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8074543A-5923-42E6-9397-045DE51AF15B}" xr6:coauthVersionLast="36" xr6:coauthVersionMax="36" xr10:uidLastSave="{00000000-0000-0000-0000-000000000000}"/>
  <workbookProtection workbookAlgorithmName="SHA-512" workbookHashValue="CukyHmUpqJLEsloCqXp2+6u6mH72/ZrZ/18JQdkTGh15KB03YNBu/BINT3aM9xD/ZKun5akgATMow2eILUC6Aw==" workbookSaltValue="PfxzWNr7X/ByqqEjDv8C3g==" workbookSpinCount="100000" lockStructure="1"/>
  <bookViews>
    <workbookView xWindow="0" yWindow="0" windowWidth="19200" windowHeight="7095" xr2:uid="{00000000-000D-0000-FFFF-FFFF00000000}"/>
  </bookViews>
  <sheets>
    <sheet name="入力シート" sheetId="1" r:id="rId1"/>
    <sheet name="エラーチェック式" sheetId="7" state="hidden" r:id="rId2"/>
    <sheet name="CSV出力シート" sheetId="2" state="hidden" r:id="rId3"/>
    <sheet name="入力シート四捨五入" sheetId="9" state="hidden" r:id="rId4"/>
    <sheet name="別表１・２" sheetId="8" r:id="rId5"/>
  </sheets>
  <definedNames>
    <definedName name="_xlnm.Print_Area" localSheetId="0">入力シート!$A$1:$L$97</definedName>
    <definedName name="_xlnm.Print_Area" localSheetId="3">入力シート四捨五入!$A$1:$L$97</definedName>
    <definedName name="_xlnm.Print_Titles" localSheetId="0">入力シート!$1:$5</definedName>
    <definedName name="_xlnm.Print_Titles" localSheetId="3">入力シート四捨五入!$1:$5</definedName>
    <definedName name="沖縄国税事務所">エラーチェック式!$I$529:$I$534</definedName>
    <definedName name="関東信越国税局">エラーチェック式!$I$95:$I$157</definedName>
    <definedName name="金沢国税局">エラーチェック式!$I$371:$I$385</definedName>
    <definedName name="熊本国税局">エラーチェック式!$I$493:$I$528</definedName>
    <definedName name="広島国税局">エラーチェック式!$I$386:$I$435</definedName>
    <definedName name="高松国税局">エラーチェック式!$I$436:$I$461</definedName>
    <definedName name="札幌国税局">エラーチェック式!$I$241:$I$270</definedName>
    <definedName name="仙台国税局">エラーチェック式!$I$271:$I$322</definedName>
    <definedName name="大阪国税局">エラーチェック式!$I$158:$I$240</definedName>
    <definedName name="東京国税局">エラーチェック式!$I$11:$I$94</definedName>
    <definedName name="福岡国税局">エラーチェック式!$I$462:$I$492</definedName>
    <definedName name="名古屋国税局">エラーチェック式!$I$323:$I$370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1" i="1" l="1"/>
  <c r="B2" i="2"/>
  <c r="B3" i="2"/>
  <c r="L5" i="9" l="1"/>
  <c r="J5" i="9"/>
  <c r="L4" i="9"/>
  <c r="K4" i="9"/>
  <c r="J4" i="9"/>
  <c r="L3" i="9"/>
  <c r="G4" i="9"/>
  <c r="B4" i="9"/>
  <c r="G78" i="9" l="1"/>
  <c r="BH3" i="2" l="1"/>
  <c r="BG3" i="2"/>
  <c r="BF3" i="2"/>
  <c r="BE3" i="2"/>
  <c r="BD3" i="2"/>
  <c r="BC3" i="2"/>
  <c r="BB3" i="2"/>
  <c r="BA3" i="2"/>
  <c r="AZ3" i="2"/>
  <c r="AY3" i="2"/>
  <c r="AW3" i="2"/>
  <c r="AV3" i="2"/>
  <c r="AU3" i="2"/>
  <c r="AT3" i="2"/>
  <c r="AR3" i="2"/>
  <c r="AQ3" i="2"/>
  <c r="AP3" i="2"/>
  <c r="AN3" i="2"/>
  <c r="AM3" i="2"/>
  <c r="AL3" i="2"/>
  <c r="AK3" i="2"/>
  <c r="AJ3" i="2"/>
  <c r="AI3" i="2"/>
  <c r="AH3" i="2"/>
  <c r="AG3" i="2"/>
  <c r="AF3" i="2"/>
  <c r="AE3" i="2"/>
  <c r="AD3" i="2"/>
  <c r="AB3" i="2"/>
  <c r="AA3" i="2"/>
  <c r="Z3" i="2"/>
  <c r="Y3" i="2"/>
  <c r="X3" i="2"/>
  <c r="W3" i="2"/>
  <c r="V3" i="2"/>
  <c r="T3" i="2"/>
  <c r="S3" i="2"/>
  <c r="R3" i="2"/>
  <c r="Q3" i="2"/>
  <c r="P3" i="2"/>
  <c r="O3" i="2"/>
  <c r="N3" i="2"/>
  <c r="L3" i="2"/>
  <c r="K3" i="2"/>
  <c r="J3" i="2"/>
  <c r="I3" i="2"/>
  <c r="H3" i="2"/>
  <c r="G3" i="2"/>
  <c r="F3" i="2"/>
  <c r="D3" i="2"/>
  <c r="AU2" i="2"/>
  <c r="AT2" i="2"/>
  <c r="AR2" i="2"/>
  <c r="AQ2" i="2"/>
  <c r="AO2" i="2"/>
  <c r="AN2" i="2"/>
  <c r="AL2" i="2"/>
  <c r="AK2" i="2"/>
  <c r="AJ2" i="2"/>
  <c r="AI2" i="2"/>
  <c r="AG2" i="2"/>
  <c r="AF2" i="2"/>
  <c r="AD2" i="2"/>
  <c r="AC2" i="2"/>
  <c r="AA2" i="2"/>
  <c r="Z2" i="2"/>
  <c r="X2" i="2"/>
  <c r="W2" i="2"/>
  <c r="T2" i="2"/>
  <c r="S2" i="2"/>
  <c r="Q2" i="2"/>
  <c r="P2" i="2"/>
  <c r="N2" i="2"/>
  <c r="M2" i="2"/>
  <c r="L2" i="2"/>
  <c r="K2" i="2"/>
  <c r="J2" i="2"/>
  <c r="I2" i="2"/>
  <c r="H2" i="2"/>
  <c r="G2" i="2"/>
  <c r="F2" i="2"/>
  <c r="E2" i="2"/>
  <c r="D2" i="2"/>
  <c r="BF1" i="2"/>
  <c r="BE1" i="2"/>
  <c r="BD1" i="2"/>
  <c r="BC1" i="2"/>
  <c r="BB1" i="2"/>
  <c r="BA1" i="2"/>
  <c r="AZ1" i="2"/>
  <c r="AY1" i="2"/>
  <c r="AX1" i="2"/>
  <c r="AW1" i="2"/>
  <c r="AV1" i="2"/>
  <c r="AU1" i="2"/>
  <c r="AT1" i="2"/>
  <c r="AS1" i="2"/>
  <c r="AR1" i="2"/>
  <c r="AQ1" i="2"/>
  <c r="AP1" i="2"/>
  <c r="AO1" i="2"/>
  <c r="AN1" i="2"/>
  <c r="AM1" i="2"/>
  <c r="AL1" i="2"/>
  <c r="AK1" i="2"/>
  <c r="AJ1" i="2"/>
  <c r="AI1" i="2"/>
  <c r="AH1" i="2"/>
  <c r="AG1" i="2"/>
  <c r="AF1" i="2"/>
  <c r="AE1" i="2"/>
  <c r="AD1" i="2"/>
  <c r="AC1" i="2"/>
  <c r="AB1" i="2"/>
  <c r="AA1" i="2"/>
  <c r="Z1" i="2"/>
  <c r="X1" i="2"/>
  <c r="W1" i="2"/>
  <c r="V1" i="2"/>
  <c r="U1" i="2"/>
  <c r="T1" i="2"/>
  <c r="H1" i="2"/>
  <c r="D1" i="2"/>
  <c r="H87" i="9"/>
  <c r="H86" i="9"/>
  <c r="H85" i="9"/>
  <c r="H83" i="9"/>
  <c r="H82" i="9"/>
  <c r="H81" i="9"/>
  <c r="H80" i="9"/>
  <c r="H79" i="9"/>
  <c r="H78" i="9"/>
  <c r="F87" i="9"/>
  <c r="F86" i="9"/>
  <c r="F85" i="9"/>
  <c r="F83" i="9"/>
  <c r="F82" i="9"/>
  <c r="F81" i="9"/>
  <c r="F80" i="9"/>
  <c r="F79" i="9"/>
  <c r="F78" i="9"/>
  <c r="G87" i="9"/>
  <c r="BZ3" i="2" s="1"/>
  <c r="G86" i="9"/>
  <c r="BY3" i="2" s="1"/>
  <c r="G85" i="9"/>
  <c r="BX3" i="2" s="1"/>
  <c r="G83" i="9"/>
  <c r="BW3" i="2" s="1"/>
  <c r="G82" i="9"/>
  <c r="BV3" i="2" s="1"/>
  <c r="G81" i="9"/>
  <c r="BU3" i="2" s="1"/>
  <c r="G80" i="9"/>
  <c r="BT3" i="2" s="1"/>
  <c r="G79" i="9"/>
  <c r="BS3" i="2" s="1"/>
  <c r="BR3" i="2"/>
  <c r="F74" i="9"/>
  <c r="F73" i="9"/>
  <c r="F72" i="9"/>
  <c r="F71" i="9"/>
  <c r="F70" i="9"/>
  <c r="F69" i="9"/>
  <c r="F68" i="9"/>
  <c r="F67" i="9"/>
  <c r="F66" i="9"/>
  <c r="F65" i="9"/>
  <c r="F60" i="9"/>
  <c r="F58" i="9"/>
  <c r="F59" i="9" s="1"/>
  <c r="F57" i="9"/>
  <c r="F55" i="9"/>
  <c r="F54" i="9"/>
  <c r="F53" i="9"/>
  <c r="F51" i="9"/>
  <c r="F48" i="9"/>
  <c r="F47" i="9"/>
  <c r="F46" i="9"/>
  <c r="H42" i="9"/>
  <c r="G42" i="9"/>
  <c r="F42" i="9"/>
  <c r="I42" i="9" s="1"/>
  <c r="H41" i="9"/>
  <c r="I41" i="9" s="1"/>
  <c r="G41" i="9"/>
  <c r="F41" i="9"/>
  <c r="H40" i="9"/>
  <c r="G40" i="9"/>
  <c r="F40" i="9"/>
  <c r="H39" i="9"/>
  <c r="G39" i="9"/>
  <c r="F39" i="9"/>
  <c r="I39" i="9" s="1"/>
  <c r="H38" i="9"/>
  <c r="G38" i="9"/>
  <c r="G43" i="9" s="1"/>
  <c r="F38" i="9"/>
  <c r="I38" i="9" s="1"/>
  <c r="H37" i="9"/>
  <c r="I37" i="9" s="1"/>
  <c r="G37" i="9"/>
  <c r="F37" i="9"/>
  <c r="K21" i="9"/>
  <c r="K32" i="9"/>
  <c r="K31" i="9"/>
  <c r="K30" i="9"/>
  <c r="K29" i="9"/>
  <c r="K28" i="9"/>
  <c r="K27" i="9"/>
  <c r="K26" i="9"/>
  <c r="K25" i="9"/>
  <c r="K24" i="9"/>
  <c r="K23" i="9"/>
  <c r="V2" i="2" s="1"/>
  <c r="K18" i="9"/>
  <c r="K20" i="9"/>
  <c r="J20" i="9"/>
  <c r="I20" i="9"/>
  <c r="H20" i="9"/>
  <c r="L20" i="9" s="1"/>
  <c r="K19" i="9"/>
  <c r="J19" i="9"/>
  <c r="I19" i="9"/>
  <c r="H19" i="9"/>
  <c r="L19" i="9" s="1"/>
  <c r="K17" i="9"/>
  <c r="J17" i="9"/>
  <c r="K16" i="9"/>
  <c r="J16" i="9"/>
  <c r="I16" i="9"/>
  <c r="H16" i="9"/>
  <c r="L16" i="9" s="1"/>
  <c r="G16" i="9"/>
  <c r="F16" i="9"/>
  <c r="K15" i="9"/>
  <c r="J15" i="9"/>
  <c r="I15" i="9"/>
  <c r="H15" i="9"/>
  <c r="G15" i="9"/>
  <c r="F15" i="9"/>
  <c r="K14" i="9"/>
  <c r="J14" i="9"/>
  <c r="I14" i="9"/>
  <c r="H14" i="9"/>
  <c r="G14" i="9"/>
  <c r="F14" i="9"/>
  <c r="L14" i="9" s="1"/>
  <c r="K13" i="9"/>
  <c r="J13" i="9"/>
  <c r="I13" i="9"/>
  <c r="H13" i="9"/>
  <c r="G13" i="9"/>
  <c r="F13" i="9"/>
  <c r="L13" i="9" s="1"/>
  <c r="K12" i="9"/>
  <c r="J12" i="9"/>
  <c r="I12" i="9"/>
  <c r="H12" i="9"/>
  <c r="G12" i="9"/>
  <c r="F12" i="9"/>
  <c r="S1" i="2" s="1"/>
  <c r="K11" i="9"/>
  <c r="Q1" i="2" s="1"/>
  <c r="J11" i="9"/>
  <c r="P1" i="2" s="1"/>
  <c r="I11" i="9"/>
  <c r="O1" i="2" s="1"/>
  <c r="H11" i="9"/>
  <c r="N1" i="2" s="1"/>
  <c r="G11" i="9"/>
  <c r="M1" i="2" s="1"/>
  <c r="F11" i="9"/>
  <c r="L1" i="2" s="1"/>
  <c r="K10" i="9"/>
  <c r="J1" i="2" s="1"/>
  <c r="J10" i="9"/>
  <c r="I1" i="2" s="1"/>
  <c r="I10" i="9"/>
  <c r="H10" i="9"/>
  <c r="G1" i="2" s="1"/>
  <c r="G10" i="9"/>
  <c r="F1" i="2" s="1"/>
  <c r="F10" i="9"/>
  <c r="E1" i="2" s="1"/>
  <c r="I40" i="9"/>
  <c r="L17" i="9"/>
  <c r="L15" i="9"/>
  <c r="H43" i="9"/>
  <c r="K22" i="9"/>
  <c r="L10" i="9"/>
  <c r="K1" i="2" s="1"/>
  <c r="F64" i="9"/>
  <c r="U2" i="2" l="1"/>
  <c r="L12" i="9"/>
  <c r="Y1" i="2" s="1"/>
  <c r="L11" i="9"/>
  <c r="F43" i="9"/>
  <c r="I43" i="9"/>
  <c r="C108" i="7"/>
  <c r="F52" i="9" l="1"/>
  <c r="R1" i="2"/>
  <c r="E122" i="7"/>
  <c r="E121" i="7"/>
  <c r="AO3" i="2" l="1"/>
  <c r="F56" i="9"/>
  <c r="C150" i="7"/>
  <c r="D150" i="7" s="1"/>
  <c r="G150" i="7" s="1"/>
  <c r="C149" i="7"/>
  <c r="D149" i="7" s="1"/>
  <c r="G149" i="7" s="1"/>
  <c r="C148" i="7"/>
  <c r="D148" i="7" s="1"/>
  <c r="C147" i="7"/>
  <c r="D147" i="7" s="1"/>
  <c r="G147" i="7" s="1"/>
  <c r="C146" i="7"/>
  <c r="D146" i="7" s="1"/>
  <c r="G146" i="7" s="1"/>
  <c r="F61" i="9" l="1"/>
  <c r="AX3" i="2" s="1"/>
  <c r="AS3" i="2"/>
  <c r="G148" i="7"/>
  <c r="C140" i="7" l="1"/>
  <c r="K22" i="1" l="1"/>
  <c r="F59" i="1"/>
  <c r="C106" i="7"/>
  <c r="C107" i="7"/>
  <c r="E140" i="7" l="1"/>
  <c r="G140" i="7" s="1"/>
  <c r="G131" i="7" l="1"/>
  <c r="G130" i="7"/>
  <c r="C129" i="7"/>
  <c r="G128" i="7"/>
  <c r="G127" i="7"/>
  <c r="G125" i="7"/>
  <c r="G124" i="7"/>
  <c r="G123" i="7"/>
  <c r="C121" i="7"/>
  <c r="G121" i="7" s="1"/>
  <c r="G120" i="7"/>
  <c r="G119" i="7"/>
  <c r="G118" i="7"/>
  <c r="G117" i="7"/>
  <c r="G116" i="7"/>
  <c r="G115" i="7"/>
  <c r="G114" i="7"/>
  <c r="G113" i="7"/>
  <c r="G112" i="7"/>
  <c r="G111" i="7"/>
  <c r="G110" i="7"/>
  <c r="G109" i="7"/>
  <c r="E107" i="7"/>
  <c r="G107" i="7" s="1"/>
  <c r="E106" i="7"/>
  <c r="G106" i="7" s="1"/>
  <c r="C105" i="7"/>
  <c r="E105" i="7" s="1"/>
  <c r="G105" i="7" s="1"/>
  <c r="C104" i="7"/>
  <c r="E104" i="7" s="1"/>
  <c r="G103" i="7"/>
  <c r="G102" i="7"/>
  <c r="G101" i="7"/>
  <c r="G100" i="7"/>
  <c r="G99" i="7"/>
  <c r="G98" i="7"/>
  <c r="G97" i="7"/>
  <c r="G96" i="7"/>
  <c r="G95" i="7"/>
  <c r="G94" i="7"/>
  <c r="G93" i="7"/>
  <c r="G92" i="7"/>
  <c r="G91" i="7"/>
  <c r="G90" i="7"/>
  <c r="G89" i="7"/>
  <c r="G88" i="7"/>
  <c r="G87" i="7"/>
  <c r="G86" i="7"/>
  <c r="G85" i="7"/>
  <c r="G84" i="7"/>
  <c r="G83" i="7"/>
  <c r="G82" i="7"/>
  <c r="C81" i="7"/>
  <c r="E81" i="7" s="1"/>
  <c r="G81" i="7" s="1"/>
  <c r="C80" i="7"/>
  <c r="E80" i="7" s="1"/>
  <c r="G80" i="7" s="1"/>
  <c r="C79" i="7"/>
  <c r="E79" i="7" s="1"/>
  <c r="G79" i="7" s="1"/>
  <c r="G78" i="7"/>
  <c r="G77" i="7"/>
  <c r="C76" i="7"/>
  <c r="C75" i="7"/>
  <c r="C74" i="7"/>
  <c r="E74" i="7" s="1"/>
  <c r="G74" i="7" s="1"/>
  <c r="C73" i="7"/>
  <c r="E73" i="7" s="1"/>
  <c r="G73" i="7" s="1"/>
  <c r="C72" i="7"/>
  <c r="C71" i="7"/>
  <c r="G70" i="7"/>
  <c r="G69" i="7"/>
  <c r="G68" i="7"/>
  <c r="G67" i="7"/>
  <c r="G66" i="7"/>
  <c r="G65" i="7"/>
  <c r="G64" i="7"/>
  <c r="G56" i="7"/>
  <c r="G54" i="7"/>
  <c r="G52" i="7"/>
  <c r="G51" i="7"/>
  <c r="C50" i="7"/>
  <c r="D50" i="7" s="1"/>
  <c r="G50" i="7" s="1"/>
  <c r="C49" i="7"/>
  <c r="D49" i="7" s="1"/>
  <c r="G49" i="7" s="1"/>
  <c r="C48" i="7"/>
  <c r="D48" i="7" s="1"/>
  <c r="G48" i="7" s="1"/>
  <c r="C47" i="7"/>
  <c r="D47" i="7" s="1"/>
  <c r="G47" i="7" s="1"/>
  <c r="C46" i="7"/>
  <c r="D46" i="7" s="1"/>
  <c r="G46" i="7" s="1"/>
  <c r="C45" i="7"/>
  <c r="D45" i="7" s="1"/>
  <c r="G45" i="7" s="1"/>
  <c r="C44" i="7"/>
  <c r="D44" i="7" s="1"/>
  <c r="G44" i="7" s="1"/>
  <c r="C43" i="7"/>
  <c r="D43" i="7" s="1"/>
  <c r="G43" i="7" s="1"/>
  <c r="C42" i="7"/>
  <c r="D42" i="7" s="1"/>
  <c r="G42" i="7" s="1"/>
  <c r="C41" i="7"/>
  <c r="D41" i="7" s="1"/>
  <c r="G41" i="7" s="1"/>
  <c r="E72" i="7" l="1"/>
  <c r="G72" i="7" s="1"/>
  <c r="E75" i="7"/>
  <c r="G75" i="7" s="1"/>
  <c r="E129" i="7"/>
  <c r="G129" i="7" s="1"/>
  <c r="E76" i="7"/>
  <c r="G76" i="7" s="1"/>
  <c r="E71" i="7"/>
  <c r="G71" i="7" s="1"/>
  <c r="G104" i="7"/>
  <c r="CI3" i="2" l="1"/>
  <c r="CH3" i="2"/>
  <c r="CG3" i="2"/>
  <c r="CF3" i="2"/>
  <c r="CE3" i="2"/>
  <c r="CD3" i="2"/>
  <c r="CC3" i="2"/>
  <c r="CB3" i="2"/>
  <c r="CA3" i="2"/>
  <c r="BQ3" i="2"/>
  <c r="BP3" i="2"/>
  <c r="BO3" i="2"/>
  <c r="BN3" i="2"/>
  <c r="BM3" i="2"/>
  <c r="BL3" i="2"/>
  <c r="BK3" i="2"/>
  <c r="BJ3" i="2"/>
  <c r="BI3" i="2"/>
  <c r="F64" i="1" l="1"/>
  <c r="C122" i="7" s="1"/>
  <c r="G122" i="7" l="1"/>
  <c r="C1" i="2" l="1"/>
  <c r="C3" i="2" s="1"/>
  <c r="C2" i="2" l="1"/>
  <c r="I38" i="1" l="1"/>
  <c r="C58" i="7" s="1"/>
  <c r="D58" i="7" s="1"/>
  <c r="G58" i="7" s="1"/>
  <c r="I39" i="1"/>
  <c r="C59" i="7" s="1"/>
  <c r="D59" i="7" s="1"/>
  <c r="G59" i="7" s="1"/>
  <c r="I40" i="1"/>
  <c r="C60" i="7" s="1"/>
  <c r="D60" i="7" s="1"/>
  <c r="G60" i="7" s="1"/>
  <c r="I41" i="1"/>
  <c r="C61" i="7" s="1"/>
  <c r="D61" i="7" s="1"/>
  <c r="G61" i="7" s="1"/>
  <c r="I42" i="1"/>
  <c r="C62" i="7" s="1"/>
  <c r="D62" i="7" s="1"/>
  <c r="G62" i="7" s="1"/>
  <c r="I37" i="1"/>
  <c r="C57" i="7" s="1"/>
  <c r="D57" i="7" s="1"/>
  <c r="G57" i="7" s="1"/>
  <c r="G43" i="1"/>
  <c r="C55" i="7" s="1"/>
  <c r="D55" i="7" s="1"/>
  <c r="G55" i="7" s="1"/>
  <c r="H43" i="1"/>
  <c r="F43" i="1"/>
  <c r="L11" i="1"/>
  <c r="F52" i="1" s="1"/>
  <c r="F56" i="1" s="1"/>
  <c r="F61" i="1" s="1"/>
  <c r="L12" i="1"/>
  <c r="L13" i="1"/>
  <c r="L14" i="1"/>
  <c r="L15" i="1"/>
  <c r="L16" i="1"/>
  <c r="L17" i="1"/>
  <c r="L19" i="1"/>
  <c r="L20" i="1"/>
  <c r="L10" i="1"/>
  <c r="E108" i="7" l="1"/>
  <c r="G108" i="7" s="1"/>
  <c r="C126" i="7"/>
  <c r="E126" i="7" s="1"/>
  <c r="G126" i="7" s="1"/>
  <c r="I43" i="1"/>
  <c r="C63" i="7" l="1"/>
  <c r="D63" i="7" s="1"/>
  <c r="G63" i="7" s="1"/>
  <c r="A9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000-000001000000}">
      <text>
        <r>
          <rPr>
            <sz val="9"/>
            <color indexed="81"/>
            <rFont val="ＭＳ Ｐゴシック"/>
            <family val="3"/>
            <charset val="128"/>
          </rPr>
          <t>調査酒造年度に仕込みをしたものの、製成が翌酒造年度になったものは含めません。また、前酒造年度に仕込みをして、調査酒造年度に製成したものは含めます。</t>
        </r>
      </text>
    </comment>
    <comment ref="A9" authorId="0" shapeId="0" xr:uid="{00000000-0006-0000-0000-000002000000}">
      <text>
        <r>
          <rPr>
            <sz val="9"/>
            <color indexed="81"/>
            <rFont val="ＭＳ Ｐゴシック"/>
            <family val="3"/>
            <charset val="128"/>
          </rPr>
          <t>清酒の製法品質表示基準（精米歩合、原材料、製造方法、香味及び色沢）により分類します。</t>
        </r>
      </text>
    </comment>
    <comment ref="J9" authorId="0" shapeId="0" xr:uid="{00000000-0006-0000-0000-000003000000}">
      <text>
        <r>
          <rPr>
            <sz val="9"/>
            <color indexed="81"/>
            <rFont val="ＭＳ Ｐゴシック"/>
            <family val="3"/>
            <charset val="128"/>
          </rPr>
          <t>純米酒、純米吟醸酒、吟醸酒、本醸造酒のいわゆる特定名称酒以外の清酒で、米、米こうじ、水及び清酒かす、又はそれらに加え政令で定める物品のうちアルコール又は焼酎のみを使用した清酒について記入してください。</t>
        </r>
      </text>
    </comment>
    <comment ref="K9" authorId="0" shapeId="0" xr:uid="{00000000-0006-0000-0000-000004000000}">
      <text>
        <r>
          <rPr>
            <sz val="9"/>
            <color indexed="81"/>
            <rFont val="ＭＳ Ｐゴシック"/>
            <family val="3"/>
            <charset val="128"/>
          </rPr>
          <t>純米酒、純米吟醸酒、吟醸酒、本醸造酒のいわゆる特定名称酒及び普通酒（糖類等不使用）以外の清酒について記入して下さい。</t>
        </r>
      </text>
    </comment>
    <comment ref="B10" authorId="0" shapeId="0" xr:uid="{00000000-0006-0000-0000-000005000000}">
      <text>
        <r>
          <rPr>
            <u/>
            <sz val="9"/>
            <color indexed="81"/>
            <rFont val="ＭＳ Ｐゴシック"/>
            <family val="3"/>
            <charset val="128"/>
          </rPr>
          <t>製成後の清酒に</t>
        </r>
        <r>
          <rPr>
            <sz val="9"/>
            <color indexed="81"/>
            <rFont val="ＭＳ Ｐゴシック"/>
            <family val="3"/>
            <charset val="128"/>
          </rPr>
          <t>炭酸ガスを加えた清酒、及び</t>
        </r>
        <r>
          <rPr>
            <u/>
            <sz val="9"/>
            <color indexed="81"/>
            <rFont val="ＭＳ Ｐゴシック"/>
            <family val="3"/>
            <charset val="128"/>
          </rPr>
          <t>製成後の清酒に</t>
        </r>
        <r>
          <rPr>
            <sz val="9"/>
            <color indexed="81"/>
            <rFont val="ＭＳ Ｐゴシック"/>
            <family val="3"/>
            <charset val="128"/>
          </rPr>
          <t>清酒かすを加えてこした清酒は除きます。
ただし、清酒かすを原料として製成した清酒は加えます。</t>
        </r>
      </text>
    </comment>
    <comment ref="C11" authorId="0" shapeId="0" xr:uid="{00000000-0006-0000-0000-000006000000}">
      <text>
        <r>
          <rPr>
            <sz val="9"/>
            <color indexed="81"/>
            <rFont val="ＭＳ Ｐゴシック"/>
            <family val="3"/>
            <charset val="128"/>
          </rPr>
          <t>製成清酒のアルコール数量を100％換算で記入してください。
　純アルコール数量＝実数×アルコール度数÷100
数値は四捨五入してください。</t>
        </r>
      </text>
    </comment>
    <comment ref="B12" authorId="0" shapeId="0" xr:uid="{00000000-0006-0000-0000-000007000000}">
      <text>
        <r>
          <rPr>
            <sz val="9"/>
            <color indexed="81"/>
            <rFont val="ＭＳ Ｐゴシック"/>
            <family val="3"/>
            <charset val="128"/>
          </rPr>
          <t>製成された清酒ごとの製造数量（L）と日本酒度を乗じた数値を求め、それらの合計値を記入してください（マイナスになることもあります）</t>
        </r>
      </text>
    </comment>
    <comment ref="A13" authorId="0" shapeId="0" xr:uid="{00000000-0006-0000-0000-000008000000}">
      <text>
        <r>
          <rPr>
            <sz val="9"/>
            <color indexed="81"/>
            <rFont val="ＭＳ Ｐゴシック"/>
            <family val="3"/>
            <charset val="128"/>
          </rPr>
          <t>清酒かすを原料に使用して製成されたかすを含めます。ただし、米粉糖化液を搾ったときに製成されたかすは</t>
        </r>
        <r>
          <rPr>
            <u/>
            <sz val="9"/>
            <color indexed="81"/>
            <rFont val="ＭＳ Ｐゴシック"/>
            <family val="3"/>
            <charset val="128"/>
          </rPr>
          <t>含めません。</t>
        </r>
      </text>
    </comment>
    <comment ref="C14" authorId="0" shapeId="0" xr:uid="{00000000-0006-0000-0000-000009000000}">
      <text>
        <r>
          <rPr>
            <sz val="9"/>
            <color indexed="81"/>
            <rFont val="ＭＳ Ｐゴシック"/>
            <family val="3"/>
            <charset val="128"/>
          </rPr>
          <t xml:space="preserve">使用した玄米数量を記入して下さい。
白米で入手している場合は、精米歩合から玄米数量を算出してください。
　玄米数量(kg）＝白米数量（kg）÷精米歩合（％)×100
乾燥麹を購入している場合は、乾燥麹の原料となった白米数量から玄米数量を算出してください。
　玄米数量（kg）＝乾燥麹数量（kg）÷加工歩合（％：不明な場合は86％とする）÷精米歩合（％）×10000
α化米を購入している場合は、加工歩合（α化米メーカーの使用している数値を使用）から玄米数量を算出してください。
　玄米数量(kg）＝α化米数量（kg）÷加工歩合（％：不明な場合は95％とする）÷精米歩合（％）×10000
</t>
        </r>
      </text>
    </comment>
    <comment ref="D16" authorId="0" shapeId="0" xr:uid="{00000000-0006-0000-0000-00000A000000}">
      <text>
        <r>
          <rPr>
            <sz val="9"/>
            <color indexed="81"/>
            <rFont val="ＭＳ Ｐゴシック"/>
            <family val="3"/>
            <charset val="128"/>
          </rPr>
          <t>白米数量の内書きとして、醸造用玄米（酒造好適米・別表１参照）の白米数量を記入してください。</t>
        </r>
      </text>
    </comment>
    <comment ref="C17" authorId="0" shapeId="0" xr:uid="{00000000-0006-0000-0000-00000B000000}">
      <text>
        <r>
          <rPr>
            <sz val="9"/>
            <color indexed="81"/>
            <rFont val="ＭＳ Ｐゴシック"/>
            <family val="3"/>
            <charset val="128"/>
          </rPr>
          <t>使用した白糠の数量（米粉糖化液の原料に使用するものは除く）を記入してください。ただし白米を砕いたものは、白米として扱ってください。</t>
        </r>
      </text>
    </comment>
    <comment ref="B18" authorId="0" shapeId="0" xr:uid="{00000000-0006-0000-0000-00000C000000}">
      <text>
        <r>
          <rPr>
            <sz val="9"/>
            <color indexed="81"/>
            <rFont val="ＭＳ Ｐゴシック"/>
            <family val="3"/>
            <charset val="128"/>
          </rPr>
          <t>いわゆる米粉糖化液の原料として使用した米粉の数量を記入してください。</t>
        </r>
      </text>
    </comment>
    <comment ref="B19" authorId="0" shapeId="0" xr:uid="{00000000-0006-0000-0000-00000D000000}">
      <text>
        <r>
          <rPr>
            <sz val="9"/>
            <color indexed="81"/>
            <rFont val="ＭＳ Ｐゴシック"/>
            <family val="3"/>
            <charset val="128"/>
          </rPr>
          <t>原料として使用したアルコール、スピリッツ、焼酎を純アルコール数量で記入してください。
数値は四捨五入してください。</t>
        </r>
      </text>
    </comment>
    <comment ref="C20" authorId="0" shapeId="0" xr:uid="{00000000-0006-0000-0000-00000E000000}">
      <text>
        <r>
          <rPr>
            <sz val="9"/>
            <color indexed="81"/>
            <rFont val="ＭＳ Ｐゴシック"/>
            <family val="3"/>
            <charset val="128"/>
          </rPr>
          <t>使用した原料アルコール、原料焼酎等のうち、</t>
        </r>
        <r>
          <rPr>
            <u/>
            <sz val="9"/>
            <color indexed="81"/>
            <rFont val="ＭＳ Ｐゴシック"/>
            <family val="3"/>
            <charset val="128"/>
          </rPr>
          <t>単式蒸留器で蒸留したアルコール</t>
        </r>
        <r>
          <rPr>
            <sz val="9"/>
            <color indexed="81"/>
            <rFont val="ＭＳ Ｐゴシック"/>
            <family val="3"/>
            <charset val="128"/>
          </rPr>
          <t>を、純アルコール数量で記入してください（内書き）。</t>
        </r>
      </text>
    </comment>
    <comment ref="C25" authorId="0" shapeId="0" xr:uid="{00000000-0006-0000-0000-00000F000000}">
      <text>
        <r>
          <rPr>
            <sz val="9"/>
            <color indexed="81"/>
            <rFont val="ＭＳ Ｐゴシック"/>
            <family val="3"/>
            <charset val="128"/>
          </rPr>
          <t>酵母仕込み及び酒母の仕込み時に使用したものは</t>
        </r>
        <r>
          <rPr>
            <u/>
            <sz val="9"/>
            <color indexed="81"/>
            <rFont val="ＭＳ Ｐゴシック"/>
            <family val="3"/>
            <charset val="128"/>
          </rPr>
          <t>含めません</t>
        </r>
        <r>
          <rPr>
            <sz val="9"/>
            <color indexed="81"/>
            <rFont val="ＭＳ Ｐゴシック"/>
            <family val="3"/>
            <charset val="128"/>
          </rPr>
          <t>。単位はkgで記入してください。
　乳酸数量（kg）＝乳酸数量（）×１．２</t>
        </r>
      </text>
    </comment>
    <comment ref="C28" authorId="0" shapeId="0" xr:uid="{00000000-0006-0000-0000-000010000000}">
      <text>
        <r>
          <rPr>
            <sz val="9"/>
            <color indexed="81"/>
            <rFont val="ＭＳ Ｐゴシック"/>
            <family val="3"/>
            <charset val="128"/>
          </rPr>
          <t>酵母仕込み及び酒母の仕込み時に使用したものは</t>
        </r>
        <r>
          <rPr>
            <u/>
            <sz val="9"/>
            <color indexed="81"/>
            <rFont val="ＭＳ Ｐゴシック"/>
            <family val="3"/>
            <charset val="128"/>
          </rPr>
          <t>含めません</t>
        </r>
        <r>
          <rPr>
            <sz val="9"/>
            <color indexed="81"/>
            <rFont val="ＭＳ Ｐゴシック"/>
            <family val="3"/>
            <charset val="128"/>
          </rPr>
          <t>。</t>
        </r>
      </text>
    </comment>
    <comment ref="B30" authorId="0" shapeId="0" xr:uid="{00000000-0006-0000-0000-000011000000}">
      <text>
        <r>
          <rPr>
            <sz val="9"/>
            <color indexed="81"/>
            <rFont val="ＭＳ Ｐゴシック"/>
            <family val="3"/>
            <charset val="128"/>
          </rPr>
          <t>原料として使用した清酒かすを記入してください。</t>
        </r>
      </text>
    </comment>
    <comment ref="C31" authorId="0" shapeId="0" xr:uid="{00000000-0006-0000-0000-000012000000}">
      <text>
        <r>
          <rPr>
            <sz val="9"/>
            <color indexed="81"/>
            <rFont val="ＭＳ Ｐゴシック"/>
            <family val="3"/>
            <charset val="128"/>
          </rPr>
          <t>原料として使用した清酒数量を記入してください。</t>
        </r>
      </text>
    </comment>
    <comment ref="A34" authorId="0" shapeId="0" xr:uid="{00000000-0006-0000-0000-000013000000}">
      <text>
        <r>
          <rPr>
            <sz val="9"/>
            <color indexed="81"/>
            <rFont val="ＭＳ Ｐゴシック"/>
            <family val="3"/>
            <charset val="128"/>
          </rPr>
          <t xml:space="preserve">原料米の区分は別表２を参照してください。
玄米数量で記入してください。
白米、米麹及びα化米で購入したものは玄米換算して記入してください。
　玄米数量(kg）＝白米数量（kg）÷精米歩合（％)×100
　玄米数量（kg）＝乾燥麹数量（kg）÷加工歩合（％：不明な場合は86％とする）÷精米歩合（％）×10000
　玄米数量(kg）＝α化米数量（kg）÷加工歩合（％：不明な場合は95％とする）÷精米歩合（％）×10000
</t>
        </r>
      </text>
    </comment>
    <comment ref="F35" authorId="0" shapeId="0" xr:uid="{00000000-0006-0000-0000-000014000000}">
      <text>
        <r>
          <rPr>
            <sz val="9"/>
            <color indexed="81"/>
            <rFont val="ＭＳ Ｐゴシック"/>
            <family val="3"/>
            <charset val="128"/>
          </rPr>
          <t>前酒造年度に提出いただいた清酒製造状況等表に記載の「期末在庫数量」を入力してください。</t>
        </r>
      </text>
    </comment>
    <comment ref="A39" authorId="0" shapeId="0" xr:uid="{00000000-0006-0000-0000-000015000000}">
      <text>
        <r>
          <rPr>
            <sz val="9"/>
            <color indexed="81"/>
            <rFont val="ＭＳ Ｐゴシック"/>
            <family val="3"/>
            <charset val="128"/>
          </rPr>
          <t>原料米を加工業者に持ち込んで加工委託したα化米は、この欄ではなく、α化する前の区分のところに記入してください。</t>
        </r>
      </text>
    </comment>
    <comment ref="H43" authorId="0" shapeId="0" xr:uid="{00000000-0006-0000-0000-000016000000}">
      <text>
        <r>
          <rPr>
            <sz val="9"/>
            <color indexed="81"/>
            <rFont val="ＭＳ Ｐゴシック"/>
            <family val="3"/>
            <charset val="128"/>
          </rPr>
          <t>使用数量の計が、「１．清酒の製造状況」における「玄米使用量の合計」（L14セル）と一致するか確認して下さい。</t>
        </r>
      </text>
    </comment>
    <comment ref="A46" authorId="0" shapeId="0" xr:uid="{00000000-0006-0000-0000-000017000000}">
      <text>
        <r>
          <rPr>
            <sz val="9"/>
            <color indexed="81"/>
            <rFont val="ＭＳ Ｐゴシック"/>
            <family val="3"/>
            <charset val="128"/>
          </rPr>
          <t>自家製米以外で入手した白米数量（委託精米、共同精米、白米購入）を記入してください。
α化米及び米麹での購入数量は、白米数量に換算して、他の白米数量と合計して記入してください。
　白米数量(kg）＝α化米数量（kg）÷加工歩合（％：不明な場合は95％とする）×100</t>
        </r>
      </text>
    </comment>
    <comment ref="A47" authorId="0" shapeId="0" xr:uid="{00000000-0006-0000-0000-000018000000}">
      <text>
        <r>
          <rPr>
            <sz val="9"/>
            <color indexed="81"/>
            <rFont val="ＭＳ Ｐゴシック"/>
            <family val="3"/>
            <charset val="128"/>
          </rPr>
          <t>古米購入数量を、玄米数量で記入してください。</t>
        </r>
      </text>
    </comment>
    <comment ref="A48" authorId="0" shapeId="0" xr:uid="{00000000-0006-0000-0000-000019000000}">
      <text>
        <r>
          <rPr>
            <sz val="9"/>
            <color indexed="81"/>
            <rFont val="ＭＳ Ｐゴシック"/>
            <family val="3"/>
            <charset val="128"/>
          </rPr>
          <t>米麹で購入した数量を白米数量に換算して記入してください。なお、この数値は、「白米購入数量」の内書きとなります。</t>
        </r>
      </text>
    </comment>
    <comment ref="A51" authorId="0" shapeId="0" xr:uid="{00000000-0006-0000-0000-00001A000000}">
      <text>
        <r>
          <rPr>
            <sz val="9"/>
            <color indexed="81"/>
            <rFont val="ＭＳ Ｐゴシック"/>
            <family val="3"/>
            <charset val="128"/>
          </rPr>
          <t>前酒造年度に提出いただいた清酒製造状況等表に記載の「期末在庫数量」を入力してください。</t>
        </r>
      </text>
    </comment>
    <comment ref="B52" authorId="0" shapeId="0" xr:uid="{00000000-0006-0000-0000-00001B000000}">
      <text>
        <r>
          <rPr>
            <sz val="9"/>
            <color indexed="81"/>
            <rFont val="ＭＳ Ｐゴシック"/>
            <family val="3"/>
            <charset val="128"/>
          </rPr>
          <t>製成清酒の純アルコール数量合計（L11セル）の数値が５倍されて入力されます。</t>
        </r>
      </text>
    </comment>
    <comment ref="B53" authorId="0" shapeId="0" xr:uid="{00000000-0006-0000-0000-00001C000000}">
      <text>
        <r>
          <rPr>
            <sz val="9"/>
            <color indexed="81"/>
            <rFont val="ＭＳ Ｐゴシック"/>
            <family val="3"/>
            <charset val="128"/>
          </rPr>
          <t>自社の他製造場及び蔵置場との移出入数量も含めてください。</t>
        </r>
      </text>
    </comment>
    <comment ref="B56" authorId="0" shapeId="0" xr:uid="{00000000-0006-0000-0000-00001D000000}">
      <text>
        <r>
          <rPr>
            <sz val="9"/>
            <color indexed="81"/>
            <rFont val="ＭＳ Ｐゴシック"/>
            <family val="3"/>
            <charset val="128"/>
          </rPr>
          <t>製成＋未納税移入等＋戻入れ－用途変更の数値となります。</t>
        </r>
      </text>
    </comment>
    <comment ref="B57" authorId="0" shapeId="0" xr:uid="{00000000-0006-0000-0000-00001E000000}">
      <text>
        <r>
          <rPr>
            <sz val="9"/>
            <color indexed="81"/>
            <rFont val="ＭＳ Ｐゴシック"/>
            <family val="3"/>
            <charset val="128"/>
          </rPr>
          <t>戻入れ数量を控除する前の数量を記入してください。</t>
        </r>
      </text>
    </comment>
    <comment ref="A63" authorId="0" shapeId="0" xr:uid="{00000000-0006-0000-0000-00001F000000}">
      <text>
        <r>
          <rPr>
            <sz val="9"/>
            <color indexed="81"/>
            <rFont val="ＭＳ Ｐゴシック"/>
            <family val="3"/>
            <charset val="128"/>
          </rPr>
          <t>戻入れ数量を控除する前の数量を記入してください。また、単位はリットルでご記載ください。</t>
        </r>
      </text>
    </comment>
    <comment ref="B65" authorId="0" shapeId="0" xr:uid="{00000000-0006-0000-0000-000020000000}">
      <text>
        <r>
          <rPr>
            <sz val="9"/>
            <color indexed="81"/>
            <rFont val="ＭＳ Ｐゴシック"/>
            <family val="3"/>
            <charset val="128"/>
          </rPr>
          <t>清酒の製法品質表示基準（精米歩合、原材料、製造方法、香味及び色沢）を満たし、かつ</t>
        </r>
        <r>
          <rPr>
            <u/>
            <sz val="9"/>
            <color indexed="81"/>
            <rFont val="ＭＳ Ｐゴシック"/>
            <family val="3"/>
            <charset val="128"/>
          </rPr>
          <t>区分の表示をしているもの</t>
        </r>
        <r>
          <rPr>
            <sz val="9"/>
            <color indexed="81"/>
            <rFont val="ＭＳ Ｐゴシック"/>
            <family val="3"/>
            <charset val="128"/>
          </rPr>
          <t>を記入してください。</t>
        </r>
      </text>
    </comment>
    <comment ref="B66" authorId="0" shapeId="0" xr:uid="{00000000-0006-0000-0000-000021000000}">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B67" authorId="0" shapeId="0" xr:uid="{00000000-0006-0000-0000-000022000000}">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B68" authorId="0" shapeId="0" xr:uid="{00000000-0006-0000-0000-000023000000}">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A71" authorId="0" shapeId="0" xr:uid="{00000000-0006-0000-0000-000024000000}">
      <text>
        <r>
          <rPr>
            <sz val="9"/>
            <color indexed="81"/>
            <rFont val="ＭＳ Ｐゴシック"/>
            <family val="3"/>
            <charset val="128"/>
          </rPr>
          <t>「５．課税移出数量」の各区分の内書きで記入してください。</t>
        </r>
      </text>
    </comment>
    <comment ref="A74" authorId="0" shapeId="0" xr:uid="{00000000-0006-0000-0000-000025000000}">
      <text>
        <r>
          <rPr>
            <sz val="9"/>
            <color indexed="81"/>
            <rFont val="ＭＳ Ｐゴシック"/>
            <family val="3"/>
            <charset val="128"/>
          </rPr>
          <t>アルコール度数が</t>
        </r>
        <r>
          <rPr>
            <u/>
            <sz val="9"/>
            <color indexed="81"/>
            <rFont val="ＭＳ Ｐゴシック"/>
            <family val="3"/>
            <charset val="128"/>
          </rPr>
          <t>12度未満</t>
        </r>
        <r>
          <rPr>
            <sz val="9"/>
            <color indexed="81"/>
            <rFont val="ＭＳ Ｐゴシック"/>
            <family val="3"/>
            <charset val="128"/>
          </rPr>
          <t>の製品について記入してください。</t>
        </r>
      </text>
    </comment>
    <comment ref="F77" authorId="0" shapeId="0" xr:uid="{00000000-0006-0000-0000-000026000000}">
      <text>
        <r>
          <rPr>
            <sz val="9"/>
            <color indexed="81"/>
            <rFont val="ＭＳ Ｐゴシック"/>
            <family val="3"/>
            <charset val="128"/>
          </rPr>
          <t>小数点第二位を四捨五入して記入してください。</t>
        </r>
      </text>
    </comment>
    <comment ref="G77" authorId="0" shapeId="0" xr:uid="{00000000-0006-0000-0000-000027000000}">
      <text>
        <r>
          <rPr>
            <sz val="9"/>
            <color indexed="81"/>
            <rFont val="ＭＳ Ｐゴシック"/>
            <family val="3"/>
            <charset val="128"/>
          </rPr>
          <t>小数点第一位を四捨五入して、整数で記入してください。</t>
        </r>
      </text>
    </comment>
    <comment ref="H77" authorId="0" shapeId="0" xr:uid="{00000000-0006-0000-0000-000028000000}">
      <text>
        <r>
          <rPr>
            <sz val="9"/>
            <color indexed="81"/>
            <rFont val="ＭＳ Ｐゴシック"/>
            <family val="3"/>
            <charset val="128"/>
          </rPr>
          <t>小数点第二位を四捨五入して記入してください。</t>
        </r>
      </text>
    </comment>
    <comment ref="A87" authorId="0" shapeId="0" xr:uid="{00000000-0006-0000-0000-000029000000}">
      <text>
        <r>
          <rPr>
            <sz val="9"/>
            <color indexed="81"/>
            <rFont val="ＭＳ Ｐゴシック"/>
            <family val="3"/>
            <charset val="128"/>
          </rPr>
          <t>アルコール度数が12度未満の製品について記入してください。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FE1AC7B1-063A-4693-B805-95DAB6EA4118}">
      <text>
        <r>
          <rPr>
            <sz val="9"/>
            <color indexed="81"/>
            <rFont val="ＭＳ Ｐゴシック"/>
            <family val="3"/>
            <charset val="128"/>
          </rPr>
          <t>調査酒造年度に仕込をしたものの、製成が翌酒造年度になったものは含めません。また、前酒造年度に仕込みをして、調査酒造年度に製成したものは含めます。</t>
        </r>
      </text>
    </comment>
    <comment ref="A9" authorId="0" shapeId="0" xr:uid="{7A551051-2F4A-4AA0-93B1-604359E2D9CD}">
      <text>
        <r>
          <rPr>
            <sz val="9"/>
            <color indexed="81"/>
            <rFont val="ＭＳ Ｐゴシック"/>
            <family val="3"/>
            <charset val="128"/>
          </rPr>
          <t>清酒の製法品質表示基準（精米歩合、原材料、製造方法、香味及び色沢）により分類します。</t>
        </r>
      </text>
    </comment>
    <comment ref="J9" authorId="0" shapeId="0" xr:uid="{105C127D-A9BC-437D-A859-6037CBBFAF6C}">
      <text>
        <r>
          <rPr>
            <sz val="9"/>
            <color indexed="81"/>
            <rFont val="ＭＳ Ｐゴシック"/>
            <family val="3"/>
            <charset val="128"/>
          </rPr>
          <t>純米酒、純米吟醸酒、吟醸酒、本醸造酒のいわゆる特定名称酒以外の清酒で、米、米麹及び水、またはそれらに加え政令で定める物品のうちアルコール又は焼酎のみを使用した清酒について記入してください。</t>
        </r>
      </text>
    </comment>
    <comment ref="K9" authorId="0" shapeId="0" xr:uid="{1819B654-EF9A-4003-A803-B4BC041161C9}">
      <text>
        <r>
          <rPr>
            <sz val="9"/>
            <color indexed="81"/>
            <rFont val="ＭＳ Ｐゴシック"/>
            <family val="3"/>
            <charset val="128"/>
          </rPr>
          <t>純米酒、純米吟醸酒、吟醸酒、本醸造酒のいわゆる特定名称酒及び普通酒（糖類等不使用）以外の清酒について記入して下さい。</t>
        </r>
      </text>
    </comment>
    <comment ref="B10" authorId="0" shapeId="0" xr:uid="{90426471-CDBE-46D1-9470-22C8419B86FB}">
      <text>
        <r>
          <rPr>
            <u/>
            <sz val="9"/>
            <color indexed="81"/>
            <rFont val="ＭＳ Ｐゴシック"/>
            <family val="3"/>
            <charset val="128"/>
          </rPr>
          <t>製成後の清酒に</t>
        </r>
        <r>
          <rPr>
            <sz val="9"/>
            <color indexed="81"/>
            <rFont val="ＭＳ Ｐゴシック"/>
            <family val="3"/>
            <charset val="128"/>
          </rPr>
          <t>炭酸ガスを加えた清酒、及び</t>
        </r>
        <r>
          <rPr>
            <u/>
            <sz val="9"/>
            <color indexed="81"/>
            <rFont val="ＭＳ Ｐゴシック"/>
            <family val="3"/>
            <charset val="128"/>
          </rPr>
          <t>製成後の清酒に</t>
        </r>
        <r>
          <rPr>
            <sz val="9"/>
            <color indexed="81"/>
            <rFont val="ＭＳ Ｐゴシック"/>
            <family val="3"/>
            <charset val="128"/>
          </rPr>
          <t>清酒かすを加えてこした清酒は除きます。
ただし、清酒かすを原料として製成した清酒は加えます。</t>
        </r>
      </text>
    </comment>
    <comment ref="C11" authorId="0" shapeId="0" xr:uid="{A6FEC545-381F-4748-ABEA-BE810C03736C}">
      <text>
        <r>
          <rPr>
            <sz val="9"/>
            <color indexed="81"/>
            <rFont val="ＭＳ Ｐゴシック"/>
            <family val="3"/>
            <charset val="128"/>
          </rPr>
          <t>製成清酒のアルコール数量を100％換算で記入してください。
　純アルコール数量＝実数×アルコール度数÷100
数値は四捨五入してください。</t>
        </r>
      </text>
    </comment>
    <comment ref="B12" authorId="0" shapeId="0" xr:uid="{3024CFF3-ABB5-40CB-B022-124AA9103628}">
      <text>
        <r>
          <rPr>
            <sz val="9"/>
            <color indexed="81"/>
            <rFont val="ＭＳ Ｐゴシック"/>
            <family val="3"/>
            <charset val="128"/>
          </rPr>
          <t>製成された清酒ごとの製造数量と日本酒度を乗じた数値を求め、それらの合計値を記入してください（マイナスになることもあります）</t>
        </r>
      </text>
    </comment>
    <comment ref="A13" authorId="0" shapeId="0" xr:uid="{73A161EA-82CB-42F0-893F-43BDAB94DD9B}">
      <text>
        <r>
          <rPr>
            <sz val="9"/>
            <color indexed="81"/>
            <rFont val="ＭＳ Ｐゴシック"/>
            <family val="3"/>
            <charset val="128"/>
          </rPr>
          <t>清酒かすを原料に使用して製成されたかすを含めます。ただし、米粉糖化液を搾ったときに製成されたかすは</t>
        </r>
        <r>
          <rPr>
            <u/>
            <sz val="9"/>
            <color indexed="81"/>
            <rFont val="ＭＳ Ｐゴシック"/>
            <family val="3"/>
            <charset val="128"/>
          </rPr>
          <t>含めません。</t>
        </r>
      </text>
    </comment>
    <comment ref="C14" authorId="0" shapeId="0" xr:uid="{E483E831-8905-4FE0-B576-C57D60EBBECE}">
      <text>
        <r>
          <rPr>
            <sz val="9"/>
            <color indexed="81"/>
            <rFont val="ＭＳ Ｐゴシック"/>
            <family val="3"/>
            <charset val="128"/>
          </rPr>
          <t xml:space="preserve">使用した玄米数量を記入して下さい。
白米で入手している場合は、精米歩合から玄米数量を算出してください。
　玄米数量(kg）＝白米数量（kg）÷精米歩合（％)×100
乾燥麹を購入している場合は、乾燥麹の原料となった白米数量から玄米数量を算出してください。
　玄米数量（kg）＝乾燥麹数量（kg）÷加工歩合（％：不明な場合は86％とする）÷精米歩合（％）×10000
α化米を購入している場合は、加工歩合（α化米メーカーの使用している数値を使用）から玄米数量を算出してください。
　玄米数量(kg）＝α化米数量（kg）÷加工歩合（％：不明な場合は95％とする）÷精米歩合（％）×10000
</t>
        </r>
      </text>
    </comment>
    <comment ref="D16" authorId="0" shapeId="0" xr:uid="{E39B8D5F-ABB1-4A93-8FCF-87B23B714426}">
      <text>
        <r>
          <rPr>
            <sz val="9"/>
            <color indexed="81"/>
            <rFont val="ＭＳ Ｐゴシック"/>
            <family val="3"/>
            <charset val="128"/>
          </rPr>
          <t>白米数量の内書きとして、醸造用玄米（酒造好適米・別表１参照）の白米数量を記入してください。</t>
        </r>
      </text>
    </comment>
    <comment ref="C17" authorId="0" shapeId="0" xr:uid="{4BDD47A1-E376-42AD-96E2-497BE16A1862}">
      <text>
        <r>
          <rPr>
            <sz val="9"/>
            <color indexed="81"/>
            <rFont val="ＭＳ Ｐゴシック"/>
            <family val="3"/>
            <charset val="128"/>
          </rPr>
          <t>使用した白糠の数量（米粉糖化液の原料に使用するものは除く）を記入してください。ただし白米を砕いたものは、白米として扱ってください。</t>
        </r>
      </text>
    </comment>
    <comment ref="B18" authorId="0" shapeId="0" xr:uid="{310D25C5-4C9F-43A4-A2AB-89421BDFA4F1}">
      <text>
        <r>
          <rPr>
            <sz val="9"/>
            <color indexed="81"/>
            <rFont val="ＭＳ Ｐゴシック"/>
            <family val="3"/>
            <charset val="128"/>
          </rPr>
          <t>いわゆる米粉糖化液の原料として使用した米粉の数量を記入してください。</t>
        </r>
      </text>
    </comment>
    <comment ref="B19" authorId="0" shapeId="0" xr:uid="{15E0F938-AE9D-4F27-A9C9-1DF17F421CCA}">
      <text>
        <r>
          <rPr>
            <sz val="9"/>
            <color indexed="81"/>
            <rFont val="ＭＳ Ｐゴシック"/>
            <family val="3"/>
            <charset val="128"/>
          </rPr>
          <t>原料として使用したアルコール、スピリッツ、焼酎を純アルコール数量で記入してください。
数値は四捨五入してください。</t>
        </r>
      </text>
    </comment>
    <comment ref="C20" authorId="0" shapeId="0" xr:uid="{CC4180A9-30A8-4F7C-8546-C8104352804E}">
      <text>
        <r>
          <rPr>
            <sz val="9"/>
            <color indexed="81"/>
            <rFont val="ＭＳ Ｐゴシック"/>
            <family val="3"/>
            <charset val="128"/>
          </rPr>
          <t>使用した原料アルコール、原料焼酎等のうち、</t>
        </r>
        <r>
          <rPr>
            <u/>
            <sz val="9"/>
            <color indexed="81"/>
            <rFont val="ＭＳ Ｐゴシック"/>
            <family val="3"/>
            <charset val="128"/>
          </rPr>
          <t>単式蒸留器で蒸留したアルコール</t>
        </r>
        <r>
          <rPr>
            <sz val="9"/>
            <color indexed="81"/>
            <rFont val="ＭＳ Ｐゴシック"/>
            <family val="3"/>
            <charset val="128"/>
          </rPr>
          <t>を、純アルコール数量で記入してください（内書き）。</t>
        </r>
      </text>
    </comment>
    <comment ref="C25" authorId="0" shapeId="0" xr:uid="{64B9CBE2-9BB0-4EBC-ACF6-17EC2620A578}">
      <text>
        <r>
          <rPr>
            <sz val="9"/>
            <color indexed="81"/>
            <rFont val="ＭＳ Ｐゴシック"/>
            <family val="3"/>
            <charset val="128"/>
          </rPr>
          <t>酵母仕込み及び酒母の仕込み時に使用したものは</t>
        </r>
        <r>
          <rPr>
            <u/>
            <sz val="9"/>
            <color indexed="81"/>
            <rFont val="ＭＳ Ｐゴシック"/>
            <family val="3"/>
            <charset val="128"/>
          </rPr>
          <t>含めません</t>
        </r>
        <r>
          <rPr>
            <sz val="9"/>
            <color indexed="81"/>
            <rFont val="ＭＳ Ｐゴシック"/>
            <family val="3"/>
            <charset val="128"/>
          </rPr>
          <t>。単位はkgで記入してください。
　乳酸数量（kg）＝乳酸数量（）×１．２</t>
        </r>
      </text>
    </comment>
    <comment ref="C28" authorId="0" shapeId="0" xr:uid="{87ABFDFE-4494-40DB-A39F-A2358C3BEBE7}">
      <text>
        <r>
          <rPr>
            <sz val="9"/>
            <color indexed="81"/>
            <rFont val="ＭＳ Ｐゴシック"/>
            <family val="3"/>
            <charset val="128"/>
          </rPr>
          <t>酵母仕込み及び酒母の仕込み時に使用したものは</t>
        </r>
        <r>
          <rPr>
            <u/>
            <sz val="9"/>
            <color indexed="81"/>
            <rFont val="ＭＳ Ｐゴシック"/>
            <family val="3"/>
            <charset val="128"/>
          </rPr>
          <t>含めません</t>
        </r>
        <r>
          <rPr>
            <sz val="9"/>
            <color indexed="81"/>
            <rFont val="ＭＳ Ｐゴシック"/>
            <family val="3"/>
            <charset val="128"/>
          </rPr>
          <t>。</t>
        </r>
      </text>
    </comment>
    <comment ref="B30" authorId="0" shapeId="0" xr:uid="{995B0FB7-BCDC-46E2-BC53-850717143C36}">
      <text>
        <r>
          <rPr>
            <sz val="9"/>
            <color indexed="81"/>
            <rFont val="ＭＳ Ｐゴシック"/>
            <family val="3"/>
            <charset val="128"/>
          </rPr>
          <t>原料として使用した清酒かすを記入してください。</t>
        </r>
      </text>
    </comment>
    <comment ref="C31" authorId="0" shapeId="0" xr:uid="{E25B15FE-0F1B-46AB-82BC-B2D0B650480B}">
      <text>
        <r>
          <rPr>
            <sz val="9"/>
            <color indexed="81"/>
            <rFont val="ＭＳ Ｐゴシック"/>
            <family val="3"/>
            <charset val="128"/>
          </rPr>
          <t>原料として使用した清酒数量を記入してください。</t>
        </r>
      </text>
    </comment>
    <comment ref="A34" authorId="0" shapeId="0" xr:uid="{5661519A-4B20-4BAB-9B84-346E14FCC96D}">
      <text>
        <r>
          <rPr>
            <sz val="9"/>
            <color indexed="81"/>
            <rFont val="ＭＳ Ｐゴシック"/>
            <family val="3"/>
            <charset val="128"/>
          </rPr>
          <t xml:space="preserve">原料米の区分は別表２を参照してください。
玄米数量で記入してください。
白米、米麹及びα化米で購入したものは玄米換算して記入してください。
　玄米数量(kg）＝白米数量（kg）÷精米歩合（％)×100
　玄米数量（kg）＝乾燥麹数量（kg）÷加工歩合（％：不明な場合は86％とする）÷精米歩合（％）×10000
　玄米数量(kg）＝α化米数量（kg）÷加工歩合（％：不明な場合は95％とする）÷精米歩合（％）×10000
</t>
        </r>
      </text>
    </comment>
    <comment ref="F35" authorId="0" shapeId="0" xr:uid="{E63BC17D-D0AF-4A70-A8F4-F501603F4589}">
      <text>
        <r>
          <rPr>
            <sz val="9"/>
            <color indexed="81"/>
            <rFont val="ＭＳ Ｐゴシック"/>
            <family val="3"/>
            <charset val="128"/>
          </rPr>
          <t>前酒造年度に提出いただいた清酒製造状況等表に記載の「期末在庫数量」を入力してください。</t>
        </r>
      </text>
    </comment>
    <comment ref="A39" authorId="0" shapeId="0" xr:uid="{0EA8A0FB-57BD-4128-BDF1-A394867A1A74}">
      <text>
        <r>
          <rPr>
            <sz val="9"/>
            <color indexed="81"/>
            <rFont val="ＭＳ Ｐゴシック"/>
            <family val="3"/>
            <charset val="128"/>
          </rPr>
          <t>原料米を加工業者に持ち込んで加工委託したα化米は、この欄ではなく、α化する前の区分のところに記入してください。</t>
        </r>
      </text>
    </comment>
    <comment ref="H43" authorId="0" shapeId="0" xr:uid="{0937BC61-0C0D-4903-A046-7FDF99119454}">
      <text>
        <r>
          <rPr>
            <sz val="9"/>
            <color indexed="81"/>
            <rFont val="ＭＳ Ｐゴシック"/>
            <family val="3"/>
            <charset val="128"/>
          </rPr>
          <t>使用数量の計が、「１．清酒の製造状況」における「玄米使用量の合計」（L14セル）と一致するか確認して下さい。</t>
        </r>
      </text>
    </comment>
    <comment ref="A46" authorId="0" shapeId="0" xr:uid="{6F677A02-F176-40FB-854F-9B27F356982A}">
      <text>
        <r>
          <rPr>
            <sz val="9"/>
            <color indexed="81"/>
            <rFont val="ＭＳ Ｐゴシック"/>
            <family val="3"/>
            <charset val="128"/>
          </rPr>
          <t>自家製米以外で入手した白米数量（委託精米、共同精米、白米購入）を記入してください。
α化米及び米麹での購入数量は、白米数量に換算して、他の白米数量と合計して記入してください。
　白米数量(kg）＝α化米数量（kg）÷加工歩合（％：不明な場合は95％とする）×100</t>
        </r>
      </text>
    </comment>
    <comment ref="A47" authorId="0" shapeId="0" xr:uid="{5F95CB19-3CFE-4FA5-81C7-B2C9920A86A8}">
      <text>
        <r>
          <rPr>
            <sz val="9"/>
            <color indexed="81"/>
            <rFont val="ＭＳ Ｐゴシック"/>
            <family val="3"/>
            <charset val="128"/>
          </rPr>
          <t>古米購入数量を、玄米数量で記入してください。</t>
        </r>
      </text>
    </comment>
    <comment ref="A48" authorId="0" shapeId="0" xr:uid="{539822DE-1E7A-41B1-9BD8-B33FECE8CA9A}">
      <text>
        <r>
          <rPr>
            <sz val="9"/>
            <color indexed="81"/>
            <rFont val="ＭＳ Ｐゴシック"/>
            <family val="3"/>
            <charset val="128"/>
          </rPr>
          <t>米麹で購入した数量を白米数量に換算して記入してください。なおこの数値は、「白米購入数量」の内書きとなります。</t>
        </r>
      </text>
    </comment>
    <comment ref="A51" authorId="0" shapeId="0" xr:uid="{E3101A29-AD23-4C6A-9AD8-8FFF09D0E359}">
      <text>
        <r>
          <rPr>
            <sz val="9"/>
            <color indexed="81"/>
            <rFont val="ＭＳ Ｐゴシック"/>
            <family val="3"/>
            <charset val="128"/>
          </rPr>
          <t>前酒造年度に提出いただいた清酒製造状況等表に記載の「期末在庫数量」を入力してください。</t>
        </r>
      </text>
    </comment>
    <comment ref="B52" authorId="0" shapeId="0" xr:uid="{34A585AC-35FD-48D7-8FA2-FE7846DA0A15}">
      <text>
        <r>
          <rPr>
            <sz val="9"/>
            <color indexed="81"/>
            <rFont val="ＭＳ Ｐゴシック"/>
            <family val="3"/>
            <charset val="128"/>
          </rPr>
          <t>製成清酒の純アルコール数量合計（L6セル）の数値が５倍されて入力されます。</t>
        </r>
      </text>
    </comment>
    <comment ref="B53" authorId="0" shapeId="0" xr:uid="{6A8981CC-6173-4E8D-89D1-9392C56A5A00}">
      <text>
        <r>
          <rPr>
            <sz val="9"/>
            <color indexed="81"/>
            <rFont val="ＭＳ Ｐゴシック"/>
            <family val="3"/>
            <charset val="128"/>
          </rPr>
          <t>自社の他製造場及び蔵置場との移出入数量も含めてください。</t>
        </r>
      </text>
    </comment>
    <comment ref="B56" authorId="0" shapeId="0" xr:uid="{95A72965-5680-4F97-B37B-4B09AA43CA6F}">
      <text>
        <r>
          <rPr>
            <sz val="9"/>
            <color indexed="81"/>
            <rFont val="ＭＳ Ｐゴシック"/>
            <family val="3"/>
            <charset val="128"/>
          </rPr>
          <t>製成＋未納税移入等＋戻入れ－用途変更の数値となります。</t>
        </r>
      </text>
    </comment>
    <comment ref="B57" authorId="0" shapeId="0" xr:uid="{5E79BFC6-8165-4348-9E67-AA7BA97663D5}">
      <text>
        <r>
          <rPr>
            <sz val="9"/>
            <color indexed="81"/>
            <rFont val="ＭＳ Ｐゴシック"/>
            <family val="3"/>
            <charset val="128"/>
          </rPr>
          <t>戻入れ数量を控除する前の数量を記入してください。</t>
        </r>
      </text>
    </comment>
    <comment ref="A63" authorId="0" shapeId="0" xr:uid="{BAA982E7-A547-49E0-A305-C62AF7E23F85}">
      <text>
        <r>
          <rPr>
            <sz val="9"/>
            <color indexed="81"/>
            <rFont val="ＭＳ Ｐゴシック"/>
            <family val="3"/>
            <charset val="128"/>
          </rPr>
          <t>戻入れ数量を控除する前の数量を記入してください。また、単位はリットルでご記載ください。</t>
        </r>
      </text>
    </comment>
    <comment ref="B65" authorId="0" shapeId="0" xr:uid="{C19FD778-709B-459C-B46F-5D6022477156}">
      <text>
        <r>
          <rPr>
            <sz val="9"/>
            <color indexed="81"/>
            <rFont val="ＭＳ Ｐゴシック"/>
            <family val="3"/>
            <charset val="128"/>
          </rPr>
          <t>清酒の製法品質表示基準（精米歩合、原材料、製造方法、香味及び色沢）を満たし、かつ</t>
        </r>
        <r>
          <rPr>
            <u/>
            <sz val="9"/>
            <color indexed="81"/>
            <rFont val="ＭＳ Ｐゴシック"/>
            <family val="3"/>
            <charset val="128"/>
          </rPr>
          <t>区分の表示をしているもの</t>
        </r>
        <r>
          <rPr>
            <sz val="9"/>
            <color indexed="81"/>
            <rFont val="ＭＳ Ｐゴシック"/>
            <family val="3"/>
            <charset val="128"/>
          </rPr>
          <t>を記入してください。</t>
        </r>
      </text>
    </comment>
    <comment ref="B66" authorId="0" shapeId="0" xr:uid="{BD21B92C-1A8A-441E-98B8-48127B2AD6E4}">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B67" authorId="0" shapeId="0" xr:uid="{E064E604-16CA-4EF7-8206-7CBA1CA430D4}">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B68" authorId="0" shapeId="0" xr:uid="{5BAF1483-A2E8-464B-B9EB-506CBEBC6C0B}">
      <text>
        <r>
          <rPr>
            <sz val="9"/>
            <color indexed="81"/>
            <rFont val="ＭＳ Ｐゴシック"/>
            <family val="3"/>
            <charset val="128"/>
          </rPr>
          <t>清酒の製法品質表示基準（精米歩合、原材料、製造方法、香味及び色沢）を満たし、</t>
        </r>
        <r>
          <rPr>
            <u/>
            <sz val="9"/>
            <color indexed="81"/>
            <rFont val="ＭＳ Ｐゴシック"/>
            <family val="3"/>
            <charset val="128"/>
          </rPr>
          <t>かつ区分の表示をしているもの</t>
        </r>
        <r>
          <rPr>
            <sz val="9"/>
            <color indexed="81"/>
            <rFont val="ＭＳ Ｐゴシック"/>
            <family val="3"/>
            <charset val="128"/>
          </rPr>
          <t>を記入してください。</t>
        </r>
      </text>
    </comment>
    <comment ref="A71" authorId="0" shapeId="0" xr:uid="{6D0791D5-1CBE-4DA3-85EB-C0862682804C}">
      <text>
        <r>
          <rPr>
            <sz val="9"/>
            <color indexed="81"/>
            <rFont val="ＭＳ Ｐゴシック"/>
            <family val="3"/>
            <charset val="128"/>
          </rPr>
          <t>「５．課税移出数量」の各区分の内書きで記入してください。</t>
        </r>
      </text>
    </comment>
    <comment ref="A74" authorId="0" shapeId="0" xr:uid="{2711449E-9B82-45A1-8819-C50824072111}">
      <text>
        <r>
          <rPr>
            <sz val="9"/>
            <color indexed="81"/>
            <rFont val="ＭＳ Ｐゴシック"/>
            <family val="3"/>
            <charset val="128"/>
          </rPr>
          <t>アルコール度数が</t>
        </r>
        <r>
          <rPr>
            <u/>
            <sz val="9"/>
            <color indexed="81"/>
            <rFont val="ＭＳ Ｐゴシック"/>
            <family val="3"/>
            <charset val="128"/>
          </rPr>
          <t>12度未満</t>
        </r>
        <r>
          <rPr>
            <sz val="9"/>
            <color indexed="81"/>
            <rFont val="ＭＳ Ｐゴシック"/>
            <family val="3"/>
            <charset val="128"/>
          </rPr>
          <t>の製品について記入してください。</t>
        </r>
      </text>
    </comment>
    <comment ref="F77" authorId="0" shapeId="0" xr:uid="{DE4FA86F-1C2B-427C-BDAB-01D4B9E961F6}">
      <text>
        <r>
          <rPr>
            <sz val="9"/>
            <color indexed="81"/>
            <rFont val="ＭＳ Ｐゴシック"/>
            <family val="3"/>
            <charset val="128"/>
          </rPr>
          <t>小数点第二位を四捨五入して記入してください。</t>
        </r>
      </text>
    </comment>
    <comment ref="G77" authorId="0" shapeId="0" xr:uid="{F55E1248-D6FF-479E-95EF-302502643A45}">
      <text>
        <r>
          <rPr>
            <sz val="9"/>
            <color indexed="81"/>
            <rFont val="ＭＳ Ｐゴシック"/>
            <family val="3"/>
            <charset val="128"/>
          </rPr>
          <t>小数点第一位を四捨五入して、整数で記入してください。</t>
        </r>
      </text>
    </comment>
    <comment ref="H77" authorId="0" shapeId="0" xr:uid="{74D37F4E-C39C-4053-8D09-5EF3BA17CDF0}">
      <text>
        <r>
          <rPr>
            <sz val="9"/>
            <color indexed="81"/>
            <rFont val="ＭＳ Ｐゴシック"/>
            <family val="3"/>
            <charset val="128"/>
          </rPr>
          <t>小数点第二位を四捨五入して記入してください。</t>
        </r>
      </text>
    </comment>
    <comment ref="A87" authorId="0" shapeId="0" xr:uid="{3AED44C1-220D-4F42-B200-ED9EE8733F17}">
      <text>
        <r>
          <rPr>
            <sz val="9"/>
            <color indexed="81"/>
            <rFont val="ＭＳ Ｐゴシック"/>
            <family val="3"/>
            <charset val="128"/>
          </rPr>
          <t>アルコール度数が12度未満の製品について記入してください。</t>
        </r>
      </text>
    </comment>
  </commentList>
</comments>
</file>

<file path=xl/sharedStrings.xml><?xml version="1.0" encoding="utf-8"?>
<sst xmlns="http://schemas.openxmlformats.org/spreadsheetml/2006/main" count="1675" uniqueCount="1451">
  <si>
    <t>税務署名</t>
    <rPh sb="0" eb="3">
      <t>ゼイムショ</t>
    </rPh>
    <rPh sb="3" eb="4">
      <t>メイ</t>
    </rPh>
    <phoneticPr fontId="1"/>
  </si>
  <si>
    <t>製造場の名称</t>
    <rPh sb="0" eb="2">
      <t>セイゾウ</t>
    </rPh>
    <rPh sb="2" eb="3">
      <t>ジョウ</t>
    </rPh>
    <rPh sb="4" eb="6">
      <t>メイショウ</t>
    </rPh>
    <phoneticPr fontId="1"/>
  </si>
  <si>
    <t>区分</t>
    <rPh sb="0" eb="2">
      <t>クブン</t>
    </rPh>
    <phoneticPr fontId="1"/>
  </si>
  <si>
    <t>製成清酒</t>
    <rPh sb="0" eb="2">
      <t>セイセイ</t>
    </rPh>
    <rPh sb="2" eb="4">
      <t>セイシュ</t>
    </rPh>
    <phoneticPr fontId="1"/>
  </si>
  <si>
    <t>使用原料</t>
    <rPh sb="0" eb="2">
      <t>シヨウ</t>
    </rPh>
    <rPh sb="2" eb="4">
      <t>ゲンリョウ</t>
    </rPh>
    <phoneticPr fontId="1"/>
  </si>
  <si>
    <t>米</t>
    <rPh sb="0" eb="1">
      <t>コメ</t>
    </rPh>
    <phoneticPr fontId="1"/>
  </si>
  <si>
    <t>純米酒</t>
    <rPh sb="0" eb="3">
      <t>ジュンマイシュ</t>
    </rPh>
    <phoneticPr fontId="1"/>
  </si>
  <si>
    <t>純米吟醸酒</t>
    <rPh sb="0" eb="2">
      <t>ジュンマイ</t>
    </rPh>
    <rPh sb="2" eb="5">
      <t>ギンジョウシュ</t>
    </rPh>
    <phoneticPr fontId="1"/>
  </si>
  <si>
    <t>吟醸酒</t>
    <rPh sb="0" eb="3">
      <t>ギンジョウシュ</t>
    </rPh>
    <phoneticPr fontId="1"/>
  </si>
  <si>
    <t>本醸造酒</t>
    <rPh sb="0" eb="1">
      <t>ホン</t>
    </rPh>
    <rPh sb="1" eb="4">
      <t>ジョウゾウシュ</t>
    </rPh>
    <phoneticPr fontId="1"/>
  </si>
  <si>
    <t>普通酒（糖類等不使用）</t>
    <rPh sb="0" eb="2">
      <t>フツウ</t>
    </rPh>
    <rPh sb="2" eb="3">
      <t>シュ</t>
    </rPh>
    <rPh sb="4" eb="6">
      <t>トウルイ</t>
    </rPh>
    <rPh sb="6" eb="7">
      <t>トウ</t>
    </rPh>
    <rPh sb="7" eb="10">
      <t>フシヨウ</t>
    </rPh>
    <phoneticPr fontId="1"/>
  </si>
  <si>
    <t>普通酒（糖類等使用）</t>
    <rPh sb="0" eb="2">
      <t>フツウ</t>
    </rPh>
    <rPh sb="2" eb="3">
      <t>シュ</t>
    </rPh>
    <rPh sb="4" eb="6">
      <t>トウルイ</t>
    </rPh>
    <rPh sb="6" eb="7">
      <t>トウ</t>
    </rPh>
    <rPh sb="7" eb="9">
      <t>シヨウ</t>
    </rPh>
    <phoneticPr fontId="1"/>
  </si>
  <si>
    <t>糖類</t>
    <rPh sb="0" eb="2">
      <t>トウルイ</t>
    </rPh>
    <phoneticPr fontId="1"/>
  </si>
  <si>
    <t>酸類</t>
    <rPh sb="0" eb="1">
      <t>サン</t>
    </rPh>
    <rPh sb="1" eb="2">
      <t>ルイ</t>
    </rPh>
    <phoneticPr fontId="1"/>
  </si>
  <si>
    <t>清酒</t>
    <rPh sb="0" eb="2">
      <t>セイシュ</t>
    </rPh>
    <phoneticPr fontId="1"/>
  </si>
  <si>
    <t>１．清酒の製造状況</t>
    <rPh sb="2" eb="4">
      <t>セイシュ</t>
    </rPh>
    <rPh sb="5" eb="7">
      <t>セイゾウ</t>
    </rPh>
    <rPh sb="7" eb="9">
      <t>ジョウキョウ</t>
    </rPh>
    <phoneticPr fontId="1"/>
  </si>
  <si>
    <t>２．清酒用原料米の受払状況（玄米数量）</t>
    <rPh sb="2" eb="4">
      <t>セイシュ</t>
    </rPh>
    <rPh sb="4" eb="5">
      <t>ヨウ</t>
    </rPh>
    <rPh sb="5" eb="7">
      <t>ゲンリョウ</t>
    </rPh>
    <rPh sb="7" eb="8">
      <t>マイ</t>
    </rPh>
    <rPh sb="9" eb="11">
      <t>ウケハライ</t>
    </rPh>
    <rPh sb="11" eb="13">
      <t>ジョウキョウ</t>
    </rPh>
    <rPh sb="14" eb="16">
      <t>ゲンマイ</t>
    </rPh>
    <rPh sb="16" eb="18">
      <t>スウリョウ</t>
    </rPh>
    <phoneticPr fontId="1"/>
  </si>
  <si>
    <t>政府米</t>
    <rPh sb="0" eb="3">
      <t>セイフマイ</t>
    </rPh>
    <phoneticPr fontId="1"/>
  </si>
  <si>
    <t>購入数量</t>
    <rPh sb="0" eb="2">
      <t>コウニュウ</t>
    </rPh>
    <rPh sb="2" eb="4">
      <t>スウリョウ</t>
    </rPh>
    <phoneticPr fontId="1"/>
  </si>
  <si>
    <t>使用数量</t>
    <rPh sb="0" eb="2">
      <t>シヨウ</t>
    </rPh>
    <rPh sb="2" eb="4">
      <t>スウリョウ</t>
    </rPh>
    <phoneticPr fontId="1"/>
  </si>
  <si>
    <t>３．白米等購入数量</t>
    <rPh sb="2" eb="4">
      <t>ハクマイ</t>
    </rPh>
    <rPh sb="4" eb="5">
      <t>トウ</t>
    </rPh>
    <rPh sb="5" eb="7">
      <t>コウニュウ</t>
    </rPh>
    <rPh sb="7" eb="9">
      <t>スウリョウ</t>
    </rPh>
    <phoneticPr fontId="1"/>
  </si>
  <si>
    <t>４．清酒の受払状況（20度換算数量）</t>
    <rPh sb="2" eb="4">
      <t>セイシュ</t>
    </rPh>
    <rPh sb="5" eb="7">
      <t>ウケハライ</t>
    </rPh>
    <rPh sb="7" eb="9">
      <t>ジョウキョウ</t>
    </rPh>
    <rPh sb="12" eb="13">
      <t>ド</t>
    </rPh>
    <rPh sb="13" eb="15">
      <t>カンサン</t>
    </rPh>
    <rPh sb="15" eb="17">
      <t>スウリョウ</t>
    </rPh>
    <phoneticPr fontId="1"/>
  </si>
  <si>
    <t>受入数量</t>
    <rPh sb="0" eb="2">
      <t>ウケイレ</t>
    </rPh>
    <rPh sb="2" eb="4">
      <t>スウリョウ</t>
    </rPh>
    <phoneticPr fontId="1"/>
  </si>
  <si>
    <t>払出数量</t>
    <rPh sb="0" eb="2">
      <t>ハライダシ</t>
    </rPh>
    <rPh sb="2" eb="4">
      <t>スウリョウ</t>
    </rPh>
    <phoneticPr fontId="1"/>
  </si>
  <si>
    <t>５．課税移出数量（実数）</t>
    <rPh sb="2" eb="4">
      <t>カゼイ</t>
    </rPh>
    <rPh sb="4" eb="6">
      <t>イシュツ</t>
    </rPh>
    <rPh sb="6" eb="8">
      <t>スウリョウ</t>
    </rPh>
    <rPh sb="9" eb="11">
      <t>ジッスウ</t>
    </rPh>
    <phoneticPr fontId="1"/>
  </si>
  <si>
    <t>生酒</t>
    <rPh sb="0" eb="1">
      <t>ナマ</t>
    </rPh>
    <rPh sb="1" eb="2">
      <t>ザケ</t>
    </rPh>
    <phoneticPr fontId="1"/>
  </si>
  <si>
    <t>生貯蔵酒</t>
    <rPh sb="0" eb="1">
      <t>ナマ</t>
    </rPh>
    <rPh sb="1" eb="3">
      <t>チョゾウ</t>
    </rPh>
    <rPh sb="3" eb="4">
      <t>シュ</t>
    </rPh>
    <phoneticPr fontId="1"/>
  </si>
  <si>
    <t>６．市販清酒の成分</t>
    <rPh sb="2" eb="4">
      <t>シハン</t>
    </rPh>
    <rPh sb="4" eb="6">
      <t>セイシュ</t>
    </rPh>
    <rPh sb="7" eb="9">
      <t>セイブン</t>
    </rPh>
    <phoneticPr fontId="1"/>
  </si>
  <si>
    <t>※　上記のうち特殊な製品</t>
    <rPh sb="2" eb="4">
      <t>ジョウキ</t>
    </rPh>
    <rPh sb="7" eb="9">
      <t>トクシュ</t>
    </rPh>
    <rPh sb="10" eb="12">
      <t>セイヒン</t>
    </rPh>
    <phoneticPr fontId="1"/>
  </si>
  <si>
    <t>低アルコール酒</t>
    <rPh sb="0" eb="1">
      <t>テイ</t>
    </rPh>
    <rPh sb="6" eb="7">
      <t>シュ</t>
    </rPh>
    <phoneticPr fontId="1"/>
  </si>
  <si>
    <t>アルコール分</t>
    <rPh sb="5" eb="6">
      <t>ブン</t>
    </rPh>
    <phoneticPr fontId="1"/>
  </si>
  <si>
    <t>日本酒度</t>
    <rPh sb="0" eb="3">
      <t>ニホンシュ</t>
    </rPh>
    <rPh sb="3" eb="4">
      <t>ド</t>
    </rPh>
    <phoneticPr fontId="1"/>
  </si>
  <si>
    <t>酸度</t>
    <rPh sb="0" eb="2">
      <t>サンド</t>
    </rPh>
    <phoneticPr fontId="1"/>
  </si>
  <si>
    <t>GJ7510</t>
    <phoneticPr fontId="1"/>
  </si>
  <si>
    <t>GJ7520</t>
    <phoneticPr fontId="1"/>
  </si>
  <si>
    <t>GJ7530</t>
    <phoneticPr fontId="1"/>
  </si>
  <si>
    <t>局名</t>
    <rPh sb="0" eb="1">
      <t>キョク</t>
    </rPh>
    <rPh sb="1" eb="2">
      <t>メイ</t>
    </rPh>
    <phoneticPr fontId="1"/>
  </si>
  <si>
    <t>ご協力ありがとうございました。</t>
    <rPh sb="1" eb="3">
      <t>キョウリョク</t>
    </rPh>
    <phoneticPr fontId="1"/>
  </si>
  <si>
    <t>0000000000</t>
    <phoneticPr fontId="1"/>
  </si>
  <si>
    <t>税務署入力欄（入力不要）</t>
    <rPh sb="0" eb="3">
      <t>ゼイムショ</t>
    </rPh>
    <rPh sb="3" eb="5">
      <t>ニュウリョク</t>
    </rPh>
    <rPh sb="5" eb="6">
      <t>ラン</t>
    </rPh>
    <rPh sb="7" eb="9">
      <t>ニュウリョク</t>
    </rPh>
    <rPh sb="9" eb="11">
      <t>フヨウ</t>
    </rPh>
    <phoneticPr fontId="1"/>
  </si>
  <si>
    <t>麹町</t>
  </si>
  <si>
    <t>神田</t>
  </si>
  <si>
    <t>日本橋</t>
  </si>
  <si>
    <t>京橋</t>
  </si>
  <si>
    <t>芝</t>
  </si>
  <si>
    <t>四谷</t>
  </si>
  <si>
    <t>麻布</t>
  </si>
  <si>
    <t>小石川</t>
  </si>
  <si>
    <t>本郷</t>
  </si>
  <si>
    <t>東京上野</t>
  </si>
  <si>
    <t>浅草</t>
  </si>
  <si>
    <t>品川</t>
  </si>
  <si>
    <t>荏原</t>
  </si>
  <si>
    <t>大森</t>
  </si>
  <si>
    <t>雪谷</t>
  </si>
  <si>
    <t>蒲田</t>
  </si>
  <si>
    <t>世田谷</t>
  </si>
  <si>
    <t>北沢</t>
  </si>
  <si>
    <t>玉川</t>
  </si>
  <si>
    <t>目黒</t>
  </si>
  <si>
    <t>渋谷</t>
  </si>
  <si>
    <t>新宿</t>
  </si>
  <si>
    <t>中野</t>
  </si>
  <si>
    <t>杉並</t>
  </si>
  <si>
    <t>荻窪</t>
  </si>
  <si>
    <t>板橋</t>
  </si>
  <si>
    <t>練馬東</t>
  </si>
  <si>
    <t>練馬西</t>
  </si>
  <si>
    <t>豊島</t>
  </si>
  <si>
    <t>王子</t>
  </si>
  <si>
    <t>荒川</t>
  </si>
  <si>
    <t>足立</t>
  </si>
  <si>
    <t>西新井</t>
  </si>
  <si>
    <t>本所</t>
  </si>
  <si>
    <t>向島</t>
  </si>
  <si>
    <t>葛飾</t>
  </si>
  <si>
    <t>江戸川北</t>
  </si>
  <si>
    <t>江戸川南</t>
  </si>
  <si>
    <t>江東西</t>
  </si>
  <si>
    <t>江東東</t>
  </si>
  <si>
    <t>青梅</t>
  </si>
  <si>
    <t>八王子</t>
  </si>
  <si>
    <t>日野</t>
  </si>
  <si>
    <t>町田</t>
  </si>
  <si>
    <t>立川</t>
  </si>
  <si>
    <t>東村山</t>
  </si>
  <si>
    <t>武蔵野</t>
  </si>
  <si>
    <t>武蔵府中</t>
  </si>
  <si>
    <t>横浜中</t>
  </si>
  <si>
    <t>横浜南</t>
  </si>
  <si>
    <t>保土ケ谷</t>
  </si>
  <si>
    <t>戸塚</t>
  </si>
  <si>
    <t>神奈川</t>
  </si>
  <si>
    <t>緑</t>
  </si>
  <si>
    <t>鶴見</t>
  </si>
  <si>
    <t>川崎南</t>
  </si>
  <si>
    <t>川崎北</t>
  </si>
  <si>
    <t>川崎西</t>
  </si>
  <si>
    <t>横須賀</t>
  </si>
  <si>
    <t>鎌倉</t>
  </si>
  <si>
    <t>藤沢</t>
  </si>
  <si>
    <t>平塚</t>
  </si>
  <si>
    <t>厚木</t>
  </si>
  <si>
    <t>大和</t>
  </si>
  <si>
    <t>相模原</t>
  </si>
  <si>
    <t>小田原</t>
  </si>
  <si>
    <t>千葉東</t>
  </si>
  <si>
    <t>千葉西</t>
  </si>
  <si>
    <t>千葉南</t>
  </si>
  <si>
    <t>成田</t>
  </si>
  <si>
    <t>松戸</t>
  </si>
  <si>
    <t>柏</t>
  </si>
  <si>
    <t>市川</t>
  </si>
  <si>
    <t>船橋</t>
  </si>
  <si>
    <t>佐原</t>
  </si>
  <si>
    <t>銚子</t>
  </si>
  <si>
    <t>東金</t>
  </si>
  <si>
    <t>茂原</t>
  </si>
  <si>
    <t>木更津</t>
  </si>
  <si>
    <t>館山</t>
  </si>
  <si>
    <t>甲府</t>
  </si>
  <si>
    <t>鰍沢</t>
  </si>
  <si>
    <t>大月</t>
  </si>
  <si>
    <t>浦和</t>
  </si>
  <si>
    <t>朝霞</t>
  </si>
  <si>
    <t>大宮</t>
  </si>
  <si>
    <t>上尾</t>
  </si>
  <si>
    <t>川口</t>
  </si>
  <si>
    <t>西川口</t>
  </si>
  <si>
    <t>川越</t>
  </si>
  <si>
    <t>所沢</t>
  </si>
  <si>
    <t>東松山</t>
  </si>
  <si>
    <t>秩父</t>
  </si>
  <si>
    <t>熊谷</t>
  </si>
  <si>
    <t>本庄</t>
  </si>
  <si>
    <t>行田</t>
  </si>
  <si>
    <t>春日部</t>
  </si>
  <si>
    <t>越谷</t>
  </si>
  <si>
    <t>水戸</t>
  </si>
  <si>
    <t>太田</t>
  </si>
  <si>
    <t>日立</t>
  </si>
  <si>
    <t>潮来</t>
  </si>
  <si>
    <t>竜ケ崎</t>
  </si>
  <si>
    <t>土浦</t>
  </si>
  <si>
    <t>下館</t>
  </si>
  <si>
    <t>古河</t>
  </si>
  <si>
    <t>宇都宮</t>
  </si>
  <si>
    <t>鹿沼</t>
  </si>
  <si>
    <t>真岡</t>
  </si>
  <si>
    <t>栃木</t>
  </si>
  <si>
    <t>大田原</t>
  </si>
  <si>
    <t>氏家</t>
  </si>
  <si>
    <t>足利</t>
  </si>
  <si>
    <t>佐野</t>
  </si>
  <si>
    <t>前橋</t>
  </si>
  <si>
    <t>伊勢崎</t>
  </si>
  <si>
    <t>高崎</t>
  </si>
  <si>
    <t>藤岡</t>
  </si>
  <si>
    <t>富岡</t>
  </si>
  <si>
    <t>中之条</t>
  </si>
  <si>
    <t>沼田</t>
  </si>
  <si>
    <t>桐生</t>
  </si>
  <si>
    <t>館林</t>
  </si>
  <si>
    <t>長野</t>
  </si>
  <si>
    <t>佐久</t>
  </si>
  <si>
    <t>上田</t>
  </si>
  <si>
    <t>諏訪</t>
  </si>
  <si>
    <t>伊那</t>
  </si>
  <si>
    <t>飯田</t>
  </si>
  <si>
    <t>木曽</t>
  </si>
  <si>
    <t>松本</t>
  </si>
  <si>
    <t>大町</t>
  </si>
  <si>
    <t>信濃中野</t>
  </si>
  <si>
    <t>新潟</t>
  </si>
  <si>
    <t>新津</t>
  </si>
  <si>
    <t>新発田</t>
  </si>
  <si>
    <t>巻</t>
  </si>
  <si>
    <t>三条</t>
  </si>
  <si>
    <t>長岡</t>
  </si>
  <si>
    <t>小千谷</t>
  </si>
  <si>
    <t>十日町</t>
  </si>
  <si>
    <t>柏崎</t>
  </si>
  <si>
    <t>高田</t>
  </si>
  <si>
    <t>糸魚川</t>
  </si>
  <si>
    <t>村上</t>
  </si>
  <si>
    <t>東</t>
  </si>
  <si>
    <t>西</t>
  </si>
  <si>
    <t>港</t>
  </si>
  <si>
    <t>南</t>
  </si>
  <si>
    <t>浪速</t>
  </si>
  <si>
    <t>天王寺</t>
  </si>
  <si>
    <t>北</t>
  </si>
  <si>
    <t>大阪福島</t>
  </si>
  <si>
    <t>西淀川</t>
  </si>
  <si>
    <t>生野</t>
  </si>
  <si>
    <t>東成</t>
  </si>
  <si>
    <t>旭</t>
  </si>
  <si>
    <t>城東</t>
  </si>
  <si>
    <t>阿倍野</t>
  </si>
  <si>
    <t>東住吉</t>
  </si>
  <si>
    <t>西成</t>
  </si>
  <si>
    <t>住吉</t>
  </si>
  <si>
    <t>大淀</t>
  </si>
  <si>
    <t>東淀川</t>
  </si>
  <si>
    <t>茨木</t>
  </si>
  <si>
    <t>吹田</t>
  </si>
  <si>
    <t>豊能</t>
  </si>
  <si>
    <t>堺</t>
  </si>
  <si>
    <t>泉大津</t>
  </si>
  <si>
    <t>岸和田</t>
  </si>
  <si>
    <t>泉佐野</t>
  </si>
  <si>
    <t>富田林</t>
  </si>
  <si>
    <t>東大阪</t>
  </si>
  <si>
    <t>八尾</t>
  </si>
  <si>
    <t>枚方</t>
  </si>
  <si>
    <t>門真</t>
  </si>
  <si>
    <t>上京</t>
  </si>
  <si>
    <t>中京</t>
  </si>
  <si>
    <t>下京</t>
  </si>
  <si>
    <t>右京</t>
  </si>
  <si>
    <t>東山</t>
  </si>
  <si>
    <t>左京</t>
  </si>
  <si>
    <t>伏見</t>
  </si>
  <si>
    <t>宇治</t>
  </si>
  <si>
    <t>園部</t>
  </si>
  <si>
    <t>福知山</t>
  </si>
  <si>
    <t>宮津</t>
  </si>
  <si>
    <t>舞鶴</t>
  </si>
  <si>
    <t>峰山</t>
  </si>
  <si>
    <t>神戸</t>
  </si>
  <si>
    <t>灘</t>
  </si>
  <si>
    <t>須磨</t>
  </si>
  <si>
    <t>兵庫</t>
  </si>
  <si>
    <t>長田</t>
  </si>
  <si>
    <t>西宮</t>
  </si>
  <si>
    <t>芦屋</t>
  </si>
  <si>
    <t>伊丹</t>
  </si>
  <si>
    <t>尼崎</t>
  </si>
  <si>
    <t>明石</t>
  </si>
  <si>
    <t>三木</t>
  </si>
  <si>
    <t>社</t>
  </si>
  <si>
    <t>西脇</t>
  </si>
  <si>
    <t>加古川</t>
  </si>
  <si>
    <t>姫路</t>
  </si>
  <si>
    <t>龍野</t>
  </si>
  <si>
    <t>相生</t>
  </si>
  <si>
    <t>豊岡</t>
  </si>
  <si>
    <t>和田山</t>
  </si>
  <si>
    <t>柏原</t>
  </si>
  <si>
    <t>洲本</t>
  </si>
  <si>
    <t>奈良</t>
  </si>
  <si>
    <t>葛城</t>
  </si>
  <si>
    <t>桜井</t>
  </si>
  <si>
    <t>吉野</t>
  </si>
  <si>
    <t>和歌山</t>
  </si>
  <si>
    <t>粉河</t>
  </si>
  <si>
    <t>海南</t>
  </si>
  <si>
    <t>湯浅</t>
  </si>
  <si>
    <t>御坊</t>
  </si>
  <si>
    <t>田辺</t>
  </si>
  <si>
    <t>新宮</t>
  </si>
  <si>
    <t>大津</t>
  </si>
  <si>
    <t>草津</t>
  </si>
  <si>
    <t>水口</t>
  </si>
  <si>
    <t>近江八幡</t>
  </si>
  <si>
    <t>彦根</t>
  </si>
  <si>
    <t>長浜</t>
  </si>
  <si>
    <t>今津</t>
  </si>
  <si>
    <t>札幌中</t>
  </si>
  <si>
    <t>札幌西</t>
  </si>
  <si>
    <t>札幌北</t>
  </si>
  <si>
    <t>札幌東</t>
  </si>
  <si>
    <t>札幌南</t>
  </si>
  <si>
    <t>函館</t>
  </si>
  <si>
    <t>江差</t>
  </si>
  <si>
    <t>八雲</t>
  </si>
  <si>
    <t>小樽</t>
  </si>
  <si>
    <t>余市</t>
  </si>
  <si>
    <t>倶知安</t>
  </si>
  <si>
    <t>岩見沢</t>
  </si>
  <si>
    <t>滝川</t>
  </si>
  <si>
    <t>深川</t>
  </si>
  <si>
    <t>旭川中</t>
  </si>
  <si>
    <t>旭川東</t>
  </si>
  <si>
    <t>富良野</t>
  </si>
  <si>
    <t>名寄</t>
  </si>
  <si>
    <t>留萌</t>
  </si>
  <si>
    <t>稚内</t>
  </si>
  <si>
    <t>室蘭</t>
  </si>
  <si>
    <t>浦河</t>
  </si>
  <si>
    <t>苫小牧</t>
  </si>
  <si>
    <t>網走</t>
  </si>
  <si>
    <t>紋別</t>
  </si>
  <si>
    <t>北見</t>
  </si>
  <si>
    <t>釧路</t>
  </si>
  <si>
    <t>帯広</t>
  </si>
  <si>
    <t>十勝池田</t>
  </si>
  <si>
    <t>根室</t>
  </si>
  <si>
    <t>仙台北</t>
  </si>
  <si>
    <t>仙台中</t>
  </si>
  <si>
    <t>仙台南</t>
  </si>
  <si>
    <t>塩釜</t>
  </si>
  <si>
    <t>古川</t>
  </si>
  <si>
    <t>築館</t>
  </si>
  <si>
    <t>佐沼</t>
  </si>
  <si>
    <t>石巻</t>
  </si>
  <si>
    <t>気仙沼</t>
  </si>
  <si>
    <t>大河原</t>
  </si>
  <si>
    <t>盛岡</t>
  </si>
  <si>
    <t>花巻</t>
  </si>
  <si>
    <t>水沢</t>
  </si>
  <si>
    <t>一関</t>
  </si>
  <si>
    <t>大船渡</t>
  </si>
  <si>
    <t>釜石</t>
  </si>
  <si>
    <t>宮古</t>
  </si>
  <si>
    <t>久慈</t>
  </si>
  <si>
    <t>二戸</t>
  </si>
  <si>
    <t>福島</t>
  </si>
  <si>
    <t>二本松</t>
  </si>
  <si>
    <t>郡山</t>
  </si>
  <si>
    <t>須賀川</t>
  </si>
  <si>
    <t>田島</t>
  </si>
  <si>
    <t>会津若松</t>
  </si>
  <si>
    <t>喜多方</t>
  </si>
  <si>
    <t>白河</t>
  </si>
  <si>
    <t>いわき</t>
  </si>
  <si>
    <t>相馬</t>
  </si>
  <si>
    <t>秋田南</t>
  </si>
  <si>
    <t>秋田北</t>
  </si>
  <si>
    <t>大館</t>
  </si>
  <si>
    <t>能代</t>
  </si>
  <si>
    <t>本荘</t>
  </si>
  <si>
    <t>大曲</t>
  </si>
  <si>
    <t>横手</t>
  </si>
  <si>
    <t>湯沢</t>
  </si>
  <si>
    <t>青森</t>
  </si>
  <si>
    <t>弘前</t>
  </si>
  <si>
    <t>黒石</t>
  </si>
  <si>
    <t>五所川原</t>
  </si>
  <si>
    <t>十和田</t>
  </si>
  <si>
    <t>むつ</t>
  </si>
  <si>
    <t>八戸</t>
  </si>
  <si>
    <t>山形</t>
  </si>
  <si>
    <t>寒河江</t>
  </si>
  <si>
    <t>村山</t>
  </si>
  <si>
    <t>新庄</t>
  </si>
  <si>
    <t>酒田</t>
  </si>
  <si>
    <t>鶴岡</t>
  </si>
  <si>
    <t>長井</t>
  </si>
  <si>
    <t>米沢</t>
  </si>
  <si>
    <t>名古屋中</t>
  </si>
  <si>
    <t>名古屋東</t>
  </si>
  <si>
    <t>千種</t>
  </si>
  <si>
    <t>名古屋北</t>
  </si>
  <si>
    <t>名古屋西</t>
  </si>
  <si>
    <t>名古屋中村</t>
  </si>
  <si>
    <t>昭和</t>
  </si>
  <si>
    <t>熱田</t>
  </si>
  <si>
    <t>中川</t>
  </si>
  <si>
    <t>小牧</t>
  </si>
  <si>
    <t>尾張瀬戸</t>
  </si>
  <si>
    <t>一宮</t>
  </si>
  <si>
    <t>津島</t>
  </si>
  <si>
    <t>半田</t>
  </si>
  <si>
    <t>刈谷</t>
  </si>
  <si>
    <t>西尾</t>
  </si>
  <si>
    <t>岡崎</t>
  </si>
  <si>
    <t>豊田</t>
  </si>
  <si>
    <t>豊橋</t>
  </si>
  <si>
    <t>新城</t>
  </si>
  <si>
    <t>静岡</t>
  </si>
  <si>
    <t>清水</t>
  </si>
  <si>
    <t>下田</t>
  </si>
  <si>
    <t>沼津</t>
  </si>
  <si>
    <t>三島</t>
  </si>
  <si>
    <t>熱海</t>
  </si>
  <si>
    <t>富士</t>
  </si>
  <si>
    <t>藤枝</t>
  </si>
  <si>
    <t>島田</t>
  </si>
  <si>
    <t>磐田</t>
  </si>
  <si>
    <t>掛川</t>
  </si>
  <si>
    <t>浜松西</t>
  </si>
  <si>
    <t>浜松東</t>
  </si>
  <si>
    <t>津</t>
  </si>
  <si>
    <t>桑名</t>
  </si>
  <si>
    <t>鈴鹿</t>
  </si>
  <si>
    <t>四日市</t>
  </si>
  <si>
    <t>松阪</t>
  </si>
  <si>
    <t>伊勢</t>
  </si>
  <si>
    <t>上野</t>
  </si>
  <si>
    <t>尾鷲</t>
  </si>
  <si>
    <t>岐阜北</t>
  </si>
  <si>
    <t>岐阜南</t>
  </si>
  <si>
    <t>大垣</t>
  </si>
  <si>
    <t>関</t>
  </si>
  <si>
    <t>多治見</t>
  </si>
  <si>
    <t>中津川</t>
  </si>
  <si>
    <t>高山</t>
  </si>
  <si>
    <t>金沢</t>
  </si>
  <si>
    <t>松任</t>
  </si>
  <si>
    <t>小松</t>
  </si>
  <si>
    <t>七尾</t>
  </si>
  <si>
    <t>輪島</t>
  </si>
  <si>
    <t>福井</t>
  </si>
  <si>
    <t>三国</t>
  </si>
  <si>
    <t>大野</t>
  </si>
  <si>
    <t>武生</t>
  </si>
  <si>
    <t>敦賀</t>
  </si>
  <si>
    <t>小浜</t>
  </si>
  <si>
    <t>富山</t>
  </si>
  <si>
    <t>魚津</t>
  </si>
  <si>
    <t>高岡</t>
  </si>
  <si>
    <t>砺波</t>
  </si>
  <si>
    <t>広島東</t>
  </si>
  <si>
    <t>広島西</t>
  </si>
  <si>
    <t>広島南</t>
  </si>
  <si>
    <t>廿日市</t>
  </si>
  <si>
    <t>呉</t>
  </si>
  <si>
    <t>海田</t>
  </si>
  <si>
    <t>広島北</t>
  </si>
  <si>
    <t>吉田</t>
  </si>
  <si>
    <t>西条</t>
  </si>
  <si>
    <t>竹原</t>
  </si>
  <si>
    <t>尾道</t>
  </si>
  <si>
    <t>三原</t>
  </si>
  <si>
    <t>福山</t>
  </si>
  <si>
    <t>府中</t>
  </si>
  <si>
    <t>三次</t>
  </si>
  <si>
    <t>庄原</t>
  </si>
  <si>
    <t>山口</t>
  </si>
  <si>
    <t>岩国</t>
  </si>
  <si>
    <t>柳井</t>
  </si>
  <si>
    <t>徳山</t>
  </si>
  <si>
    <t>光</t>
  </si>
  <si>
    <t>防府</t>
  </si>
  <si>
    <t>厚狭</t>
  </si>
  <si>
    <t>下関</t>
  </si>
  <si>
    <t>宇部</t>
  </si>
  <si>
    <t>長門</t>
  </si>
  <si>
    <t>萩</t>
  </si>
  <si>
    <t>岡山東</t>
  </si>
  <si>
    <t>岡山西</t>
  </si>
  <si>
    <t>西大寺</t>
  </si>
  <si>
    <t>瀬戸</t>
  </si>
  <si>
    <t>玉野</t>
  </si>
  <si>
    <t>児島</t>
  </si>
  <si>
    <t>倉敷</t>
  </si>
  <si>
    <t>玉島</t>
  </si>
  <si>
    <t>笠岡</t>
  </si>
  <si>
    <t>高梁</t>
  </si>
  <si>
    <t>新見</t>
  </si>
  <si>
    <t>久世</t>
  </si>
  <si>
    <t>津山</t>
  </si>
  <si>
    <t>鳥取</t>
  </si>
  <si>
    <t>倉吉</t>
  </si>
  <si>
    <t>米子</t>
  </si>
  <si>
    <t>松江</t>
  </si>
  <si>
    <t>大東</t>
  </si>
  <si>
    <t>出雲</t>
  </si>
  <si>
    <t>石見大田</t>
  </si>
  <si>
    <t>浜田</t>
  </si>
  <si>
    <t>益田</t>
  </si>
  <si>
    <t>西郷</t>
  </si>
  <si>
    <t>高松</t>
  </si>
  <si>
    <t>丸亀</t>
  </si>
  <si>
    <t>観音寺</t>
  </si>
  <si>
    <t>坂出</t>
  </si>
  <si>
    <t>長尾</t>
  </si>
  <si>
    <t>土庄</t>
  </si>
  <si>
    <t>松山</t>
  </si>
  <si>
    <t>今治</t>
  </si>
  <si>
    <t>伊予西条</t>
  </si>
  <si>
    <t>新居浜</t>
  </si>
  <si>
    <t>伊予三島</t>
  </si>
  <si>
    <t>大州</t>
  </si>
  <si>
    <t>八幡浜</t>
  </si>
  <si>
    <t>宇和島</t>
  </si>
  <si>
    <t>徳島</t>
  </si>
  <si>
    <t>川島</t>
  </si>
  <si>
    <t>阿南</t>
  </si>
  <si>
    <t>鳴門</t>
  </si>
  <si>
    <t>脇町</t>
  </si>
  <si>
    <t>池田</t>
  </si>
  <si>
    <t>高知</t>
  </si>
  <si>
    <t>伊野</t>
  </si>
  <si>
    <t>中村</t>
  </si>
  <si>
    <t>須崎</t>
  </si>
  <si>
    <t>南国</t>
  </si>
  <si>
    <t>安芸</t>
  </si>
  <si>
    <t>福岡</t>
  </si>
  <si>
    <t>西福岡</t>
  </si>
  <si>
    <t>博多</t>
  </si>
  <si>
    <t>香椎</t>
  </si>
  <si>
    <t>筑紫</t>
  </si>
  <si>
    <t>八幡</t>
  </si>
  <si>
    <t>若松</t>
  </si>
  <si>
    <t>直方</t>
  </si>
  <si>
    <t>田川</t>
  </si>
  <si>
    <t>飯塚</t>
  </si>
  <si>
    <t>久留米</t>
  </si>
  <si>
    <t>甘木</t>
  </si>
  <si>
    <t>大川</t>
  </si>
  <si>
    <t>八女</t>
  </si>
  <si>
    <t>大牟田</t>
  </si>
  <si>
    <t>小倉</t>
  </si>
  <si>
    <t>門司</t>
  </si>
  <si>
    <t>行橋</t>
  </si>
  <si>
    <t>佐賀</t>
  </si>
  <si>
    <t>鳥栖</t>
  </si>
  <si>
    <t>唐津</t>
  </si>
  <si>
    <t>武雄</t>
  </si>
  <si>
    <t>伊万里</t>
  </si>
  <si>
    <t>長崎</t>
  </si>
  <si>
    <t>諌早</t>
  </si>
  <si>
    <t>佐世保</t>
  </si>
  <si>
    <t>島原</t>
  </si>
  <si>
    <t>平戸</t>
  </si>
  <si>
    <t>福江</t>
  </si>
  <si>
    <t>壱岐</t>
  </si>
  <si>
    <t>厳原</t>
  </si>
  <si>
    <t>熊本西</t>
  </si>
  <si>
    <t>熊本東</t>
  </si>
  <si>
    <t>宇土</t>
  </si>
  <si>
    <t>玉名</t>
  </si>
  <si>
    <t>山鹿</t>
  </si>
  <si>
    <t>菊池</t>
  </si>
  <si>
    <t>阿蘇</t>
  </si>
  <si>
    <t>八代</t>
  </si>
  <si>
    <t>人吉</t>
  </si>
  <si>
    <t>天草</t>
  </si>
  <si>
    <t>大分</t>
  </si>
  <si>
    <t>別府</t>
  </si>
  <si>
    <t>臼杵</t>
  </si>
  <si>
    <t>佐伯</t>
  </si>
  <si>
    <t>三重</t>
  </si>
  <si>
    <t>竹田</t>
  </si>
  <si>
    <t>日田</t>
  </si>
  <si>
    <t>中津</t>
  </si>
  <si>
    <t>宇佐</t>
  </si>
  <si>
    <t>鹿児島</t>
  </si>
  <si>
    <t>伊集院</t>
  </si>
  <si>
    <t>知覧</t>
  </si>
  <si>
    <t>指宿</t>
  </si>
  <si>
    <t>川内</t>
  </si>
  <si>
    <t>出水</t>
  </si>
  <si>
    <t>加治木</t>
  </si>
  <si>
    <t>大隅</t>
  </si>
  <si>
    <t>鹿屋</t>
  </si>
  <si>
    <t>種子島</t>
  </si>
  <si>
    <t>大島</t>
  </si>
  <si>
    <t>宮崎</t>
  </si>
  <si>
    <t>日南</t>
  </si>
  <si>
    <t>都城</t>
  </si>
  <si>
    <t>小林</t>
  </si>
  <si>
    <t>高鍋</t>
  </si>
  <si>
    <t>延岡</t>
  </si>
  <si>
    <t>那覇</t>
  </si>
  <si>
    <t>北那覇</t>
  </si>
  <si>
    <t>沖縄</t>
  </si>
  <si>
    <t>名護</t>
  </si>
  <si>
    <t>宮古島</t>
    <rPh sb="0" eb="3">
      <t>ミヤコジマ</t>
    </rPh>
    <phoneticPr fontId="2"/>
  </si>
  <si>
    <t>石垣</t>
  </si>
  <si>
    <t>01101</t>
  </si>
  <si>
    <t>01103</t>
  </si>
  <si>
    <t>01105</t>
  </si>
  <si>
    <t>01107</t>
  </si>
  <si>
    <t>01109</t>
  </si>
  <si>
    <t>01111</t>
  </si>
  <si>
    <t>01113</t>
  </si>
  <si>
    <t>01115</t>
  </si>
  <si>
    <t>01117</t>
  </si>
  <si>
    <t>01119</t>
  </si>
  <si>
    <t>01121</t>
  </si>
  <si>
    <t>01123</t>
  </si>
  <si>
    <t>01125</t>
  </si>
  <si>
    <t>01127</t>
  </si>
  <si>
    <t>01129</t>
  </si>
  <si>
    <t>01131</t>
  </si>
  <si>
    <t>01133</t>
  </si>
  <si>
    <t>01135</t>
  </si>
  <si>
    <t>01137</t>
  </si>
  <si>
    <t>01139</t>
  </si>
  <si>
    <t>01141</t>
  </si>
  <si>
    <t>01143</t>
  </si>
  <si>
    <t>01145</t>
  </si>
  <si>
    <t>01147</t>
  </si>
  <si>
    <t>01149</t>
  </si>
  <si>
    <t>01151</t>
  </si>
  <si>
    <t>01155</t>
  </si>
  <si>
    <t>01157</t>
  </si>
  <si>
    <t>01159</t>
  </si>
  <si>
    <t>01161</t>
  </si>
  <si>
    <t>01163</t>
  </si>
  <si>
    <t>01165</t>
  </si>
  <si>
    <t>01167</t>
  </si>
  <si>
    <t>01169</t>
  </si>
  <si>
    <t>01171</t>
  </si>
  <si>
    <t>01173</t>
  </si>
  <si>
    <t>01175</t>
  </si>
  <si>
    <t>01177</t>
  </si>
  <si>
    <t>01179</t>
  </si>
  <si>
    <t>01181</t>
  </si>
  <si>
    <t>01183</t>
  </si>
  <si>
    <t>01185</t>
  </si>
  <si>
    <t>01187</t>
  </si>
  <si>
    <t>01189</t>
  </si>
  <si>
    <t>01191</t>
  </si>
  <si>
    <t>01193</t>
  </si>
  <si>
    <t>01197</t>
  </si>
  <si>
    <t>01199</t>
  </si>
  <si>
    <t>01201</t>
  </si>
  <si>
    <t>01203</t>
  </si>
  <si>
    <t>01207</t>
  </si>
  <si>
    <t>01209</t>
  </si>
  <si>
    <t>01211</t>
  </si>
  <si>
    <t>01213</t>
  </si>
  <si>
    <t>01215</t>
  </si>
  <si>
    <t>01217</t>
  </si>
  <si>
    <t>01219</t>
  </si>
  <si>
    <t>01221</t>
  </si>
  <si>
    <t>01223</t>
  </si>
  <si>
    <t>01225</t>
  </si>
  <si>
    <t>01227</t>
  </si>
  <si>
    <t>01229</t>
  </si>
  <si>
    <t>01231</t>
  </si>
  <si>
    <t>01233</t>
  </si>
  <si>
    <t>01235</t>
  </si>
  <si>
    <t>01237</t>
  </si>
  <si>
    <t>01301</t>
  </si>
  <si>
    <t>01303</t>
  </si>
  <si>
    <t>01305</t>
  </si>
  <si>
    <t>01307</t>
  </si>
  <si>
    <t>01309</t>
  </si>
  <si>
    <t>01313</t>
  </si>
  <si>
    <t>01315</t>
  </si>
  <si>
    <t>01317</t>
  </si>
  <si>
    <t>01319</t>
  </si>
  <si>
    <t>01321</t>
  </si>
  <si>
    <t>01323</t>
  </si>
  <si>
    <t>01325</t>
  </si>
  <si>
    <t>01327</t>
  </si>
  <si>
    <t>01329</t>
  </si>
  <si>
    <t>01401</t>
  </si>
  <si>
    <t>01405</t>
  </si>
  <si>
    <t>01407</t>
  </si>
  <si>
    <t>02101</t>
  </si>
  <si>
    <t>02103</t>
  </si>
  <si>
    <t>02105</t>
  </si>
  <si>
    <t>02107</t>
  </si>
  <si>
    <t>02109</t>
  </si>
  <si>
    <t>02111</t>
  </si>
  <si>
    <t>02113</t>
  </si>
  <si>
    <t>02117</t>
  </si>
  <si>
    <t>02121</t>
  </si>
  <si>
    <t>02123</t>
  </si>
  <si>
    <t>02125</t>
  </si>
  <si>
    <t>02127</t>
  </si>
  <si>
    <t>02129</t>
  </si>
  <si>
    <t>02131</t>
  </si>
  <si>
    <t>02135</t>
  </si>
  <si>
    <t>02201</t>
  </si>
  <si>
    <t>02203</t>
  </si>
  <si>
    <t>02205</t>
  </si>
  <si>
    <t>02207</t>
  </si>
  <si>
    <t>02209</t>
  </si>
  <si>
    <t>02211</t>
  </si>
  <si>
    <t>02213</t>
  </si>
  <si>
    <t>02215</t>
  </si>
  <si>
    <t>02301</t>
  </si>
  <si>
    <t>02303</t>
  </si>
  <si>
    <t>02305</t>
  </si>
  <si>
    <t>02307</t>
  </si>
  <si>
    <t>02309</t>
  </si>
  <si>
    <t>02311</t>
  </si>
  <si>
    <t>02313</t>
  </si>
  <si>
    <t>02315</t>
  </si>
  <si>
    <t>02401</t>
  </si>
  <si>
    <t>02403</t>
  </si>
  <si>
    <t>02405</t>
  </si>
  <si>
    <t>02407</t>
  </si>
  <si>
    <t>02409</t>
  </si>
  <si>
    <t>02411</t>
  </si>
  <si>
    <t>02413</t>
  </si>
  <si>
    <t>02415</t>
  </si>
  <si>
    <t>02417</t>
  </si>
  <si>
    <t>02501</t>
  </si>
  <si>
    <t>02503</t>
  </si>
  <si>
    <t>02505</t>
  </si>
  <si>
    <t>02507</t>
  </si>
  <si>
    <t>02509</t>
  </si>
  <si>
    <t>02511</t>
  </si>
  <si>
    <t>02513</t>
  </si>
  <si>
    <t>02515</t>
  </si>
  <si>
    <t>02517</t>
  </si>
  <si>
    <t>02519</t>
  </si>
  <si>
    <t>02601</t>
  </si>
  <si>
    <t>02603</t>
  </si>
  <si>
    <t>02605</t>
  </si>
  <si>
    <t>02607</t>
  </si>
  <si>
    <t>02609</t>
  </si>
  <si>
    <t>02611</t>
  </si>
  <si>
    <t>02613</t>
  </si>
  <si>
    <t>02615</t>
  </si>
  <si>
    <t>02617</t>
  </si>
  <si>
    <t>02619</t>
  </si>
  <si>
    <t>02621</t>
  </si>
  <si>
    <t>02623</t>
  </si>
  <si>
    <t>02625</t>
  </si>
  <si>
    <t>03101</t>
  </si>
  <si>
    <t>03103</t>
  </si>
  <si>
    <t>03105</t>
  </si>
  <si>
    <t>03107</t>
  </si>
  <si>
    <t>03109</t>
  </si>
  <si>
    <t>03111</t>
  </si>
  <si>
    <t>03113</t>
  </si>
  <si>
    <t>03115</t>
  </si>
  <si>
    <t>03119</t>
  </si>
  <si>
    <t>03121</t>
  </si>
  <si>
    <t>03123</t>
  </si>
  <si>
    <t>03125</t>
  </si>
  <si>
    <t>03127</t>
  </si>
  <si>
    <t>03129</t>
  </si>
  <si>
    <t>03131</t>
  </si>
  <si>
    <t>03133</t>
  </si>
  <si>
    <t>03135</t>
  </si>
  <si>
    <t>03137</t>
  </si>
  <si>
    <t>03139</t>
  </si>
  <si>
    <t>03141</t>
  </si>
  <si>
    <t>03143</t>
  </si>
  <si>
    <t>03145</t>
  </si>
  <si>
    <t>03149</t>
  </si>
  <si>
    <t>03153</t>
  </si>
  <si>
    <t>03155</t>
  </si>
  <si>
    <t>03157</t>
  </si>
  <si>
    <t>03159</t>
  </si>
  <si>
    <t>03161</t>
  </si>
  <si>
    <t>03163</t>
  </si>
  <si>
    <t>03165</t>
  </si>
  <si>
    <t>03169</t>
  </si>
  <si>
    <t>03201</t>
  </si>
  <si>
    <t>03203</t>
  </si>
  <si>
    <t>03205</t>
  </si>
  <si>
    <t>03207</t>
  </si>
  <si>
    <t>03209</t>
  </si>
  <si>
    <t>03211</t>
  </si>
  <si>
    <t>03213</t>
  </si>
  <si>
    <t>03215</t>
  </si>
  <si>
    <t>03217</t>
  </si>
  <si>
    <t>03219</t>
  </si>
  <si>
    <t>03221</t>
  </si>
  <si>
    <t>03223</t>
  </si>
  <si>
    <t>03225</t>
  </si>
  <si>
    <t>03301</t>
  </si>
  <si>
    <t>03303</t>
  </si>
  <si>
    <t>03305</t>
  </si>
  <si>
    <t>03307</t>
  </si>
  <si>
    <t>03309</t>
  </si>
  <si>
    <t>03311</t>
  </si>
  <si>
    <t>03313</t>
  </si>
  <si>
    <t>03315</t>
  </si>
  <si>
    <t>03317</t>
  </si>
  <si>
    <t>03319</t>
  </si>
  <si>
    <t>03321</t>
  </si>
  <si>
    <t>03323</t>
  </si>
  <si>
    <t>03325</t>
  </si>
  <si>
    <t>03327</t>
  </si>
  <si>
    <t>03329</t>
  </si>
  <si>
    <t>03333</t>
  </si>
  <si>
    <t>03335</t>
  </si>
  <si>
    <t>03337</t>
  </si>
  <si>
    <t>03341</t>
  </si>
  <si>
    <t>03343</t>
  </si>
  <si>
    <t>03345</t>
  </si>
  <si>
    <t>03401</t>
  </si>
  <si>
    <t>03405</t>
  </si>
  <si>
    <t>03407</t>
  </si>
  <si>
    <t>03409</t>
  </si>
  <si>
    <t>03501</t>
  </si>
  <si>
    <t>03503</t>
  </si>
  <si>
    <t>03505</t>
  </si>
  <si>
    <t>03507</t>
  </si>
  <si>
    <t>03509</t>
  </si>
  <si>
    <t>03511</t>
  </si>
  <si>
    <t>03513</t>
  </si>
  <si>
    <t>03601</t>
  </si>
  <si>
    <t>03603</t>
  </si>
  <si>
    <t>03605</t>
  </si>
  <si>
    <t>03607</t>
  </si>
  <si>
    <t>03609</t>
  </si>
  <si>
    <t>03611</t>
  </si>
  <si>
    <t>03613</t>
  </si>
  <si>
    <t>04101</t>
  </si>
  <si>
    <t>04103</t>
  </si>
  <si>
    <t>04105</t>
  </si>
  <si>
    <t>04106</t>
  </si>
  <si>
    <t>04107</t>
  </si>
  <si>
    <t>04111</t>
  </si>
  <si>
    <t>04113</t>
  </si>
  <si>
    <t>04115</t>
  </si>
  <si>
    <t>04117</t>
  </si>
  <si>
    <t>04119</t>
  </si>
  <si>
    <t>04121</t>
  </si>
  <si>
    <t>04123</t>
  </si>
  <si>
    <t>04127</t>
  </si>
  <si>
    <t>04129</t>
  </si>
  <si>
    <t>04131</t>
  </si>
  <si>
    <t>04133</t>
  </si>
  <si>
    <t>04135</t>
  </si>
  <si>
    <t>04137</t>
  </si>
  <si>
    <t>04139</t>
  </si>
  <si>
    <t>04141</t>
  </si>
  <si>
    <t>04143</t>
  </si>
  <si>
    <t>04145</t>
  </si>
  <si>
    <t>04147</t>
  </si>
  <si>
    <t>04149</t>
  </si>
  <si>
    <t>04151</t>
  </si>
  <si>
    <t>04153</t>
  </si>
  <si>
    <t>04155</t>
  </si>
  <si>
    <t>04157</t>
  </si>
  <si>
    <t>04159</t>
  </si>
  <si>
    <t>04161</t>
  </si>
  <si>
    <t>05101</t>
  </si>
  <si>
    <t>05103</t>
  </si>
  <si>
    <t>05105</t>
  </si>
  <si>
    <t>05107</t>
  </si>
  <si>
    <t>05109</t>
  </si>
  <si>
    <t>05111</t>
  </si>
  <si>
    <t>05113</t>
  </si>
  <si>
    <t>05115</t>
  </si>
  <si>
    <t>05117</t>
  </si>
  <si>
    <t>05119</t>
  </si>
  <si>
    <t>05201</t>
  </si>
  <si>
    <t>05203</t>
  </si>
  <si>
    <t>05205</t>
  </si>
  <si>
    <t>05207</t>
  </si>
  <si>
    <t>05209</t>
  </si>
  <si>
    <t>05211</t>
  </si>
  <si>
    <t>05213</t>
  </si>
  <si>
    <t>05215</t>
  </si>
  <si>
    <t>05217</t>
  </si>
  <si>
    <t>05301</t>
  </si>
  <si>
    <t>05303</t>
  </si>
  <si>
    <t>05305</t>
  </si>
  <si>
    <t>05307</t>
  </si>
  <si>
    <t>05309</t>
  </si>
  <si>
    <t>05311</t>
  </si>
  <si>
    <t>05313</t>
  </si>
  <si>
    <t>05317</t>
  </si>
  <si>
    <t>05319</t>
  </si>
  <si>
    <t>05321</t>
  </si>
  <si>
    <t>05401</t>
  </si>
  <si>
    <t>05403</t>
  </si>
  <si>
    <t>05405</t>
  </si>
  <si>
    <t>05409</t>
  </si>
  <si>
    <t>05411</t>
  </si>
  <si>
    <t>05413</t>
  </si>
  <si>
    <t>05415</t>
  </si>
  <si>
    <t>05417</t>
  </si>
  <si>
    <t>05501</t>
  </si>
  <si>
    <t>05505</t>
  </si>
  <si>
    <t>05507</t>
  </si>
  <si>
    <t>05509</t>
  </si>
  <si>
    <t>05511</t>
  </si>
  <si>
    <t>05513</t>
  </si>
  <si>
    <t>05515</t>
  </si>
  <si>
    <t>05601</t>
  </si>
  <si>
    <t>05603</t>
  </si>
  <si>
    <t>05605</t>
  </si>
  <si>
    <t>05607</t>
  </si>
  <si>
    <t>05609</t>
  </si>
  <si>
    <t>05611</t>
  </si>
  <si>
    <t>05613</t>
  </si>
  <si>
    <t>05615</t>
  </si>
  <si>
    <t>06101</t>
  </si>
  <si>
    <t>06103</t>
  </si>
  <si>
    <t>06105</t>
  </si>
  <si>
    <t>06107</t>
  </si>
  <si>
    <t>06109</t>
  </si>
  <si>
    <t>06111</t>
  </si>
  <si>
    <t>06113</t>
  </si>
  <si>
    <t>06115</t>
  </si>
  <si>
    <t>06117</t>
  </si>
  <si>
    <t>06119</t>
  </si>
  <si>
    <t>06123</t>
  </si>
  <si>
    <t>06125</t>
  </si>
  <si>
    <t>06127</t>
  </si>
  <si>
    <t>06129</t>
  </si>
  <si>
    <t>06131</t>
  </si>
  <si>
    <t>06133</t>
  </si>
  <si>
    <t>06135</t>
  </si>
  <si>
    <t>06137</t>
  </si>
  <si>
    <t>06139</t>
  </si>
  <si>
    <t>06143</t>
  </si>
  <si>
    <t>06201</t>
  </si>
  <si>
    <t>06203</t>
  </si>
  <si>
    <t>06205</t>
  </si>
  <si>
    <t>06207</t>
  </si>
  <si>
    <t>06209</t>
  </si>
  <si>
    <t>06211</t>
  </si>
  <si>
    <t>06213</t>
  </si>
  <si>
    <t>06215</t>
  </si>
  <si>
    <t>06217</t>
  </si>
  <si>
    <t>06219</t>
  </si>
  <si>
    <t>06221</t>
  </si>
  <si>
    <t>06223</t>
  </si>
  <si>
    <t>06225</t>
  </si>
  <si>
    <t>06301</t>
  </si>
  <si>
    <t>06303</t>
  </si>
  <si>
    <t>06305</t>
  </si>
  <si>
    <t>06307</t>
  </si>
  <si>
    <t>06309</t>
  </si>
  <si>
    <t>06311</t>
  </si>
  <si>
    <t>06313</t>
  </si>
  <si>
    <t>06315</t>
  </si>
  <si>
    <t>06401</t>
  </si>
  <si>
    <t>06403</t>
  </si>
  <si>
    <t>06405</t>
  </si>
  <si>
    <t>06407</t>
  </si>
  <si>
    <t>06411</t>
  </si>
  <si>
    <t>06413</t>
  </si>
  <si>
    <t>06415</t>
  </si>
  <si>
    <t>07101</t>
  </si>
  <si>
    <t>07103</t>
  </si>
  <si>
    <t>07105</t>
  </si>
  <si>
    <t>07107</t>
  </si>
  <si>
    <t>07109</t>
  </si>
  <si>
    <t>07201</t>
  </si>
  <si>
    <t>07203</t>
  </si>
  <si>
    <t>07205</t>
  </si>
  <si>
    <t>07207</t>
  </si>
  <si>
    <t>07209</t>
  </si>
  <si>
    <t>07211</t>
  </si>
  <si>
    <t>07301</t>
  </si>
  <si>
    <t>07303</t>
  </si>
  <si>
    <t>07305</t>
  </si>
  <si>
    <t>07307</t>
  </si>
  <si>
    <t>08101</t>
  </si>
  <si>
    <t>08103</t>
  </si>
  <si>
    <t>08105</t>
  </si>
  <si>
    <t>08107</t>
  </si>
  <si>
    <t>08109</t>
  </si>
  <si>
    <t>08111</t>
  </si>
  <si>
    <t>08113</t>
  </si>
  <si>
    <t>08115</t>
  </si>
  <si>
    <t>08117</t>
  </si>
  <si>
    <t>08119</t>
  </si>
  <si>
    <t>08121</t>
  </si>
  <si>
    <t>08123</t>
  </si>
  <si>
    <t>08125</t>
  </si>
  <si>
    <t>08127</t>
  </si>
  <si>
    <t>08129</t>
  </si>
  <si>
    <t>08131</t>
  </si>
  <si>
    <t>08201</t>
  </si>
  <si>
    <t>08203</t>
  </si>
  <si>
    <t>08205</t>
  </si>
  <si>
    <t>08207</t>
  </si>
  <si>
    <t>08209</t>
  </si>
  <si>
    <t>08211</t>
  </si>
  <si>
    <t>08213</t>
  </si>
  <si>
    <t>08215</t>
  </si>
  <si>
    <t>08217</t>
  </si>
  <si>
    <t>08219</t>
  </si>
  <si>
    <t>08221</t>
  </si>
  <si>
    <t>08301</t>
  </si>
  <si>
    <t>08303</t>
  </si>
  <si>
    <t>08305</t>
  </si>
  <si>
    <t>08307</t>
  </si>
  <si>
    <t>08309</t>
  </si>
  <si>
    <t>08311</t>
  </si>
  <si>
    <t>08313</t>
  </si>
  <si>
    <t>08315</t>
  </si>
  <si>
    <t>08317</t>
  </si>
  <si>
    <t>08319</t>
  </si>
  <si>
    <t>08321</t>
  </si>
  <si>
    <t>08323</t>
  </si>
  <si>
    <t>08325</t>
  </si>
  <si>
    <t>08401</t>
  </si>
  <si>
    <t>08403</t>
  </si>
  <si>
    <t>08405</t>
  </si>
  <si>
    <t>08501</t>
  </si>
  <si>
    <t>08505</t>
  </si>
  <si>
    <t>08507</t>
  </si>
  <si>
    <t>08509</t>
  </si>
  <si>
    <t>08511</t>
  </si>
  <si>
    <t>08513</t>
  </si>
  <si>
    <t>08515</t>
  </si>
  <si>
    <t>09101</t>
  </si>
  <si>
    <t>09103</t>
  </si>
  <si>
    <t>09105</t>
  </si>
  <si>
    <t>09107</t>
  </si>
  <si>
    <t>09109</t>
  </si>
  <si>
    <t>09111</t>
  </si>
  <si>
    <t>09201</t>
  </si>
  <si>
    <t>09203</t>
  </si>
  <si>
    <t>09205</t>
  </si>
  <si>
    <t>09207</t>
  </si>
  <si>
    <t>09209</t>
  </si>
  <si>
    <t>09211</t>
  </si>
  <si>
    <t>09213</t>
  </si>
  <si>
    <t>09217</t>
  </si>
  <si>
    <t>09301</t>
  </si>
  <si>
    <t>09303</t>
  </si>
  <si>
    <t>09305</t>
  </si>
  <si>
    <t>09307</t>
  </si>
  <si>
    <t>09309</t>
  </si>
  <si>
    <t>09311</t>
  </si>
  <si>
    <t>09401</t>
  </si>
  <si>
    <t>09403</t>
  </si>
  <si>
    <t>09405</t>
  </si>
  <si>
    <t>09407</t>
  </si>
  <si>
    <t>09409</t>
  </si>
  <si>
    <t>09411</t>
  </si>
  <si>
    <t>10101</t>
  </si>
  <si>
    <t>10103</t>
  </si>
  <si>
    <t>10105</t>
  </si>
  <si>
    <t>10107</t>
  </si>
  <si>
    <t>10109</t>
  </si>
  <si>
    <t>10111</t>
  </si>
  <si>
    <t>10113</t>
  </si>
  <si>
    <t>10115</t>
  </si>
  <si>
    <t>10117</t>
  </si>
  <si>
    <t>10119</t>
  </si>
  <si>
    <t>10121</t>
  </si>
  <si>
    <t>10123</t>
  </si>
  <si>
    <t>10125</t>
  </si>
  <si>
    <t>10127</t>
  </si>
  <si>
    <t>10129</t>
  </si>
  <si>
    <t>10131</t>
  </si>
  <si>
    <t>10133</t>
  </si>
  <si>
    <t>10135</t>
  </si>
  <si>
    <t>10201</t>
  </si>
  <si>
    <t>10203</t>
  </si>
  <si>
    <t>10205</t>
  </si>
  <si>
    <t>10207</t>
  </si>
  <si>
    <t>10209</t>
  </si>
  <si>
    <t>10301</t>
  </si>
  <si>
    <t>10303</t>
  </si>
  <si>
    <t>10305</t>
  </si>
  <si>
    <t>10307</t>
  </si>
  <si>
    <t>10309</t>
  </si>
  <si>
    <t>10311</t>
  </si>
  <si>
    <t>10313</t>
  </si>
  <si>
    <t>10315</t>
  </si>
  <si>
    <t>11101</t>
  </si>
  <si>
    <t>11103</t>
  </si>
  <si>
    <t>11105</t>
  </si>
  <si>
    <t>11107</t>
  </si>
  <si>
    <t>11109</t>
  </si>
  <si>
    <t>11111</t>
  </si>
  <si>
    <t>11113</t>
  </si>
  <si>
    <t>11115</t>
  </si>
  <si>
    <t>11117</t>
  </si>
  <si>
    <t>11119</t>
  </si>
  <si>
    <t>11201</t>
  </si>
  <si>
    <t>11205</t>
  </si>
  <si>
    <t>11207</t>
  </si>
  <si>
    <t>11209</t>
  </si>
  <si>
    <t>11211</t>
  </si>
  <si>
    <t>11213</t>
  </si>
  <si>
    <t>11215</t>
  </si>
  <si>
    <t>11219</t>
  </si>
  <si>
    <t>11221</t>
  </si>
  <si>
    <t>11301</t>
  </si>
  <si>
    <t>11303</t>
  </si>
  <si>
    <t>11305</t>
  </si>
  <si>
    <t>11307</t>
  </si>
  <si>
    <t>11309</t>
  </si>
  <si>
    <t>11311</t>
  </si>
  <si>
    <t>11313</t>
  </si>
  <si>
    <t>11315</t>
  </si>
  <si>
    <t>11317</t>
  </si>
  <si>
    <t>11319</t>
  </si>
  <si>
    <t>11321</t>
  </si>
  <si>
    <t>11401</t>
  </si>
  <si>
    <t>11403</t>
  </si>
  <si>
    <t>11405</t>
  </si>
  <si>
    <t>11407</t>
  </si>
  <si>
    <t>11409</t>
  </si>
  <si>
    <t>11411</t>
  </si>
  <si>
    <t>12101</t>
  </si>
  <si>
    <t>12103</t>
  </si>
  <si>
    <t>12105</t>
  </si>
  <si>
    <t>12107</t>
  </si>
  <si>
    <t>12109</t>
  </si>
  <si>
    <t>12111</t>
  </si>
  <si>
    <t>佐渡</t>
    <rPh sb="0" eb="2">
      <t>サド</t>
    </rPh>
    <phoneticPr fontId="1"/>
  </si>
  <si>
    <t>札幌国税局</t>
    <rPh sb="0" eb="2">
      <t>サッポロ</t>
    </rPh>
    <rPh sb="2" eb="5">
      <t>コクゼイキョク</t>
    </rPh>
    <phoneticPr fontId="8"/>
  </si>
  <si>
    <t>仙台国税局</t>
    <rPh sb="0" eb="2">
      <t>センダイ</t>
    </rPh>
    <rPh sb="2" eb="5">
      <t>コクゼイキョク</t>
    </rPh>
    <phoneticPr fontId="1"/>
  </si>
  <si>
    <t>関東信越国税局</t>
    <rPh sb="0" eb="2">
      <t>カントウ</t>
    </rPh>
    <rPh sb="2" eb="4">
      <t>シンエツ</t>
    </rPh>
    <rPh sb="4" eb="7">
      <t>コクゼイキョク</t>
    </rPh>
    <phoneticPr fontId="8"/>
  </si>
  <si>
    <t>東京国税局</t>
    <rPh sb="0" eb="2">
      <t>トウキョウ</t>
    </rPh>
    <rPh sb="2" eb="5">
      <t>コクゼイキョク</t>
    </rPh>
    <phoneticPr fontId="8"/>
  </si>
  <si>
    <t>金沢国税局</t>
    <rPh sb="0" eb="2">
      <t>カナザワ</t>
    </rPh>
    <rPh sb="2" eb="5">
      <t>コクゼイキョク</t>
    </rPh>
    <phoneticPr fontId="8"/>
  </si>
  <si>
    <t>名古屋国税局</t>
    <rPh sb="0" eb="3">
      <t>ナゴヤ</t>
    </rPh>
    <rPh sb="3" eb="6">
      <t>コクゼイキョク</t>
    </rPh>
    <phoneticPr fontId="8"/>
  </si>
  <si>
    <t>大阪国税局</t>
    <rPh sb="0" eb="2">
      <t>オオサカ</t>
    </rPh>
    <rPh sb="2" eb="5">
      <t>コクゼイキョク</t>
    </rPh>
    <phoneticPr fontId="8"/>
  </si>
  <si>
    <t>広島国税局</t>
    <rPh sb="0" eb="2">
      <t>ヒロシマ</t>
    </rPh>
    <rPh sb="2" eb="5">
      <t>コクゼイキョク</t>
    </rPh>
    <phoneticPr fontId="8"/>
  </si>
  <si>
    <t>高松国税局</t>
    <rPh sb="0" eb="2">
      <t>タカマツ</t>
    </rPh>
    <rPh sb="2" eb="5">
      <t>コクゼイキョク</t>
    </rPh>
    <phoneticPr fontId="8"/>
  </si>
  <si>
    <t>福岡国税局</t>
    <rPh sb="0" eb="2">
      <t>フクオカ</t>
    </rPh>
    <rPh sb="2" eb="5">
      <t>コクゼイキョク</t>
    </rPh>
    <phoneticPr fontId="8"/>
  </si>
  <si>
    <t>熊本国税局</t>
    <rPh sb="0" eb="2">
      <t>クマモト</t>
    </rPh>
    <rPh sb="2" eb="5">
      <t>コクゼイキョク</t>
    </rPh>
    <phoneticPr fontId="8"/>
  </si>
  <si>
    <t>沖縄国税事務所</t>
    <rPh sb="0" eb="2">
      <t>オキナワ</t>
    </rPh>
    <rPh sb="2" eb="4">
      <t>コクゼイ</t>
    </rPh>
    <rPh sb="4" eb="6">
      <t>ジム</t>
    </rPh>
    <rPh sb="6" eb="7">
      <t>ショ</t>
    </rPh>
    <phoneticPr fontId="8"/>
  </si>
  <si>
    <t>日本酒度合計（度）</t>
    <rPh sb="0" eb="3">
      <t>ニホンシュ</t>
    </rPh>
    <rPh sb="3" eb="4">
      <t>ド</t>
    </rPh>
    <rPh sb="4" eb="6">
      <t>ゴウケイ</t>
    </rPh>
    <rPh sb="7" eb="8">
      <t>ド</t>
    </rPh>
    <phoneticPr fontId="1"/>
  </si>
  <si>
    <t>製成かす（kg）</t>
    <rPh sb="0" eb="2">
      <t>セイセイ</t>
    </rPh>
    <phoneticPr fontId="1"/>
  </si>
  <si>
    <t>玄米（kg）</t>
    <rPh sb="0" eb="2">
      <t>ゲンマイ</t>
    </rPh>
    <phoneticPr fontId="1"/>
  </si>
  <si>
    <t>白米（kg）</t>
    <rPh sb="0" eb="2">
      <t>ハクマイ</t>
    </rPh>
    <phoneticPr fontId="1"/>
  </si>
  <si>
    <t>好適米（kg）</t>
    <rPh sb="0" eb="2">
      <t>コウテキ</t>
    </rPh>
    <rPh sb="2" eb="3">
      <t>マイ</t>
    </rPh>
    <phoneticPr fontId="1"/>
  </si>
  <si>
    <t>米粉（kg）</t>
    <rPh sb="0" eb="1">
      <t>コメ</t>
    </rPh>
    <rPh sb="1" eb="2">
      <t>コナ</t>
    </rPh>
    <phoneticPr fontId="1"/>
  </si>
  <si>
    <t>糖類原料米粉（kg）</t>
    <rPh sb="0" eb="2">
      <t>トウルイ</t>
    </rPh>
    <rPh sb="2" eb="4">
      <t>ゲンリョウ</t>
    </rPh>
    <rPh sb="4" eb="6">
      <t>ベイフン</t>
    </rPh>
    <phoneticPr fontId="1"/>
  </si>
  <si>
    <t>ぶどう糖（kg）</t>
    <rPh sb="3" eb="4">
      <t>トウ</t>
    </rPh>
    <phoneticPr fontId="1"/>
  </si>
  <si>
    <t>水あめ（kg）</t>
    <rPh sb="0" eb="1">
      <t>ミズ</t>
    </rPh>
    <phoneticPr fontId="1"/>
  </si>
  <si>
    <t>乳酸（kg）</t>
    <rPh sb="0" eb="2">
      <t>ニュウサン</t>
    </rPh>
    <phoneticPr fontId="1"/>
  </si>
  <si>
    <t>こはく酸（kg）</t>
    <rPh sb="3" eb="4">
      <t>サン</t>
    </rPh>
    <phoneticPr fontId="1"/>
  </si>
  <si>
    <t>くえん酸（kg）</t>
    <rPh sb="3" eb="4">
      <t>サン</t>
    </rPh>
    <phoneticPr fontId="1"/>
  </si>
  <si>
    <t>りんご酸（kg）</t>
    <rPh sb="3" eb="4">
      <t>サン</t>
    </rPh>
    <phoneticPr fontId="1"/>
  </si>
  <si>
    <t>グルタミン酸ソーダ（kg）</t>
    <rPh sb="5" eb="6">
      <t>サン</t>
    </rPh>
    <phoneticPr fontId="1"/>
  </si>
  <si>
    <t>清酒かす（kg）</t>
    <rPh sb="0" eb="2">
      <t>セイシュ</t>
    </rPh>
    <phoneticPr fontId="1"/>
  </si>
  <si>
    <t>国内産米（kg）</t>
    <rPh sb="0" eb="2">
      <t>コクナイ</t>
    </rPh>
    <rPh sb="2" eb="3">
      <t>サン</t>
    </rPh>
    <rPh sb="3" eb="4">
      <t>マイ</t>
    </rPh>
    <phoneticPr fontId="1"/>
  </si>
  <si>
    <t>外国産米（kg）</t>
    <rPh sb="0" eb="3">
      <t>ガイコクサン</t>
    </rPh>
    <rPh sb="3" eb="4">
      <t>マイ</t>
    </rPh>
    <phoneticPr fontId="1"/>
  </si>
  <si>
    <t>α化米（加工用米）（kg）</t>
    <rPh sb="1" eb="2">
      <t>カ</t>
    </rPh>
    <rPh sb="2" eb="3">
      <t>マイ</t>
    </rPh>
    <rPh sb="4" eb="7">
      <t>カコウヨウ</t>
    </rPh>
    <rPh sb="7" eb="8">
      <t>マイ</t>
    </rPh>
    <phoneticPr fontId="1"/>
  </si>
  <si>
    <t>酒造用加工用米（kg）</t>
    <rPh sb="0" eb="3">
      <t>シュゾウヨウ</t>
    </rPh>
    <rPh sb="3" eb="6">
      <t>カコウヨウ</t>
    </rPh>
    <rPh sb="6" eb="7">
      <t>マイ</t>
    </rPh>
    <phoneticPr fontId="1"/>
  </si>
  <si>
    <t>検査合格品（kg）</t>
    <rPh sb="0" eb="2">
      <t>ケンサ</t>
    </rPh>
    <rPh sb="2" eb="4">
      <t>ゴウカク</t>
    </rPh>
    <rPh sb="4" eb="5">
      <t>ヒン</t>
    </rPh>
    <phoneticPr fontId="1"/>
  </si>
  <si>
    <t>その他（kg）</t>
    <rPh sb="2" eb="3">
      <t>タ</t>
    </rPh>
    <phoneticPr fontId="1"/>
  </si>
  <si>
    <t>白米購入数量（kg）</t>
    <rPh sb="0" eb="2">
      <t>ハクマイ</t>
    </rPh>
    <rPh sb="2" eb="4">
      <t>コウニュウ</t>
    </rPh>
    <rPh sb="4" eb="6">
      <t>スウリョウ</t>
    </rPh>
    <phoneticPr fontId="1"/>
  </si>
  <si>
    <t>古米購入数量（玄米数量）（kg）</t>
    <rPh sb="0" eb="2">
      <t>コマイ</t>
    </rPh>
    <rPh sb="2" eb="4">
      <t>コウニュウ</t>
    </rPh>
    <rPh sb="4" eb="6">
      <t>スウリョウ</t>
    </rPh>
    <rPh sb="7" eb="9">
      <t>ゲンマイ</t>
    </rPh>
    <rPh sb="9" eb="11">
      <t>スウリョウ</t>
    </rPh>
    <phoneticPr fontId="1"/>
  </si>
  <si>
    <t>麹購入数量（白米数量）（kg）</t>
    <rPh sb="0" eb="1">
      <t>コウジ</t>
    </rPh>
    <rPh sb="1" eb="3">
      <t>コウニュウ</t>
    </rPh>
    <rPh sb="3" eb="5">
      <t>スウリョウ</t>
    </rPh>
    <rPh sb="6" eb="8">
      <t>ハクマイ</t>
    </rPh>
    <rPh sb="8" eb="10">
      <t>スウリョウ</t>
    </rPh>
    <phoneticPr fontId="1"/>
  </si>
  <si>
    <t>連絡先電話番号</t>
    <rPh sb="0" eb="3">
      <t>レンラクサキ</t>
    </rPh>
    <rPh sb="3" eb="5">
      <t>デンワ</t>
    </rPh>
    <rPh sb="5" eb="7">
      <t>バンゴウ</t>
    </rPh>
    <phoneticPr fontId="1"/>
  </si>
  <si>
    <t>担当者氏名</t>
    <rPh sb="0" eb="3">
      <t>タントウシャ</t>
    </rPh>
    <rPh sb="3" eb="5">
      <t>シメイ</t>
    </rPh>
    <phoneticPr fontId="1"/>
  </si>
  <si>
    <t>期首在庫数量</t>
    <rPh sb="0" eb="2">
      <t>キシュ</t>
    </rPh>
    <rPh sb="2" eb="4">
      <t>ザイコ</t>
    </rPh>
    <rPh sb="4" eb="6">
      <t>スウリョウ</t>
    </rPh>
    <phoneticPr fontId="1"/>
  </si>
  <si>
    <t>※　上記のうち特殊な製品（内書き）</t>
    <rPh sb="2" eb="4">
      <t>ジョウキ</t>
    </rPh>
    <rPh sb="7" eb="9">
      <t>トクシュ</t>
    </rPh>
    <rPh sb="10" eb="12">
      <t>セイヒン</t>
    </rPh>
    <rPh sb="13" eb="14">
      <t>ウチ</t>
    </rPh>
    <rPh sb="14" eb="15">
      <t>カ</t>
    </rPh>
    <phoneticPr fontId="1"/>
  </si>
  <si>
    <t>※　セル右上の赤三角にマウスを併せると説明が出てきますので、記入の際にご参照ください。</t>
    <rPh sb="4" eb="6">
      <t>ミギウエ</t>
    </rPh>
    <rPh sb="7" eb="8">
      <t>アカ</t>
    </rPh>
    <rPh sb="8" eb="10">
      <t>サンカク</t>
    </rPh>
    <rPh sb="15" eb="16">
      <t>アワ</t>
    </rPh>
    <rPh sb="19" eb="21">
      <t>セツメイ</t>
    </rPh>
    <rPh sb="22" eb="23">
      <t>デ</t>
    </rPh>
    <rPh sb="30" eb="32">
      <t>キニュウ</t>
    </rPh>
    <rPh sb="33" eb="34">
      <t>サイ</t>
    </rPh>
    <rPh sb="36" eb="38">
      <t>サンショウ</t>
    </rPh>
    <phoneticPr fontId="1"/>
  </si>
  <si>
    <t>特殊事情・特殊製品などの理由によりエラー表示があっても問題がない（入力間違いではない）場合は、その旨以下のボックスにご記入ください。</t>
    <rPh sb="0" eb="2">
      <t>トクシュ</t>
    </rPh>
    <rPh sb="2" eb="4">
      <t>ジジョウ</t>
    </rPh>
    <rPh sb="5" eb="7">
      <t>トクシュ</t>
    </rPh>
    <rPh sb="7" eb="9">
      <t>セイヒン</t>
    </rPh>
    <rPh sb="12" eb="14">
      <t>リユウ</t>
    </rPh>
    <rPh sb="20" eb="22">
      <t>ヒョウジ</t>
    </rPh>
    <rPh sb="27" eb="29">
      <t>モンダイ</t>
    </rPh>
    <rPh sb="33" eb="35">
      <t>ニュウリョク</t>
    </rPh>
    <rPh sb="35" eb="37">
      <t>マチガ</t>
    </rPh>
    <rPh sb="43" eb="45">
      <t>バアイ</t>
    </rPh>
    <rPh sb="49" eb="50">
      <t>ムネ</t>
    </rPh>
    <rPh sb="50" eb="52">
      <t>イカ</t>
    </rPh>
    <rPh sb="59" eb="61">
      <t>キニュウ</t>
    </rPh>
    <phoneticPr fontId="1"/>
  </si>
  <si>
    <t>エラー表示が出た場合は、当該箇所（赤く着色されているセル）について入力間違いがないかをご確認ください。</t>
    <rPh sb="3" eb="5">
      <t>ヒョウジ</t>
    </rPh>
    <rPh sb="6" eb="7">
      <t>デ</t>
    </rPh>
    <rPh sb="8" eb="10">
      <t>バアイ</t>
    </rPh>
    <rPh sb="12" eb="14">
      <t>トウガイ</t>
    </rPh>
    <rPh sb="14" eb="16">
      <t>カショ</t>
    </rPh>
    <rPh sb="17" eb="18">
      <t>アカ</t>
    </rPh>
    <rPh sb="19" eb="21">
      <t>チャクショク</t>
    </rPh>
    <rPh sb="33" eb="35">
      <t>ニュウリョク</t>
    </rPh>
    <rPh sb="35" eb="37">
      <t>マチガ</t>
    </rPh>
    <rPh sb="44" eb="46">
      <t>カクニン</t>
    </rPh>
    <phoneticPr fontId="1"/>
  </si>
  <si>
    <t xml:space="preserve">（エラーはありません。）
</t>
  </si>
  <si>
    <t>No,</t>
    <phoneticPr fontId="1"/>
  </si>
  <si>
    <t>チェック項目</t>
    <rPh sb="4" eb="6">
      <t>コウモク</t>
    </rPh>
    <phoneticPr fontId="1"/>
  </si>
  <si>
    <t>チェック式</t>
    <rPh sb="4" eb="5">
      <t>シキ</t>
    </rPh>
    <phoneticPr fontId="1"/>
  </si>
  <si>
    <t>エラー表示１</t>
    <rPh sb="3" eb="5">
      <t>ヒョウジ</t>
    </rPh>
    <phoneticPr fontId="1"/>
  </si>
  <si>
    <t>エラー表示２</t>
    <rPh sb="3" eb="5">
      <t>ヒョウジ</t>
    </rPh>
    <phoneticPr fontId="1"/>
  </si>
  <si>
    <t>備考</t>
    <rPh sb="0" eb="2">
      <t>ビコウ</t>
    </rPh>
    <phoneticPr fontId="1"/>
  </si>
  <si>
    <t>吟醸酒連続蒸留機以外内書</t>
    <rPh sb="0" eb="3">
      <t>ギンジョウシュ</t>
    </rPh>
    <rPh sb="3" eb="5">
      <t>レンゾク</t>
    </rPh>
    <rPh sb="5" eb="7">
      <t>ジョウリュウ</t>
    </rPh>
    <rPh sb="7" eb="8">
      <t>キ</t>
    </rPh>
    <rPh sb="8" eb="10">
      <t>イガイ</t>
    </rPh>
    <rPh sb="10" eb="11">
      <t>ウチ</t>
    </rPh>
    <rPh sb="11" eb="12">
      <t>ガ</t>
    </rPh>
    <phoneticPr fontId="11"/>
  </si>
  <si>
    <t>本醸造酒連続蒸留機以外内書</t>
    <rPh sb="0" eb="1">
      <t>ホン</t>
    </rPh>
    <rPh sb="1" eb="3">
      <t>ジョウゾウ</t>
    </rPh>
    <rPh sb="3" eb="4">
      <t>シュ</t>
    </rPh>
    <rPh sb="4" eb="6">
      <t>レンゾク</t>
    </rPh>
    <rPh sb="6" eb="8">
      <t>ジョウリュウ</t>
    </rPh>
    <rPh sb="8" eb="9">
      <t>キ</t>
    </rPh>
    <rPh sb="9" eb="11">
      <t>イガイ</t>
    </rPh>
    <rPh sb="11" eb="12">
      <t>ウチ</t>
    </rPh>
    <rPh sb="12" eb="13">
      <t>ガ</t>
    </rPh>
    <phoneticPr fontId="11"/>
  </si>
  <si>
    <t>純米酒好適米内書</t>
    <rPh sb="0" eb="2">
      <t>ジュンマイ</t>
    </rPh>
    <rPh sb="2" eb="3">
      <t>シュ</t>
    </rPh>
    <rPh sb="3" eb="5">
      <t>コウテキ</t>
    </rPh>
    <rPh sb="5" eb="6">
      <t>コメ</t>
    </rPh>
    <rPh sb="6" eb="7">
      <t>ウチ</t>
    </rPh>
    <rPh sb="7" eb="8">
      <t>ガ</t>
    </rPh>
    <phoneticPr fontId="11"/>
  </si>
  <si>
    <t>純米吟醸酒好適米内書</t>
    <rPh sb="0" eb="2">
      <t>ジュンマイ</t>
    </rPh>
    <rPh sb="2" eb="5">
      <t>ギンジョウシュ</t>
    </rPh>
    <rPh sb="5" eb="7">
      <t>コウテキ</t>
    </rPh>
    <rPh sb="7" eb="8">
      <t>マイ</t>
    </rPh>
    <rPh sb="8" eb="9">
      <t>ウチ</t>
    </rPh>
    <rPh sb="9" eb="10">
      <t>ガ</t>
    </rPh>
    <phoneticPr fontId="11"/>
  </si>
  <si>
    <t>吟醸酒好適米内書</t>
    <rPh sb="0" eb="3">
      <t>ギンジョウシュ</t>
    </rPh>
    <rPh sb="3" eb="5">
      <t>コウテキ</t>
    </rPh>
    <rPh sb="5" eb="6">
      <t>マイ</t>
    </rPh>
    <rPh sb="6" eb="7">
      <t>ウチ</t>
    </rPh>
    <rPh sb="7" eb="8">
      <t>ガ</t>
    </rPh>
    <phoneticPr fontId="11"/>
  </si>
  <si>
    <t>本醸造酒好適米内書</t>
    <rPh sb="0" eb="1">
      <t>ホン</t>
    </rPh>
    <rPh sb="1" eb="3">
      <t>ジョウゾウ</t>
    </rPh>
    <rPh sb="3" eb="4">
      <t>シュ</t>
    </rPh>
    <rPh sb="4" eb="6">
      <t>コウテキ</t>
    </rPh>
    <rPh sb="6" eb="7">
      <t>マイ</t>
    </rPh>
    <rPh sb="7" eb="8">
      <t>ウチ</t>
    </rPh>
    <rPh sb="8" eb="9">
      <t>ガ</t>
    </rPh>
    <phoneticPr fontId="11"/>
  </si>
  <si>
    <t>課税移出特殊製品内書</t>
    <rPh sb="0" eb="2">
      <t>カゼイ</t>
    </rPh>
    <rPh sb="2" eb="4">
      <t>イシュツ</t>
    </rPh>
    <rPh sb="4" eb="6">
      <t>トクシュ</t>
    </rPh>
    <rPh sb="6" eb="8">
      <t>セイヒン</t>
    </rPh>
    <rPh sb="8" eb="9">
      <t>ウチ</t>
    </rPh>
    <rPh sb="9" eb="10">
      <t>ガ</t>
    </rPh>
    <phoneticPr fontId="11"/>
  </si>
  <si>
    <t>白米購入数量</t>
    <rPh sb="0" eb="2">
      <t>ハクマイ</t>
    </rPh>
    <rPh sb="2" eb="4">
      <t>コウニュウ</t>
    </rPh>
    <rPh sb="4" eb="6">
      <t>スウリョウ</t>
    </rPh>
    <phoneticPr fontId="11"/>
  </si>
  <si>
    <t>購入数量古米内書</t>
    <rPh sb="0" eb="2">
      <t>コウニュウ</t>
    </rPh>
    <rPh sb="2" eb="4">
      <t>スウリョウ</t>
    </rPh>
    <rPh sb="4" eb="6">
      <t>コマイ</t>
    </rPh>
    <rPh sb="6" eb="7">
      <t>ウチ</t>
    </rPh>
    <rPh sb="7" eb="8">
      <t>ガ</t>
    </rPh>
    <phoneticPr fontId="11"/>
  </si>
  <si>
    <t>自主流通米受払</t>
    <rPh sb="0" eb="2">
      <t>ジシュ</t>
    </rPh>
    <rPh sb="2" eb="5">
      <t>リュウツウマイ</t>
    </rPh>
    <rPh sb="5" eb="6">
      <t>ウ</t>
    </rPh>
    <rPh sb="6" eb="7">
      <t>ハラ</t>
    </rPh>
    <phoneticPr fontId="11"/>
  </si>
  <si>
    <t>政府米（国内産）受払</t>
    <rPh sb="0" eb="3">
      <t>セイフマイ</t>
    </rPh>
    <rPh sb="4" eb="7">
      <t>コクナイサン</t>
    </rPh>
    <rPh sb="8" eb="9">
      <t>ウ</t>
    </rPh>
    <rPh sb="9" eb="10">
      <t>ハラ</t>
    </rPh>
    <phoneticPr fontId="11"/>
  </si>
  <si>
    <t>政府米（外国産）受払</t>
    <rPh sb="0" eb="3">
      <t>セイフマイ</t>
    </rPh>
    <rPh sb="4" eb="7">
      <t>ガイコクサン</t>
    </rPh>
    <rPh sb="8" eb="9">
      <t>ウ</t>
    </rPh>
    <rPh sb="9" eb="10">
      <t>ハラ</t>
    </rPh>
    <phoneticPr fontId="11"/>
  </si>
  <si>
    <t>α化米受払</t>
    <rPh sb="1" eb="2">
      <t>カ</t>
    </rPh>
    <rPh sb="2" eb="3">
      <t>マイ</t>
    </rPh>
    <rPh sb="3" eb="4">
      <t>ウ</t>
    </rPh>
    <rPh sb="4" eb="5">
      <t>ハラ</t>
    </rPh>
    <phoneticPr fontId="11"/>
  </si>
  <si>
    <t>加工用米受払</t>
    <rPh sb="0" eb="3">
      <t>カコウヨウ</t>
    </rPh>
    <rPh sb="3" eb="4">
      <t>マイ</t>
    </rPh>
    <rPh sb="4" eb="5">
      <t>ウ</t>
    </rPh>
    <rPh sb="5" eb="6">
      <t>ハラ</t>
    </rPh>
    <phoneticPr fontId="11"/>
  </si>
  <si>
    <t>検査合格品受払</t>
    <rPh sb="0" eb="2">
      <t>ケンサ</t>
    </rPh>
    <rPh sb="2" eb="4">
      <t>ゴウカク</t>
    </rPh>
    <rPh sb="4" eb="5">
      <t>ヒン</t>
    </rPh>
    <rPh sb="5" eb="6">
      <t>ウ</t>
    </rPh>
    <rPh sb="6" eb="7">
      <t>ハラ</t>
    </rPh>
    <phoneticPr fontId="11"/>
  </si>
  <si>
    <t>その他受払</t>
    <rPh sb="2" eb="3">
      <t>タ</t>
    </rPh>
    <rPh sb="3" eb="4">
      <t>ウ</t>
    </rPh>
    <rPh sb="4" eb="5">
      <t>ハラ</t>
    </rPh>
    <phoneticPr fontId="11"/>
  </si>
  <si>
    <t>清酒受払</t>
    <rPh sb="0" eb="2">
      <t>セイシュ</t>
    </rPh>
    <rPh sb="2" eb="3">
      <t>ウ</t>
    </rPh>
    <rPh sb="3" eb="4">
      <t>ハラ</t>
    </rPh>
    <phoneticPr fontId="11"/>
  </si>
  <si>
    <t>日本酒度純米酒</t>
    <rPh sb="0" eb="3">
      <t>ニホンシュ</t>
    </rPh>
    <rPh sb="3" eb="4">
      <t>ド</t>
    </rPh>
    <phoneticPr fontId="11"/>
  </si>
  <si>
    <t>日本酒度純米吟醸酒</t>
    <rPh sb="0" eb="3">
      <t>ニホンシュ</t>
    </rPh>
    <rPh sb="3" eb="4">
      <t>ド</t>
    </rPh>
    <phoneticPr fontId="11"/>
  </si>
  <si>
    <t>日本酒度吟醸酒</t>
    <rPh sb="0" eb="3">
      <t>ニホンシュ</t>
    </rPh>
    <rPh sb="3" eb="4">
      <t>ド</t>
    </rPh>
    <phoneticPr fontId="11"/>
  </si>
  <si>
    <t>日本酒度本醸造酒</t>
    <rPh sb="0" eb="3">
      <t>ニホンシュ</t>
    </rPh>
    <rPh sb="3" eb="4">
      <t>ド</t>
    </rPh>
    <phoneticPr fontId="11"/>
  </si>
  <si>
    <t>日本酒度合計</t>
    <rPh sb="0" eb="3">
      <t>ニホンシュ</t>
    </rPh>
    <rPh sb="3" eb="4">
      <t>ド</t>
    </rPh>
    <rPh sb="4" eb="6">
      <t>ゴウケイ</t>
    </rPh>
    <phoneticPr fontId="11"/>
  </si>
  <si>
    <t>ｱﾙｺｰﾙ分純米酒</t>
    <rPh sb="5" eb="6">
      <t>ブン</t>
    </rPh>
    <phoneticPr fontId="11"/>
  </si>
  <si>
    <t>ｱﾙｺｰﾙ分純米吟醸酒</t>
    <rPh sb="5" eb="6">
      <t>ブン</t>
    </rPh>
    <phoneticPr fontId="11"/>
  </si>
  <si>
    <t>ｱﾙｺｰﾙ分吟醸酒</t>
    <rPh sb="5" eb="6">
      <t>ブン</t>
    </rPh>
    <phoneticPr fontId="11"/>
  </si>
  <si>
    <t>ｱﾙｺｰﾙ分本醸造酒</t>
    <rPh sb="5" eb="6">
      <t>ブン</t>
    </rPh>
    <phoneticPr fontId="11"/>
  </si>
  <si>
    <t>ｱﾙｺｰﾙ分合計</t>
    <rPh sb="5" eb="6">
      <t>ブン</t>
    </rPh>
    <rPh sb="6" eb="8">
      <t>ゴウケイ</t>
    </rPh>
    <phoneticPr fontId="11"/>
  </si>
  <si>
    <t>精米歩合純米酒</t>
    <rPh sb="0" eb="2">
      <t>セイマイ</t>
    </rPh>
    <rPh sb="2" eb="4">
      <t>ブアイ</t>
    </rPh>
    <phoneticPr fontId="11"/>
  </si>
  <si>
    <t>精米歩合純米吟醸酒</t>
    <rPh sb="0" eb="2">
      <t>セイマイ</t>
    </rPh>
    <rPh sb="2" eb="4">
      <t>ブアイ</t>
    </rPh>
    <phoneticPr fontId="11"/>
  </si>
  <si>
    <t>精米歩合吟醸酒</t>
    <rPh sb="0" eb="2">
      <t>セイマイ</t>
    </rPh>
    <rPh sb="2" eb="4">
      <t>ブアイ</t>
    </rPh>
    <phoneticPr fontId="11"/>
  </si>
  <si>
    <t>精米歩合本醸造酒</t>
    <rPh sb="0" eb="2">
      <t>セイマイ</t>
    </rPh>
    <rPh sb="2" eb="4">
      <t>ブアイ</t>
    </rPh>
    <phoneticPr fontId="11"/>
  </si>
  <si>
    <t>精米歩合合計（含米粉）</t>
    <rPh sb="0" eb="2">
      <t>セイマイ</t>
    </rPh>
    <rPh sb="2" eb="4">
      <t>ブアイ</t>
    </rPh>
    <rPh sb="4" eb="6">
      <t>ゴウケイ</t>
    </rPh>
    <rPh sb="7" eb="8">
      <t>ガン</t>
    </rPh>
    <rPh sb="8" eb="9">
      <t>コメ</t>
    </rPh>
    <rPh sb="9" eb="10">
      <t>コ</t>
    </rPh>
    <phoneticPr fontId="11"/>
  </si>
  <si>
    <t>かす歩合純米酒</t>
    <rPh sb="2" eb="4">
      <t>ブアイ</t>
    </rPh>
    <phoneticPr fontId="11"/>
  </si>
  <si>
    <t>かす歩合純米吟醸酒</t>
    <rPh sb="2" eb="4">
      <t>ブアイ</t>
    </rPh>
    <phoneticPr fontId="11"/>
  </si>
  <si>
    <t>かす歩合吟醸酒</t>
    <rPh sb="2" eb="4">
      <t>ブアイ</t>
    </rPh>
    <phoneticPr fontId="11"/>
  </si>
  <si>
    <t>かす歩合本醸造酒</t>
    <rPh sb="2" eb="4">
      <t>ブアイ</t>
    </rPh>
    <phoneticPr fontId="11"/>
  </si>
  <si>
    <t>かす歩合合計</t>
    <rPh sb="2" eb="4">
      <t>ブアイ</t>
    </rPh>
    <rPh sb="4" eb="6">
      <t>ゴウケイ</t>
    </rPh>
    <phoneticPr fontId="11"/>
  </si>
  <si>
    <t>純ｱﾙｺｰﾙ収得純米酒</t>
    <rPh sb="0" eb="1">
      <t>ジュン</t>
    </rPh>
    <rPh sb="6" eb="8">
      <t>シュウトク</t>
    </rPh>
    <phoneticPr fontId="11"/>
  </si>
  <si>
    <t>純ｱﾙｺｰﾙ収得純米吟醸酒</t>
    <rPh sb="0" eb="1">
      <t>ジュン</t>
    </rPh>
    <rPh sb="6" eb="8">
      <t>シュウトク</t>
    </rPh>
    <phoneticPr fontId="11"/>
  </si>
  <si>
    <t>純ｱﾙｺｰﾙ収得吟醸酒</t>
    <rPh sb="0" eb="1">
      <t>ジュン</t>
    </rPh>
    <rPh sb="6" eb="8">
      <t>シュウトク</t>
    </rPh>
    <phoneticPr fontId="11"/>
  </si>
  <si>
    <t>純ｱﾙｺｰﾙ収得本醸造酒</t>
    <rPh sb="0" eb="1">
      <t>ジュン</t>
    </rPh>
    <rPh sb="6" eb="8">
      <t>シュウトク</t>
    </rPh>
    <phoneticPr fontId="11"/>
  </si>
  <si>
    <t>純ｱﾙｺｰﾙ収得合計</t>
    <rPh sb="0" eb="1">
      <t>ジュン</t>
    </rPh>
    <rPh sb="6" eb="8">
      <t>シュウトク</t>
    </rPh>
    <rPh sb="8" eb="10">
      <t>ゴウケイ</t>
    </rPh>
    <phoneticPr fontId="11"/>
  </si>
  <si>
    <t>清酒製成量吟醸酒</t>
    <rPh sb="0" eb="2">
      <t>セイシュ</t>
    </rPh>
    <rPh sb="2" eb="3">
      <t>セイ</t>
    </rPh>
    <rPh sb="3" eb="4">
      <t>セイ</t>
    </rPh>
    <rPh sb="4" eb="5">
      <t>リョウ</t>
    </rPh>
    <phoneticPr fontId="11"/>
  </si>
  <si>
    <t>清酒製成量本醸造酒</t>
    <rPh sb="0" eb="2">
      <t>セイシュ</t>
    </rPh>
    <rPh sb="2" eb="3">
      <t>セイ</t>
    </rPh>
    <rPh sb="3" eb="4">
      <t>セイ</t>
    </rPh>
    <rPh sb="4" eb="5">
      <t>リョウ</t>
    </rPh>
    <phoneticPr fontId="11"/>
  </si>
  <si>
    <t>清酒製成量合計</t>
    <rPh sb="0" eb="2">
      <t>セイシュ</t>
    </rPh>
    <rPh sb="2" eb="3">
      <t>セイ</t>
    </rPh>
    <rPh sb="3" eb="4">
      <t>セイ</t>
    </rPh>
    <rPh sb="4" eb="5">
      <t>リョウ</t>
    </rPh>
    <rPh sb="5" eb="7">
      <t>ゴウケイ</t>
    </rPh>
    <phoneticPr fontId="11"/>
  </si>
  <si>
    <t>ｱﾙｺｰﾙ使用数量吟醸酒</t>
    <rPh sb="5" eb="7">
      <t>シヨウ</t>
    </rPh>
    <rPh sb="7" eb="9">
      <t>スウリョウ</t>
    </rPh>
    <phoneticPr fontId="11"/>
  </si>
  <si>
    <t>ｱﾙｺｰﾙ使用数量本醸造酒</t>
    <rPh sb="5" eb="7">
      <t>シヨウ</t>
    </rPh>
    <rPh sb="7" eb="9">
      <t>スウリョウ</t>
    </rPh>
    <phoneticPr fontId="11"/>
  </si>
  <si>
    <t>ｱﾙｺｰﾙ使用数量合計</t>
    <rPh sb="5" eb="7">
      <t>シヨウ</t>
    </rPh>
    <rPh sb="7" eb="9">
      <t>スウリョウ</t>
    </rPh>
    <rPh sb="9" eb="11">
      <t>ゴウケイ</t>
    </rPh>
    <phoneticPr fontId="11"/>
  </si>
  <si>
    <t>製成酒チェック値純米酒</t>
    <rPh sb="0" eb="1">
      <t>セイ</t>
    </rPh>
    <rPh sb="1" eb="2">
      <t>セイ</t>
    </rPh>
    <rPh sb="2" eb="3">
      <t>シュ</t>
    </rPh>
    <rPh sb="7" eb="8">
      <t>チ</t>
    </rPh>
    <rPh sb="8" eb="10">
      <t>ジュンマイ</t>
    </rPh>
    <rPh sb="10" eb="11">
      <t>シュ</t>
    </rPh>
    <phoneticPr fontId="11"/>
  </si>
  <si>
    <t>製成酒チェック値純米吟醸酒</t>
    <rPh sb="0" eb="1">
      <t>セイ</t>
    </rPh>
    <rPh sb="1" eb="2">
      <t>セイ</t>
    </rPh>
    <rPh sb="2" eb="3">
      <t>シュ</t>
    </rPh>
    <rPh sb="7" eb="8">
      <t>チ</t>
    </rPh>
    <rPh sb="8" eb="10">
      <t>ジュンマイ</t>
    </rPh>
    <rPh sb="10" eb="12">
      <t>ギンジョウ</t>
    </rPh>
    <rPh sb="12" eb="13">
      <t>シュ</t>
    </rPh>
    <phoneticPr fontId="11"/>
  </si>
  <si>
    <t>製成酒チェック値吟醸酒</t>
    <rPh sb="0" eb="1">
      <t>セイ</t>
    </rPh>
    <rPh sb="1" eb="2">
      <t>セイ</t>
    </rPh>
    <rPh sb="2" eb="3">
      <t>シュ</t>
    </rPh>
    <rPh sb="7" eb="8">
      <t>チ</t>
    </rPh>
    <rPh sb="8" eb="11">
      <t>ギンジョウシュ</t>
    </rPh>
    <phoneticPr fontId="11"/>
  </si>
  <si>
    <t>製成酒チェック値本醸造酒</t>
    <rPh sb="0" eb="1">
      <t>セイ</t>
    </rPh>
    <rPh sb="1" eb="2">
      <t>セイ</t>
    </rPh>
    <rPh sb="2" eb="3">
      <t>シュ</t>
    </rPh>
    <rPh sb="7" eb="8">
      <t>チ</t>
    </rPh>
    <rPh sb="8" eb="9">
      <t>ホン</t>
    </rPh>
    <rPh sb="9" eb="12">
      <t>ジョウゾウシュ</t>
    </rPh>
    <phoneticPr fontId="11"/>
  </si>
  <si>
    <t>連続蒸留機以外使用割合</t>
    <rPh sb="0" eb="2">
      <t>レンゾク</t>
    </rPh>
    <rPh sb="2" eb="4">
      <t>ジョウリュウ</t>
    </rPh>
    <rPh sb="4" eb="5">
      <t>キ</t>
    </rPh>
    <rPh sb="5" eb="7">
      <t>イガイ</t>
    </rPh>
    <rPh sb="7" eb="9">
      <t>シヨウ</t>
    </rPh>
    <rPh sb="9" eb="11">
      <t>ワリアイ</t>
    </rPh>
    <phoneticPr fontId="11"/>
  </si>
  <si>
    <t>低ｱﾙｺｰﾙ酒の度数</t>
    <rPh sb="0" eb="1">
      <t>テイ</t>
    </rPh>
    <rPh sb="6" eb="7">
      <t>シュ</t>
    </rPh>
    <rPh sb="8" eb="10">
      <t>ドスウ</t>
    </rPh>
    <phoneticPr fontId="11"/>
  </si>
  <si>
    <t>20度換算製成数量</t>
    <rPh sb="2" eb="3">
      <t>ド</t>
    </rPh>
    <rPh sb="3" eb="5">
      <t>カンサン</t>
    </rPh>
    <rPh sb="5" eb="6">
      <t>セイ</t>
    </rPh>
    <rPh sb="6" eb="7">
      <t>セイ</t>
    </rPh>
    <rPh sb="7" eb="9">
      <t>スウリョウ</t>
    </rPh>
    <phoneticPr fontId="11"/>
  </si>
  <si>
    <t>使用玄米数量</t>
    <rPh sb="0" eb="2">
      <t>シヨウ</t>
    </rPh>
    <rPh sb="2" eb="4">
      <t>ゲンマイ</t>
    </rPh>
    <rPh sb="4" eb="6">
      <t>スウリョウ</t>
    </rPh>
    <phoneticPr fontId="11"/>
  </si>
  <si>
    <t>日本酒度の桁違い</t>
    <rPh sb="0" eb="3">
      <t>ニホンシュ</t>
    </rPh>
    <rPh sb="3" eb="4">
      <t>ド</t>
    </rPh>
    <rPh sb="5" eb="7">
      <t>ケタチガ</t>
    </rPh>
    <phoneticPr fontId="11"/>
  </si>
  <si>
    <t>特定名称清酒原料米</t>
    <rPh sb="0" eb="2">
      <t>トクテイ</t>
    </rPh>
    <rPh sb="2" eb="4">
      <t>メイショウ</t>
    </rPh>
    <rPh sb="4" eb="6">
      <t>セイシュ</t>
    </rPh>
    <rPh sb="6" eb="8">
      <t>ゲンリョウ</t>
    </rPh>
    <rPh sb="8" eb="9">
      <t>マイ</t>
    </rPh>
    <phoneticPr fontId="11"/>
  </si>
  <si>
    <t>署番号</t>
    <rPh sb="0" eb="1">
      <t>ショ</t>
    </rPh>
    <rPh sb="1" eb="3">
      <t>バンゴウ</t>
    </rPh>
    <phoneticPr fontId="1"/>
  </si>
  <si>
    <t>製成酒実数合計値</t>
    <rPh sb="0" eb="1">
      <t>セイ</t>
    </rPh>
    <rPh sb="1" eb="2">
      <t>セイ</t>
    </rPh>
    <rPh sb="2" eb="3">
      <t>シュ</t>
    </rPh>
    <rPh sb="3" eb="5">
      <t>ジッスウ</t>
    </rPh>
    <rPh sb="5" eb="7">
      <t>ゴウケイ</t>
    </rPh>
    <rPh sb="7" eb="8">
      <t>チ</t>
    </rPh>
    <phoneticPr fontId="11"/>
  </si>
  <si>
    <t>製成酒純ｱﾙｺｰﾙ合計値</t>
    <rPh sb="0" eb="1">
      <t>セイ</t>
    </rPh>
    <rPh sb="1" eb="2">
      <t>セイ</t>
    </rPh>
    <rPh sb="2" eb="3">
      <t>シュ</t>
    </rPh>
    <rPh sb="3" eb="4">
      <t>ジュン</t>
    </rPh>
    <rPh sb="9" eb="11">
      <t>ゴウケイ</t>
    </rPh>
    <rPh sb="11" eb="12">
      <t>チ</t>
    </rPh>
    <phoneticPr fontId="11"/>
  </si>
  <si>
    <t>製成酒日本酒度合計値</t>
    <rPh sb="0" eb="1">
      <t>セイ</t>
    </rPh>
    <rPh sb="1" eb="2">
      <t>セイ</t>
    </rPh>
    <rPh sb="2" eb="3">
      <t>シュ</t>
    </rPh>
    <rPh sb="3" eb="6">
      <t>ニホンシュ</t>
    </rPh>
    <rPh sb="6" eb="7">
      <t>ド</t>
    </rPh>
    <rPh sb="7" eb="9">
      <t>ゴウケイ</t>
    </rPh>
    <rPh sb="9" eb="10">
      <t>チ</t>
    </rPh>
    <phoneticPr fontId="11"/>
  </si>
  <si>
    <t>製成かす合計値</t>
    <rPh sb="0" eb="1">
      <t>セイ</t>
    </rPh>
    <rPh sb="1" eb="2">
      <t>セイ</t>
    </rPh>
    <rPh sb="4" eb="6">
      <t>ゴウケイ</t>
    </rPh>
    <rPh sb="6" eb="7">
      <t>チ</t>
    </rPh>
    <phoneticPr fontId="11"/>
  </si>
  <si>
    <t>使用玄米合計値</t>
    <rPh sb="0" eb="2">
      <t>シヨウ</t>
    </rPh>
    <rPh sb="2" eb="4">
      <t>ゲンマイ</t>
    </rPh>
    <rPh sb="4" eb="6">
      <t>ゴウケイ</t>
    </rPh>
    <rPh sb="6" eb="7">
      <t>チ</t>
    </rPh>
    <phoneticPr fontId="11"/>
  </si>
  <si>
    <t>使用白米合計値</t>
    <rPh sb="0" eb="2">
      <t>シヨウ</t>
    </rPh>
    <rPh sb="2" eb="4">
      <t>ハクマイ</t>
    </rPh>
    <rPh sb="4" eb="6">
      <t>ゴウケイ</t>
    </rPh>
    <rPh sb="6" eb="7">
      <t>チ</t>
    </rPh>
    <phoneticPr fontId="11"/>
  </si>
  <si>
    <t>使用好適米合計値</t>
    <rPh sb="0" eb="2">
      <t>シヨウ</t>
    </rPh>
    <rPh sb="2" eb="4">
      <t>コウテキ</t>
    </rPh>
    <rPh sb="4" eb="5">
      <t>マイ</t>
    </rPh>
    <rPh sb="5" eb="7">
      <t>ゴウケイ</t>
    </rPh>
    <rPh sb="7" eb="8">
      <t>チ</t>
    </rPh>
    <phoneticPr fontId="11"/>
  </si>
  <si>
    <t>使用米粉合計値</t>
    <rPh sb="0" eb="2">
      <t>シヨウ</t>
    </rPh>
    <rPh sb="2" eb="3">
      <t>コメ</t>
    </rPh>
    <rPh sb="3" eb="4">
      <t>コ</t>
    </rPh>
    <rPh sb="4" eb="6">
      <t>ゴウケイ</t>
    </rPh>
    <rPh sb="6" eb="7">
      <t>チ</t>
    </rPh>
    <phoneticPr fontId="11"/>
  </si>
  <si>
    <t>使用純ｱﾙｺｰﾙ合計値</t>
    <rPh sb="0" eb="2">
      <t>シヨウ</t>
    </rPh>
    <rPh sb="2" eb="3">
      <t>ジュン</t>
    </rPh>
    <rPh sb="8" eb="10">
      <t>ゴウケイ</t>
    </rPh>
    <rPh sb="10" eb="11">
      <t>チ</t>
    </rPh>
    <phoneticPr fontId="11"/>
  </si>
  <si>
    <t>使用連続蒸留機以外合計値</t>
    <rPh sb="0" eb="2">
      <t>シヨウ</t>
    </rPh>
    <rPh sb="2" eb="4">
      <t>レンゾク</t>
    </rPh>
    <rPh sb="4" eb="6">
      <t>ジョウリュウ</t>
    </rPh>
    <rPh sb="6" eb="7">
      <t>キ</t>
    </rPh>
    <rPh sb="7" eb="9">
      <t>イガイ</t>
    </rPh>
    <rPh sb="9" eb="11">
      <t>ゴウケイ</t>
    </rPh>
    <rPh sb="11" eb="12">
      <t>チ</t>
    </rPh>
    <phoneticPr fontId="11"/>
  </si>
  <si>
    <t>使用糖化液合計値</t>
    <rPh sb="0" eb="2">
      <t>シヨウ</t>
    </rPh>
    <rPh sb="2" eb="4">
      <t>トウカ</t>
    </rPh>
    <rPh sb="4" eb="5">
      <t>エキ</t>
    </rPh>
    <rPh sb="5" eb="7">
      <t>ゴウケイ</t>
    </rPh>
    <rPh sb="7" eb="8">
      <t>チ</t>
    </rPh>
    <phoneticPr fontId="11"/>
  </si>
  <si>
    <t>使用糖化液米粉合計値</t>
    <rPh sb="0" eb="2">
      <t>シヨウ</t>
    </rPh>
    <rPh sb="2" eb="3">
      <t>トウ</t>
    </rPh>
    <rPh sb="3" eb="4">
      <t>カ</t>
    </rPh>
    <rPh sb="4" eb="5">
      <t>エキ</t>
    </rPh>
    <rPh sb="5" eb="6">
      <t>コメ</t>
    </rPh>
    <rPh sb="6" eb="7">
      <t>コ</t>
    </rPh>
    <rPh sb="7" eb="9">
      <t>ゴウケイ</t>
    </rPh>
    <rPh sb="9" eb="10">
      <t>チ</t>
    </rPh>
    <phoneticPr fontId="11"/>
  </si>
  <si>
    <t>使用ぶどう糖合計値</t>
    <rPh sb="0" eb="2">
      <t>シヨウ</t>
    </rPh>
    <rPh sb="5" eb="6">
      <t>トウ</t>
    </rPh>
    <rPh sb="6" eb="8">
      <t>ゴウケイ</t>
    </rPh>
    <rPh sb="8" eb="9">
      <t>チ</t>
    </rPh>
    <phoneticPr fontId="11"/>
  </si>
  <si>
    <t>使用水あめ合計値</t>
    <rPh sb="0" eb="2">
      <t>シヨウ</t>
    </rPh>
    <rPh sb="2" eb="3">
      <t>ミズ</t>
    </rPh>
    <rPh sb="5" eb="7">
      <t>ゴウケイ</t>
    </rPh>
    <rPh sb="7" eb="8">
      <t>チ</t>
    </rPh>
    <phoneticPr fontId="11"/>
  </si>
  <si>
    <t>使用乳酸合計値</t>
    <rPh sb="0" eb="2">
      <t>シヨウ</t>
    </rPh>
    <rPh sb="2" eb="4">
      <t>ニュウサン</t>
    </rPh>
    <rPh sb="4" eb="6">
      <t>ゴウケイ</t>
    </rPh>
    <rPh sb="6" eb="7">
      <t>チ</t>
    </rPh>
    <phoneticPr fontId="11"/>
  </si>
  <si>
    <t>使用こはく酸合計値</t>
    <rPh sb="0" eb="2">
      <t>シヨウ</t>
    </rPh>
    <rPh sb="5" eb="6">
      <t>サン</t>
    </rPh>
    <rPh sb="6" eb="8">
      <t>ゴウケイ</t>
    </rPh>
    <rPh sb="8" eb="9">
      <t>チ</t>
    </rPh>
    <phoneticPr fontId="11"/>
  </si>
  <si>
    <t>使用くえん酸合計値</t>
    <rPh sb="0" eb="2">
      <t>シヨウ</t>
    </rPh>
    <rPh sb="5" eb="6">
      <t>サン</t>
    </rPh>
    <rPh sb="6" eb="8">
      <t>ゴウケイ</t>
    </rPh>
    <rPh sb="8" eb="9">
      <t>チ</t>
    </rPh>
    <phoneticPr fontId="11"/>
  </si>
  <si>
    <t>使用りんご酸合計値</t>
    <rPh sb="0" eb="2">
      <t>シヨウ</t>
    </rPh>
    <rPh sb="5" eb="6">
      <t>サン</t>
    </rPh>
    <rPh sb="6" eb="8">
      <t>ゴウケイ</t>
    </rPh>
    <rPh sb="8" eb="9">
      <t>チ</t>
    </rPh>
    <phoneticPr fontId="11"/>
  </si>
  <si>
    <t>使用ｸﾞﾙﾀﾐﾝ酸ｿｰﾀﾞ合計値</t>
    <rPh sb="0" eb="2">
      <t>シヨウ</t>
    </rPh>
    <rPh sb="8" eb="9">
      <t>サン</t>
    </rPh>
    <rPh sb="13" eb="15">
      <t>ゴウケイ</t>
    </rPh>
    <rPh sb="15" eb="16">
      <t>チ</t>
    </rPh>
    <phoneticPr fontId="11"/>
  </si>
  <si>
    <t>使用かす合計値</t>
    <rPh sb="0" eb="2">
      <t>シヨウ</t>
    </rPh>
    <rPh sb="4" eb="6">
      <t>ゴウケイ</t>
    </rPh>
    <rPh sb="6" eb="7">
      <t>チ</t>
    </rPh>
    <phoneticPr fontId="11"/>
  </si>
  <si>
    <t>使用原料清酒合計値</t>
    <rPh sb="0" eb="2">
      <t>シヨウ</t>
    </rPh>
    <rPh sb="2" eb="4">
      <t>ゲンリョウ</t>
    </rPh>
    <rPh sb="4" eb="6">
      <t>セイシュ</t>
    </rPh>
    <rPh sb="6" eb="8">
      <t>ゴウケイ</t>
    </rPh>
    <rPh sb="8" eb="9">
      <t>チ</t>
    </rPh>
    <phoneticPr fontId="11"/>
  </si>
  <si>
    <t>使用原料清酒純ｱﾙｺｰﾙ合計値</t>
    <rPh sb="0" eb="2">
      <t>シヨウ</t>
    </rPh>
    <rPh sb="2" eb="4">
      <t>ゲンリョウ</t>
    </rPh>
    <rPh sb="4" eb="6">
      <t>セイシュ</t>
    </rPh>
    <rPh sb="6" eb="7">
      <t>ジュン</t>
    </rPh>
    <rPh sb="12" eb="14">
      <t>ゴウケイ</t>
    </rPh>
    <rPh sb="14" eb="15">
      <t>チ</t>
    </rPh>
    <phoneticPr fontId="11"/>
  </si>
  <si>
    <t>玄米期首在庫合計値</t>
    <rPh sb="0" eb="2">
      <t>ゲンマイ</t>
    </rPh>
    <rPh sb="2" eb="4">
      <t>キシュ</t>
    </rPh>
    <rPh sb="4" eb="6">
      <t>ザイコ</t>
    </rPh>
    <rPh sb="6" eb="8">
      <t>ゴウケイ</t>
    </rPh>
    <rPh sb="8" eb="9">
      <t>チ</t>
    </rPh>
    <phoneticPr fontId="11"/>
  </si>
  <si>
    <t>玄米購入数量合計値</t>
    <rPh sb="0" eb="2">
      <t>ゲンマイ</t>
    </rPh>
    <rPh sb="2" eb="4">
      <t>コウニュウ</t>
    </rPh>
    <rPh sb="4" eb="6">
      <t>スウリョウ</t>
    </rPh>
    <rPh sb="6" eb="8">
      <t>ゴウケイ</t>
    </rPh>
    <rPh sb="8" eb="9">
      <t>チ</t>
    </rPh>
    <phoneticPr fontId="11"/>
  </si>
  <si>
    <t>玄米使用数量合計値</t>
    <rPh sb="0" eb="2">
      <t>ゲンマイ</t>
    </rPh>
    <rPh sb="2" eb="4">
      <t>シヨウ</t>
    </rPh>
    <rPh sb="4" eb="6">
      <t>スウリョウ</t>
    </rPh>
    <rPh sb="6" eb="8">
      <t>ゴウケイ</t>
    </rPh>
    <rPh sb="8" eb="9">
      <t>チ</t>
    </rPh>
    <phoneticPr fontId="11"/>
  </si>
  <si>
    <t>玄米期末在庫合計値</t>
    <rPh sb="0" eb="2">
      <t>ゲンマイ</t>
    </rPh>
    <rPh sb="2" eb="4">
      <t>キマツ</t>
    </rPh>
    <rPh sb="4" eb="6">
      <t>ザイコ</t>
    </rPh>
    <rPh sb="6" eb="8">
      <t>ゴウケイ</t>
    </rPh>
    <rPh sb="8" eb="9">
      <t>チ</t>
    </rPh>
    <phoneticPr fontId="11"/>
  </si>
  <si>
    <t>清酒受入数量合計値</t>
    <rPh sb="0" eb="2">
      <t>セイシュ</t>
    </rPh>
    <rPh sb="2" eb="3">
      <t>ウ</t>
    </rPh>
    <rPh sb="3" eb="4">
      <t>イ</t>
    </rPh>
    <rPh sb="4" eb="6">
      <t>スウリョウ</t>
    </rPh>
    <rPh sb="6" eb="8">
      <t>ゴウケイ</t>
    </rPh>
    <rPh sb="8" eb="9">
      <t>チ</t>
    </rPh>
    <phoneticPr fontId="11"/>
  </si>
  <si>
    <t>清酒払出数量合計値</t>
    <rPh sb="0" eb="2">
      <t>セイシュ</t>
    </rPh>
    <rPh sb="2" eb="3">
      <t>ハラ</t>
    </rPh>
    <rPh sb="3" eb="4">
      <t>ダ</t>
    </rPh>
    <rPh sb="4" eb="6">
      <t>スウリョウ</t>
    </rPh>
    <rPh sb="6" eb="8">
      <t>ゴウケイ</t>
    </rPh>
    <rPh sb="8" eb="9">
      <t>チ</t>
    </rPh>
    <phoneticPr fontId="11"/>
  </si>
  <si>
    <t>課税移出数量合計値</t>
    <rPh sb="0" eb="2">
      <t>カゼイ</t>
    </rPh>
    <rPh sb="2" eb="4">
      <t>イシュツ</t>
    </rPh>
    <rPh sb="4" eb="6">
      <t>スウリョウ</t>
    </rPh>
    <rPh sb="6" eb="8">
      <t>ゴウケイ</t>
    </rPh>
    <rPh sb="8" eb="9">
      <t>チ</t>
    </rPh>
    <phoneticPr fontId="11"/>
  </si>
  <si>
    <t>-</t>
    <phoneticPr fontId="1"/>
  </si>
  <si>
    <t>全ての項目に入力後、以下のチェックボックスにチェックを入れてください（エラーチェックを行います）。</t>
    <rPh sb="0" eb="1">
      <t>スベ</t>
    </rPh>
    <rPh sb="3" eb="5">
      <t>コウモク</t>
    </rPh>
    <rPh sb="6" eb="8">
      <t>ニュウリョク</t>
    </rPh>
    <rPh sb="8" eb="9">
      <t>ゴ</t>
    </rPh>
    <rPh sb="10" eb="12">
      <t>イカ</t>
    </rPh>
    <rPh sb="27" eb="28">
      <t>イ</t>
    </rPh>
    <rPh sb="43" eb="44">
      <t>オコナ</t>
    </rPh>
    <phoneticPr fontId="1"/>
  </si>
  <si>
    <t>-</t>
    <phoneticPr fontId="1"/>
  </si>
  <si>
    <t>-</t>
    <phoneticPr fontId="1"/>
  </si>
  <si>
    <t>-</t>
    <phoneticPr fontId="1"/>
  </si>
  <si>
    <t>合計（自動計算）</t>
    <rPh sb="0" eb="2">
      <t>ゴウケイ</t>
    </rPh>
    <rPh sb="3" eb="5">
      <t>ジドウ</t>
    </rPh>
    <rPh sb="5" eb="7">
      <t>ケイサン</t>
    </rPh>
    <phoneticPr fontId="1"/>
  </si>
  <si>
    <t>糖類原料米粉（kg）（自動転記）</t>
    <rPh sb="0" eb="2">
      <t>トウルイ</t>
    </rPh>
    <rPh sb="2" eb="4">
      <t>ゲンリョウ</t>
    </rPh>
    <rPh sb="4" eb="6">
      <t>ベイフン</t>
    </rPh>
    <rPh sb="11" eb="13">
      <t>ジドウ</t>
    </rPh>
    <rPh sb="13" eb="15">
      <t>テンキ</t>
    </rPh>
    <phoneticPr fontId="1"/>
  </si>
  <si>
    <t>期末在庫数量（自動計算）</t>
    <rPh sb="0" eb="2">
      <t>キマツ</t>
    </rPh>
    <rPh sb="2" eb="4">
      <t>ザイコ</t>
    </rPh>
    <rPh sb="4" eb="6">
      <t>スウリョウ</t>
    </rPh>
    <rPh sb="7" eb="9">
      <t>ジドウ</t>
    </rPh>
    <rPh sb="9" eb="11">
      <t>ケイサン</t>
    </rPh>
    <phoneticPr fontId="1"/>
  </si>
  <si>
    <t>計（自動計算）</t>
    <rPh sb="0" eb="1">
      <t>ケイ</t>
    </rPh>
    <rPh sb="2" eb="4">
      <t>ジドウ</t>
    </rPh>
    <rPh sb="4" eb="6">
      <t>ケイサン</t>
    </rPh>
    <phoneticPr fontId="1"/>
  </si>
  <si>
    <t>-</t>
    <phoneticPr fontId="1"/>
  </si>
  <si>
    <t>-</t>
    <phoneticPr fontId="1"/>
  </si>
  <si>
    <t>-</t>
    <phoneticPr fontId="1"/>
  </si>
  <si>
    <t>エラーの有無（セル着色に使用）</t>
    <rPh sb="4" eb="6">
      <t>ウム</t>
    </rPh>
    <rPh sb="9" eb="11">
      <t>チャクショク</t>
    </rPh>
    <rPh sb="12" eb="14">
      <t>シヨウ</t>
    </rPh>
    <phoneticPr fontId="1"/>
  </si>
  <si>
    <t>-</t>
    <phoneticPr fontId="1"/>
  </si>
  <si>
    <t>課税移出酒アルコール分</t>
    <rPh sb="0" eb="2">
      <t>カゼイ</t>
    </rPh>
    <rPh sb="2" eb="4">
      <t>イシュツ</t>
    </rPh>
    <rPh sb="4" eb="5">
      <t>シュ</t>
    </rPh>
    <rPh sb="10" eb="11">
      <t>ブン</t>
    </rPh>
    <phoneticPr fontId="1"/>
  </si>
  <si>
    <t>-</t>
    <phoneticPr fontId="1"/>
  </si>
  <si>
    <t>-</t>
    <phoneticPr fontId="1"/>
  </si>
  <si>
    <t>A90チェックボックス→</t>
    <phoneticPr fontId="1"/>
  </si>
  <si>
    <t>※　CSV出力シートも非表示にする。　</t>
    <rPh sb="5" eb="7">
      <t>シュツリョク</t>
    </rPh>
    <rPh sb="11" eb="14">
      <t>ヒヒョウジ</t>
    </rPh>
    <phoneticPr fontId="1"/>
  </si>
  <si>
    <t>エラー入力式（追加も可能）</t>
    <rPh sb="3" eb="5">
      <t>ニュウリョク</t>
    </rPh>
    <rPh sb="5" eb="6">
      <t>シキ</t>
    </rPh>
    <rPh sb="7" eb="9">
      <t>ツイカ</t>
    </rPh>
    <rPh sb="10" eb="12">
      <t>カノウ</t>
    </rPh>
    <phoneticPr fontId="1"/>
  </si>
  <si>
    <t>使用糖類原料米粉合計値</t>
    <rPh sb="0" eb="2">
      <t>シヨウ</t>
    </rPh>
    <rPh sb="2" eb="4">
      <t>トウルイ</t>
    </rPh>
    <rPh sb="4" eb="6">
      <t>ゲンリョウ</t>
    </rPh>
    <rPh sb="6" eb="8">
      <t>コメコ</t>
    </rPh>
    <rPh sb="8" eb="10">
      <t>ゴウケイ</t>
    </rPh>
    <rPh sb="10" eb="11">
      <t>チ</t>
    </rPh>
    <phoneticPr fontId="11"/>
  </si>
  <si>
    <t>普通酒(糖類等不使用)連続蒸留機以外内書</t>
    <rPh sb="0" eb="2">
      <t>フツウ</t>
    </rPh>
    <rPh sb="2" eb="3">
      <t>シュ</t>
    </rPh>
    <rPh sb="4" eb="6">
      <t>トウルイ</t>
    </rPh>
    <rPh sb="6" eb="7">
      <t>トウ</t>
    </rPh>
    <rPh sb="7" eb="10">
      <t>フシヨウ</t>
    </rPh>
    <rPh sb="11" eb="13">
      <t>レンゾク</t>
    </rPh>
    <rPh sb="13" eb="15">
      <t>ジョウリュウ</t>
    </rPh>
    <rPh sb="15" eb="16">
      <t>キ</t>
    </rPh>
    <rPh sb="16" eb="18">
      <t>イガイ</t>
    </rPh>
    <rPh sb="18" eb="19">
      <t>ウチ</t>
    </rPh>
    <rPh sb="19" eb="20">
      <t>ガ</t>
    </rPh>
    <phoneticPr fontId="11"/>
  </si>
  <si>
    <t>普通酒（糖類等使用）連続蒸留機以外内書</t>
    <rPh sb="0" eb="2">
      <t>フツウ</t>
    </rPh>
    <rPh sb="2" eb="3">
      <t>シュ</t>
    </rPh>
    <rPh sb="4" eb="6">
      <t>トウルイ</t>
    </rPh>
    <rPh sb="6" eb="7">
      <t>トウ</t>
    </rPh>
    <rPh sb="7" eb="9">
      <t>シヨウ</t>
    </rPh>
    <rPh sb="10" eb="12">
      <t>レンゾク</t>
    </rPh>
    <rPh sb="12" eb="14">
      <t>ジョウリュウ</t>
    </rPh>
    <rPh sb="14" eb="15">
      <t>キ</t>
    </rPh>
    <rPh sb="15" eb="17">
      <t>イガイ</t>
    </rPh>
    <rPh sb="17" eb="18">
      <t>ウチ</t>
    </rPh>
    <rPh sb="18" eb="19">
      <t>ガ</t>
    </rPh>
    <phoneticPr fontId="11"/>
  </si>
  <si>
    <t>普通酒(糖類等使用)好適米内書</t>
    <rPh sb="0" eb="2">
      <t>フツウ</t>
    </rPh>
    <rPh sb="2" eb="3">
      <t>シュ</t>
    </rPh>
    <rPh sb="4" eb="6">
      <t>トウルイ</t>
    </rPh>
    <rPh sb="6" eb="7">
      <t>トウ</t>
    </rPh>
    <rPh sb="7" eb="9">
      <t>シヨウ</t>
    </rPh>
    <rPh sb="10" eb="12">
      <t>コウテキ</t>
    </rPh>
    <rPh sb="12" eb="13">
      <t>マイ</t>
    </rPh>
    <rPh sb="13" eb="14">
      <t>ウチ</t>
    </rPh>
    <rPh sb="14" eb="15">
      <t>ガ</t>
    </rPh>
    <phoneticPr fontId="11"/>
  </si>
  <si>
    <t>普通酒(糖類等不使用)好適米内書</t>
    <rPh sb="0" eb="2">
      <t>フツウ</t>
    </rPh>
    <rPh sb="2" eb="3">
      <t>シュ</t>
    </rPh>
    <rPh sb="4" eb="6">
      <t>トウルイ</t>
    </rPh>
    <rPh sb="6" eb="7">
      <t>トウ</t>
    </rPh>
    <rPh sb="7" eb="10">
      <t>フシヨウ</t>
    </rPh>
    <rPh sb="11" eb="13">
      <t>コウテキ</t>
    </rPh>
    <rPh sb="13" eb="14">
      <t>マイ</t>
    </rPh>
    <rPh sb="14" eb="15">
      <t>ウチ</t>
    </rPh>
    <rPh sb="15" eb="16">
      <t>ガ</t>
    </rPh>
    <phoneticPr fontId="11"/>
  </si>
  <si>
    <t>普通酒(糖類等不使用)糖液原料米粉内書</t>
    <rPh sb="0" eb="2">
      <t>フツウ</t>
    </rPh>
    <rPh sb="2" eb="3">
      <t>シュ</t>
    </rPh>
    <rPh sb="4" eb="6">
      <t>トウルイ</t>
    </rPh>
    <rPh sb="6" eb="7">
      <t>トウ</t>
    </rPh>
    <rPh sb="7" eb="10">
      <t>フシヨウ</t>
    </rPh>
    <rPh sb="11" eb="12">
      <t>トウ</t>
    </rPh>
    <rPh sb="12" eb="13">
      <t>エキ</t>
    </rPh>
    <rPh sb="13" eb="15">
      <t>ゲンリョウ</t>
    </rPh>
    <rPh sb="15" eb="16">
      <t>コメ</t>
    </rPh>
    <rPh sb="16" eb="17">
      <t>コ</t>
    </rPh>
    <rPh sb="17" eb="18">
      <t>ウチ</t>
    </rPh>
    <rPh sb="18" eb="19">
      <t>ガ</t>
    </rPh>
    <phoneticPr fontId="11"/>
  </si>
  <si>
    <t>普通酒(糖類等使用)糖液原料米粉内書</t>
    <rPh sb="0" eb="2">
      <t>フツウ</t>
    </rPh>
    <rPh sb="2" eb="3">
      <t>シュ</t>
    </rPh>
    <rPh sb="4" eb="6">
      <t>トウルイ</t>
    </rPh>
    <rPh sb="6" eb="7">
      <t>トウ</t>
    </rPh>
    <rPh sb="7" eb="9">
      <t>シヨウ</t>
    </rPh>
    <rPh sb="10" eb="11">
      <t>トウ</t>
    </rPh>
    <rPh sb="11" eb="12">
      <t>エキ</t>
    </rPh>
    <rPh sb="12" eb="14">
      <t>ゲンリョウ</t>
    </rPh>
    <rPh sb="14" eb="15">
      <t>コメ</t>
    </rPh>
    <rPh sb="15" eb="16">
      <t>コ</t>
    </rPh>
    <rPh sb="16" eb="17">
      <t>ウチ</t>
    </rPh>
    <rPh sb="17" eb="18">
      <t>ガ</t>
    </rPh>
    <phoneticPr fontId="11"/>
  </si>
  <si>
    <t>日本酒度普通酒(糖類等不使用)</t>
    <rPh sb="0" eb="3">
      <t>ニホンシュ</t>
    </rPh>
    <rPh sb="3" eb="4">
      <t>ド</t>
    </rPh>
    <rPh sb="8" eb="10">
      <t>トウルイ</t>
    </rPh>
    <rPh sb="10" eb="11">
      <t>トウ</t>
    </rPh>
    <rPh sb="11" eb="14">
      <t>フシヨウ</t>
    </rPh>
    <phoneticPr fontId="11"/>
  </si>
  <si>
    <t>日本酒度普通酒(糖類等使用)</t>
    <rPh sb="0" eb="3">
      <t>ニホンシュ</t>
    </rPh>
    <rPh sb="3" eb="4">
      <t>ド</t>
    </rPh>
    <rPh sb="8" eb="10">
      <t>トウルイ</t>
    </rPh>
    <rPh sb="10" eb="11">
      <t>トウ</t>
    </rPh>
    <rPh sb="11" eb="13">
      <t>シヨウ</t>
    </rPh>
    <phoneticPr fontId="11"/>
  </si>
  <si>
    <t>ｱﾙｺｰﾙ分普通酒(糖類等不使用)</t>
    <rPh sb="5" eb="6">
      <t>ブン</t>
    </rPh>
    <rPh sb="10" eb="12">
      <t>トウルイ</t>
    </rPh>
    <rPh sb="12" eb="13">
      <t>トウ</t>
    </rPh>
    <rPh sb="13" eb="16">
      <t>フシヨウ</t>
    </rPh>
    <phoneticPr fontId="11"/>
  </si>
  <si>
    <t>ｱﾙｺｰﾙ分普通酒(糖類等使用)</t>
    <rPh sb="5" eb="6">
      <t>ブン</t>
    </rPh>
    <rPh sb="10" eb="12">
      <t>トウルイ</t>
    </rPh>
    <rPh sb="12" eb="13">
      <t>トウ</t>
    </rPh>
    <rPh sb="13" eb="15">
      <t>シヨウ</t>
    </rPh>
    <phoneticPr fontId="11"/>
  </si>
  <si>
    <t>精米歩合普通酒（糖類等不使用、含米粉）</t>
    <rPh sb="0" eb="2">
      <t>セイマイ</t>
    </rPh>
    <rPh sb="2" eb="4">
      <t>ブアイ</t>
    </rPh>
    <rPh sb="8" eb="10">
      <t>トウルイ</t>
    </rPh>
    <rPh sb="10" eb="11">
      <t>トウ</t>
    </rPh>
    <rPh sb="11" eb="14">
      <t>フシヨウ</t>
    </rPh>
    <rPh sb="15" eb="16">
      <t>ガン</t>
    </rPh>
    <rPh sb="16" eb="17">
      <t>コメ</t>
    </rPh>
    <rPh sb="17" eb="18">
      <t>コ</t>
    </rPh>
    <phoneticPr fontId="11"/>
  </si>
  <si>
    <t>かす歩合普通酒(糖類等不使用)</t>
    <rPh sb="2" eb="4">
      <t>ブアイ</t>
    </rPh>
    <rPh sb="8" eb="10">
      <t>トウルイ</t>
    </rPh>
    <rPh sb="10" eb="11">
      <t>トウ</t>
    </rPh>
    <rPh sb="11" eb="14">
      <t>フシヨウ</t>
    </rPh>
    <phoneticPr fontId="11"/>
  </si>
  <si>
    <t>かす歩合普通酒(糖類等使用)</t>
    <rPh sb="2" eb="4">
      <t>ブアイ</t>
    </rPh>
    <rPh sb="4" eb="6">
      <t>フツウ</t>
    </rPh>
    <rPh sb="6" eb="7">
      <t>シュ</t>
    </rPh>
    <rPh sb="8" eb="10">
      <t>トウルイ</t>
    </rPh>
    <rPh sb="10" eb="11">
      <t>トウ</t>
    </rPh>
    <rPh sb="11" eb="13">
      <t>シヨウ</t>
    </rPh>
    <phoneticPr fontId="11"/>
  </si>
  <si>
    <t>純ｱﾙｺｰﾙ収得普通酒(糖類等不使用)</t>
    <rPh sb="0" eb="1">
      <t>ジュン</t>
    </rPh>
    <rPh sb="6" eb="8">
      <t>シュウトク</t>
    </rPh>
    <rPh sb="12" eb="14">
      <t>トウルイ</t>
    </rPh>
    <rPh sb="14" eb="15">
      <t>トウ</t>
    </rPh>
    <rPh sb="15" eb="18">
      <t>フシヨウ</t>
    </rPh>
    <phoneticPr fontId="11"/>
  </si>
  <si>
    <t>純ｱﾙｺｰﾙ収得普通酒(糖類等使用)</t>
    <rPh sb="0" eb="1">
      <t>ジュン</t>
    </rPh>
    <rPh sb="6" eb="8">
      <t>シュウトク</t>
    </rPh>
    <rPh sb="8" eb="10">
      <t>フツウ</t>
    </rPh>
    <rPh sb="10" eb="11">
      <t>シュ</t>
    </rPh>
    <rPh sb="12" eb="14">
      <t>トウルイ</t>
    </rPh>
    <rPh sb="14" eb="15">
      <t>トウ</t>
    </rPh>
    <rPh sb="15" eb="17">
      <t>シヨウ</t>
    </rPh>
    <phoneticPr fontId="11"/>
  </si>
  <si>
    <t>精米歩合普通酒（糖類等使用、含米粉）</t>
    <rPh sb="0" eb="2">
      <t>セイマイ</t>
    </rPh>
    <rPh sb="2" eb="4">
      <t>ブアイ</t>
    </rPh>
    <rPh sb="4" eb="6">
      <t>フツウ</t>
    </rPh>
    <rPh sb="8" eb="13">
      <t>トウルイトウシヨウ</t>
    </rPh>
    <rPh sb="14" eb="15">
      <t>ガン</t>
    </rPh>
    <rPh sb="15" eb="16">
      <t>コメ</t>
    </rPh>
    <rPh sb="16" eb="17">
      <t>コ</t>
    </rPh>
    <phoneticPr fontId="11"/>
  </si>
  <si>
    <t>清酒製成量普通酒(糖類等不使用)</t>
    <rPh sb="0" eb="2">
      <t>セイシュ</t>
    </rPh>
    <rPh sb="2" eb="3">
      <t>セイ</t>
    </rPh>
    <rPh sb="3" eb="4">
      <t>セイ</t>
    </rPh>
    <rPh sb="4" eb="5">
      <t>リョウ</t>
    </rPh>
    <rPh sb="9" eb="11">
      <t>トウルイ</t>
    </rPh>
    <rPh sb="11" eb="12">
      <t>トウ</t>
    </rPh>
    <rPh sb="12" eb="15">
      <t>フシヨウ</t>
    </rPh>
    <phoneticPr fontId="11"/>
  </si>
  <si>
    <t>清酒製成量普通酒(糖類等使用)</t>
    <rPh sb="0" eb="2">
      <t>セイシュ</t>
    </rPh>
    <rPh sb="2" eb="3">
      <t>セイ</t>
    </rPh>
    <rPh sb="3" eb="4">
      <t>セイ</t>
    </rPh>
    <rPh sb="4" eb="5">
      <t>リョウ</t>
    </rPh>
    <rPh sb="5" eb="7">
      <t>フツウ</t>
    </rPh>
    <rPh sb="9" eb="11">
      <t>トウルイ</t>
    </rPh>
    <rPh sb="11" eb="12">
      <t>トウ</t>
    </rPh>
    <rPh sb="12" eb="14">
      <t>シヨウ</t>
    </rPh>
    <phoneticPr fontId="11"/>
  </si>
  <si>
    <t>ｱﾙｺｰﾙ使用数量普通酒(糖類等不使用)</t>
    <rPh sb="5" eb="7">
      <t>シヨウ</t>
    </rPh>
    <rPh sb="7" eb="9">
      <t>スウリョウ</t>
    </rPh>
    <rPh sb="13" eb="15">
      <t>トウルイ</t>
    </rPh>
    <rPh sb="15" eb="16">
      <t>トウ</t>
    </rPh>
    <rPh sb="16" eb="19">
      <t>フシヨウ</t>
    </rPh>
    <phoneticPr fontId="11"/>
  </si>
  <si>
    <t>ｱﾙｺｰﾙ使用数量普通酒(糖類等使用)</t>
    <rPh sb="5" eb="7">
      <t>シヨウ</t>
    </rPh>
    <rPh sb="7" eb="9">
      <t>スウリョウ</t>
    </rPh>
    <rPh sb="9" eb="11">
      <t>フツウ</t>
    </rPh>
    <rPh sb="13" eb="15">
      <t>トウルイ</t>
    </rPh>
    <rPh sb="15" eb="16">
      <t>トウ</t>
    </rPh>
    <rPh sb="16" eb="18">
      <t>シヨウ</t>
    </rPh>
    <phoneticPr fontId="11"/>
  </si>
  <si>
    <t>糖類等使用清酒の原料白米割合(含む米粉)</t>
    <rPh sb="0" eb="2">
      <t>トウルイ</t>
    </rPh>
    <rPh sb="2" eb="3">
      <t>トウ</t>
    </rPh>
    <rPh sb="3" eb="5">
      <t>シヨウ</t>
    </rPh>
    <rPh sb="5" eb="7">
      <t>セイシュ</t>
    </rPh>
    <rPh sb="8" eb="10">
      <t>ゲンリョウ</t>
    </rPh>
    <rPh sb="10" eb="12">
      <t>ハクマイ</t>
    </rPh>
    <rPh sb="12" eb="14">
      <t>ワリアイ</t>
    </rPh>
    <rPh sb="15" eb="16">
      <t>フク</t>
    </rPh>
    <rPh sb="17" eb="19">
      <t>コメコ</t>
    </rPh>
    <phoneticPr fontId="11"/>
  </si>
  <si>
    <t>製成酒チェック値普通酒(糖類等不使用)</t>
    <rPh sb="0" eb="1">
      <t>セイ</t>
    </rPh>
    <rPh sb="1" eb="2">
      <t>セイ</t>
    </rPh>
    <rPh sb="2" eb="3">
      <t>シュ</t>
    </rPh>
    <rPh sb="7" eb="8">
      <t>チ</t>
    </rPh>
    <rPh sb="8" eb="10">
      <t>フツウ</t>
    </rPh>
    <rPh sb="10" eb="11">
      <t>シュ</t>
    </rPh>
    <rPh sb="12" eb="14">
      <t>トウルイ</t>
    </rPh>
    <rPh sb="14" eb="15">
      <t>トウ</t>
    </rPh>
    <rPh sb="15" eb="18">
      <t>フシヨウ</t>
    </rPh>
    <phoneticPr fontId="11"/>
  </si>
  <si>
    <t>製成酒チェック値普通酒(糖類等使用)</t>
    <rPh sb="0" eb="1">
      <t>セイ</t>
    </rPh>
    <rPh sb="1" eb="2">
      <t>セイ</t>
    </rPh>
    <rPh sb="2" eb="3">
      <t>シュ</t>
    </rPh>
    <rPh sb="7" eb="8">
      <t>チ</t>
    </rPh>
    <rPh sb="8" eb="10">
      <t>フツウ</t>
    </rPh>
    <rPh sb="10" eb="11">
      <t>シュ</t>
    </rPh>
    <rPh sb="12" eb="14">
      <t>トウルイ</t>
    </rPh>
    <rPh sb="14" eb="15">
      <t>トウ</t>
    </rPh>
    <rPh sb="15" eb="17">
      <t>シヨウ</t>
    </rPh>
    <phoneticPr fontId="11"/>
  </si>
  <si>
    <t>糖類使用数量普通酒(糖類等使用)</t>
    <rPh sb="0" eb="2">
      <t>トウルイ</t>
    </rPh>
    <rPh sb="2" eb="4">
      <t>シヨウ</t>
    </rPh>
    <rPh sb="4" eb="6">
      <t>スウリョウ</t>
    </rPh>
    <rPh sb="6" eb="8">
      <t>フツウ</t>
    </rPh>
    <rPh sb="10" eb="12">
      <t>トウルイ</t>
    </rPh>
    <rPh sb="12" eb="13">
      <t>トウ</t>
    </rPh>
    <rPh sb="13" eb="15">
      <t>シヨウ</t>
    </rPh>
    <phoneticPr fontId="11"/>
  </si>
  <si>
    <t>酸類使用数量普通酒(糖類等不使用)</t>
    <rPh sb="0" eb="1">
      <t>サン</t>
    </rPh>
    <rPh sb="1" eb="2">
      <t>ルイ</t>
    </rPh>
    <rPh sb="2" eb="4">
      <t>シヨウ</t>
    </rPh>
    <rPh sb="4" eb="6">
      <t>スウリョウ</t>
    </rPh>
    <rPh sb="10" eb="12">
      <t>トウルイ</t>
    </rPh>
    <rPh sb="12" eb="13">
      <t>トウ</t>
    </rPh>
    <rPh sb="13" eb="16">
      <t>フシヨウ</t>
    </rPh>
    <phoneticPr fontId="11"/>
  </si>
  <si>
    <t>酸類使用数量普通酒(糖類等使用)</t>
    <rPh sb="0" eb="1">
      <t>サン</t>
    </rPh>
    <rPh sb="1" eb="2">
      <t>ルイ</t>
    </rPh>
    <rPh sb="2" eb="4">
      <t>シヨウ</t>
    </rPh>
    <rPh sb="4" eb="6">
      <t>スウリョウ</t>
    </rPh>
    <rPh sb="6" eb="8">
      <t>フツウ</t>
    </rPh>
    <rPh sb="8" eb="9">
      <t>シュ</t>
    </rPh>
    <rPh sb="10" eb="12">
      <t>トウルイ</t>
    </rPh>
    <rPh sb="12" eb="13">
      <t>トウ</t>
    </rPh>
    <rPh sb="13" eb="15">
      <t>シヨウ</t>
    </rPh>
    <phoneticPr fontId="11"/>
  </si>
  <si>
    <t>ｸﾞﾙﾀﾐﾝ酸ｿｰﾀﾞ使用数量普通酒(糖類等使用)</t>
    <rPh sb="6" eb="7">
      <t>サン</t>
    </rPh>
    <rPh sb="11" eb="13">
      <t>シヨウ</t>
    </rPh>
    <rPh sb="13" eb="15">
      <t>スウリョウ</t>
    </rPh>
    <rPh sb="15" eb="17">
      <t>フツウ</t>
    </rPh>
    <rPh sb="17" eb="18">
      <t>シュ</t>
    </rPh>
    <rPh sb="19" eb="21">
      <t>トウルイ</t>
    </rPh>
    <rPh sb="21" eb="22">
      <t>トウ</t>
    </rPh>
    <rPh sb="22" eb="23">
      <t>）</t>
    </rPh>
    <phoneticPr fontId="11"/>
  </si>
  <si>
    <t>原料清酒ｱﾙｺｰﾙ分普通酒(糖類等不使用)</t>
    <rPh sb="0" eb="2">
      <t>ゲンリョウ</t>
    </rPh>
    <rPh sb="2" eb="4">
      <t>セイシュ</t>
    </rPh>
    <rPh sb="9" eb="10">
      <t>ブン</t>
    </rPh>
    <rPh sb="14" eb="16">
      <t>トウルイ</t>
    </rPh>
    <rPh sb="16" eb="17">
      <t>トウ</t>
    </rPh>
    <rPh sb="17" eb="20">
      <t>フシヨウ</t>
    </rPh>
    <phoneticPr fontId="11"/>
  </si>
  <si>
    <t>原料清酒ｱﾙｺｰﾙ分普通酒(糖類等使用)</t>
    <rPh sb="0" eb="2">
      <t>ゲンリョウ</t>
    </rPh>
    <rPh sb="2" eb="4">
      <t>セイシュ</t>
    </rPh>
    <rPh sb="9" eb="10">
      <t>ブン</t>
    </rPh>
    <rPh sb="10" eb="12">
      <t>フツウ</t>
    </rPh>
    <rPh sb="14" eb="16">
      <t>トウルイ</t>
    </rPh>
    <rPh sb="16" eb="17">
      <t>トウ</t>
    </rPh>
    <rPh sb="17" eb="19">
      <t>シヨウ</t>
    </rPh>
    <phoneticPr fontId="11"/>
  </si>
  <si>
    <t>糖類原料米粉使用量</t>
    <rPh sb="0" eb="2">
      <t>トウルイ</t>
    </rPh>
    <rPh sb="2" eb="4">
      <t>ゲンリョウ</t>
    </rPh>
    <rPh sb="4" eb="6">
      <t>コメコ</t>
    </rPh>
    <rPh sb="6" eb="8">
      <t>シヨウ</t>
    </rPh>
    <rPh sb="8" eb="9">
      <t>リョウ</t>
    </rPh>
    <phoneticPr fontId="11"/>
  </si>
  <si>
    <t>合計値（自動計算）がマイナスとならないかのチェック。</t>
    <rPh sb="0" eb="3">
      <t>ゴウケイチ</t>
    </rPh>
    <rPh sb="4" eb="6">
      <t>ジドウ</t>
    </rPh>
    <rPh sb="6" eb="8">
      <t>ケイサン</t>
    </rPh>
    <phoneticPr fontId="1"/>
  </si>
  <si>
    <t>アルコール分が酒税法上の上限を超えることがないかのチェック。</t>
    <rPh sb="5" eb="6">
      <t>ブン</t>
    </rPh>
    <rPh sb="7" eb="10">
      <t>シュゼイホウ</t>
    </rPh>
    <rPh sb="10" eb="11">
      <t>ジョウ</t>
    </rPh>
    <rPh sb="12" eb="14">
      <t>ジョウゲン</t>
    </rPh>
    <rPh sb="15" eb="16">
      <t>コ</t>
    </rPh>
    <phoneticPr fontId="1"/>
  </si>
  <si>
    <t xml:space="preserve">内書きが本書を超えることがないかのチェック。
</t>
    <rPh sb="0" eb="1">
      <t>ウチ</t>
    </rPh>
    <rPh sb="1" eb="2">
      <t>ガ</t>
    </rPh>
    <rPh sb="4" eb="6">
      <t>ホンショ</t>
    </rPh>
    <rPh sb="7" eb="8">
      <t>コ</t>
    </rPh>
    <phoneticPr fontId="1"/>
  </si>
  <si>
    <t>（合計値は自動計算のためチェックしない）</t>
    <rPh sb="1" eb="4">
      <t>ゴウケイチ</t>
    </rPh>
    <rPh sb="5" eb="7">
      <t>ジドウ</t>
    </rPh>
    <rPh sb="7" eb="9">
      <t>ケイサン</t>
    </rPh>
    <phoneticPr fontId="1"/>
  </si>
  <si>
    <t>精米歩合が製法品質表示基準の上限を超えていないかチェックする。</t>
    <rPh sb="0" eb="2">
      <t>セイマイ</t>
    </rPh>
    <rPh sb="2" eb="4">
      <t>ブアイ</t>
    </rPh>
    <rPh sb="5" eb="7">
      <t>セイホウ</t>
    </rPh>
    <rPh sb="7" eb="9">
      <t>ヒンシツ</t>
    </rPh>
    <rPh sb="9" eb="11">
      <t>ヒョウジ</t>
    </rPh>
    <rPh sb="11" eb="13">
      <t>キジュン</t>
    </rPh>
    <rPh sb="14" eb="16">
      <t>ジョウゲン</t>
    </rPh>
    <rPh sb="17" eb="18">
      <t>コ</t>
    </rPh>
    <phoneticPr fontId="1"/>
  </si>
  <si>
    <t>アルコール使用数量が酒税法及び製法品質表示基準の上限を超えていないかチェックする。</t>
    <rPh sb="5" eb="7">
      <t>シヨウ</t>
    </rPh>
    <rPh sb="7" eb="9">
      <t>スウリョウ</t>
    </rPh>
    <rPh sb="10" eb="13">
      <t>シュゼイホウ</t>
    </rPh>
    <rPh sb="13" eb="14">
      <t>オヨ</t>
    </rPh>
    <rPh sb="15" eb="17">
      <t>セイホウ</t>
    </rPh>
    <rPh sb="17" eb="19">
      <t>ヒンシツ</t>
    </rPh>
    <rPh sb="19" eb="21">
      <t>ヒョウジ</t>
    </rPh>
    <rPh sb="21" eb="23">
      <t>キジュン</t>
    </rPh>
    <rPh sb="24" eb="26">
      <t>ジョウゲン</t>
    </rPh>
    <rPh sb="27" eb="28">
      <t>コ</t>
    </rPh>
    <phoneticPr fontId="1"/>
  </si>
  <si>
    <t>（入力規則でチェックする）</t>
    <rPh sb="1" eb="3">
      <t>ニュウリョク</t>
    </rPh>
    <rPh sb="3" eb="5">
      <t>キソク</t>
    </rPh>
    <phoneticPr fontId="1"/>
  </si>
  <si>
    <t>（製成数量（20度換算、F52)は自動計算のためチェックしない）</t>
    <rPh sb="1" eb="2">
      <t>セイ</t>
    </rPh>
    <rPh sb="2" eb="3">
      <t>ナ</t>
    </rPh>
    <rPh sb="3" eb="5">
      <t>スウリョウ</t>
    </rPh>
    <rPh sb="8" eb="9">
      <t>ド</t>
    </rPh>
    <rPh sb="9" eb="11">
      <t>カンザン</t>
    </rPh>
    <phoneticPr fontId="1"/>
  </si>
  <si>
    <t>特定名称酒の原料米が製法品質表示基準を満たしているかチェックする。</t>
    <rPh sb="0" eb="2">
      <t>トクテイ</t>
    </rPh>
    <rPh sb="2" eb="4">
      <t>メイショウ</t>
    </rPh>
    <rPh sb="4" eb="5">
      <t>シュ</t>
    </rPh>
    <rPh sb="6" eb="8">
      <t>ゲンリョウ</t>
    </rPh>
    <rPh sb="8" eb="9">
      <t>マイ</t>
    </rPh>
    <rPh sb="19" eb="20">
      <t>ミ</t>
    </rPh>
    <phoneticPr fontId="1"/>
  </si>
  <si>
    <t>製造状況と原料米の受払状況とで値が一致することをチェックする。</t>
    <rPh sb="0" eb="2">
      <t>セイゾウ</t>
    </rPh>
    <rPh sb="2" eb="4">
      <t>ジョウキョウ</t>
    </rPh>
    <rPh sb="5" eb="7">
      <t>ゲンリョウ</t>
    </rPh>
    <rPh sb="7" eb="8">
      <t>マイ</t>
    </rPh>
    <rPh sb="9" eb="11">
      <t>ウケハライ</t>
    </rPh>
    <rPh sb="11" eb="13">
      <t>ジョウキョウ</t>
    </rPh>
    <rPh sb="15" eb="16">
      <t>アタイ</t>
    </rPh>
    <rPh sb="17" eb="19">
      <t>イッチ</t>
    </rPh>
    <phoneticPr fontId="1"/>
  </si>
  <si>
    <t>欠減割合</t>
    <rPh sb="0" eb="2">
      <t>ケツゲン</t>
    </rPh>
    <rPh sb="2" eb="4">
      <t>ワリアイ</t>
    </rPh>
    <phoneticPr fontId="1"/>
  </si>
  <si>
    <t>吟醸酒製成数量と吟醸酒アルコール使用数量との関係</t>
    <rPh sb="0" eb="3">
      <t>ギンジョウシュ</t>
    </rPh>
    <rPh sb="3" eb="4">
      <t>セイ</t>
    </rPh>
    <rPh sb="4" eb="5">
      <t>ナリ</t>
    </rPh>
    <rPh sb="5" eb="7">
      <t>スウリョウ</t>
    </rPh>
    <rPh sb="8" eb="11">
      <t>ギンジョウシュ</t>
    </rPh>
    <rPh sb="16" eb="18">
      <t>シヨウ</t>
    </rPh>
    <rPh sb="18" eb="20">
      <t>スウリョウ</t>
    </rPh>
    <rPh sb="22" eb="24">
      <t>カンケイ</t>
    </rPh>
    <phoneticPr fontId="1"/>
  </si>
  <si>
    <t>本醸造酒製成数量と本醸造酒アルコール使用数量との関係</t>
    <rPh sb="0" eb="1">
      <t>ホン</t>
    </rPh>
    <rPh sb="1" eb="4">
      <t>ジョウゾウシュ</t>
    </rPh>
    <rPh sb="4" eb="5">
      <t>セイ</t>
    </rPh>
    <rPh sb="5" eb="6">
      <t>ナリ</t>
    </rPh>
    <rPh sb="6" eb="8">
      <t>スウリョウ</t>
    </rPh>
    <rPh sb="9" eb="10">
      <t>ホン</t>
    </rPh>
    <rPh sb="10" eb="13">
      <t>ジョウゾウシュ</t>
    </rPh>
    <rPh sb="18" eb="20">
      <t>シヨウ</t>
    </rPh>
    <rPh sb="20" eb="22">
      <t>スウリョウ</t>
    </rPh>
    <rPh sb="24" eb="26">
      <t>カンケイ</t>
    </rPh>
    <phoneticPr fontId="1"/>
  </si>
  <si>
    <t>普通酒(糖類等不使用)製成数量と普通酒(糖類等不使用)アルコール使用数量との関係</t>
    <rPh sb="0" eb="2">
      <t>フツウ</t>
    </rPh>
    <rPh sb="2" eb="3">
      <t>シュ</t>
    </rPh>
    <rPh sb="4" eb="6">
      <t>トウルイ</t>
    </rPh>
    <rPh sb="6" eb="7">
      <t>トウ</t>
    </rPh>
    <rPh sb="7" eb="8">
      <t>フ</t>
    </rPh>
    <rPh sb="8" eb="10">
      <t>シヨウ</t>
    </rPh>
    <rPh sb="11" eb="12">
      <t>セイ</t>
    </rPh>
    <rPh sb="12" eb="13">
      <t>ナリ</t>
    </rPh>
    <rPh sb="13" eb="15">
      <t>スウリョウ</t>
    </rPh>
    <rPh sb="16" eb="18">
      <t>フツウ</t>
    </rPh>
    <rPh sb="18" eb="19">
      <t>シュ</t>
    </rPh>
    <rPh sb="20" eb="22">
      <t>トウルイ</t>
    </rPh>
    <rPh sb="22" eb="23">
      <t>トウ</t>
    </rPh>
    <rPh sb="23" eb="26">
      <t>フシヨウ</t>
    </rPh>
    <rPh sb="32" eb="34">
      <t>シヨウ</t>
    </rPh>
    <rPh sb="34" eb="36">
      <t>スウリョウ</t>
    </rPh>
    <rPh sb="38" eb="40">
      <t>カンケイ</t>
    </rPh>
    <phoneticPr fontId="1"/>
  </si>
  <si>
    <t>普通酒(糖類等使用)製成数量と普通酒(糖類等使用)アルコール使用数量との関係</t>
    <rPh sb="0" eb="2">
      <t>フツウ</t>
    </rPh>
    <rPh sb="2" eb="3">
      <t>シュ</t>
    </rPh>
    <rPh sb="4" eb="6">
      <t>トウルイ</t>
    </rPh>
    <rPh sb="6" eb="7">
      <t>トウ</t>
    </rPh>
    <rPh sb="7" eb="9">
      <t>シヨウ</t>
    </rPh>
    <rPh sb="10" eb="11">
      <t>セイ</t>
    </rPh>
    <rPh sb="11" eb="12">
      <t>ナリ</t>
    </rPh>
    <rPh sb="12" eb="14">
      <t>スウリョウ</t>
    </rPh>
    <rPh sb="15" eb="17">
      <t>フツウ</t>
    </rPh>
    <rPh sb="17" eb="18">
      <t>シュ</t>
    </rPh>
    <rPh sb="19" eb="21">
      <t>トウルイ</t>
    </rPh>
    <rPh sb="21" eb="22">
      <t>トウ</t>
    </rPh>
    <rPh sb="22" eb="24">
      <t>シヨウ</t>
    </rPh>
    <rPh sb="30" eb="32">
      <t>シヨウ</t>
    </rPh>
    <rPh sb="32" eb="34">
      <t>スウリョウ</t>
    </rPh>
    <rPh sb="36" eb="38">
      <t>カンケイ</t>
    </rPh>
    <phoneticPr fontId="1"/>
  </si>
  <si>
    <t>普通酒(糖類等不使用)の副原料使用数量合計</t>
    <rPh sb="0" eb="2">
      <t>フツウ</t>
    </rPh>
    <rPh sb="2" eb="3">
      <t>シュ</t>
    </rPh>
    <rPh sb="4" eb="6">
      <t>トウルイ</t>
    </rPh>
    <rPh sb="6" eb="7">
      <t>トウ</t>
    </rPh>
    <rPh sb="7" eb="10">
      <t>フシヨウ</t>
    </rPh>
    <rPh sb="12" eb="15">
      <t>フクゲンリョウ</t>
    </rPh>
    <rPh sb="15" eb="17">
      <t>シヨウ</t>
    </rPh>
    <rPh sb="17" eb="19">
      <t>スウリョウ</t>
    </rPh>
    <rPh sb="19" eb="21">
      <t>ゴウケイ</t>
    </rPh>
    <phoneticPr fontId="1"/>
  </si>
  <si>
    <t>普通酒(糖類等使用)の製成数量と普通酒(糖類等使用)副原料使用数量合計との関係</t>
    <rPh sb="0" eb="2">
      <t>フツウ</t>
    </rPh>
    <rPh sb="2" eb="3">
      <t>シュ</t>
    </rPh>
    <rPh sb="4" eb="6">
      <t>トウルイ</t>
    </rPh>
    <rPh sb="6" eb="7">
      <t>トウ</t>
    </rPh>
    <rPh sb="7" eb="9">
      <t>シヨウ</t>
    </rPh>
    <rPh sb="11" eb="12">
      <t>セイ</t>
    </rPh>
    <rPh sb="12" eb="13">
      <t>ナ</t>
    </rPh>
    <rPh sb="13" eb="15">
      <t>スウリョウ</t>
    </rPh>
    <rPh sb="16" eb="18">
      <t>フツウ</t>
    </rPh>
    <rPh sb="18" eb="19">
      <t>シュ</t>
    </rPh>
    <rPh sb="20" eb="22">
      <t>トウルイ</t>
    </rPh>
    <rPh sb="22" eb="23">
      <t>トウ</t>
    </rPh>
    <rPh sb="23" eb="25">
      <t>シヨウ</t>
    </rPh>
    <rPh sb="26" eb="29">
      <t>フクゲンリョウ</t>
    </rPh>
    <rPh sb="29" eb="31">
      <t>シヨウ</t>
    </rPh>
    <rPh sb="31" eb="33">
      <t>スウリョウ</t>
    </rPh>
    <rPh sb="33" eb="35">
      <t>ゴウケイ</t>
    </rPh>
    <rPh sb="37" eb="39">
      <t>カンケイ</t>
    </rPh>
    <phoneticPr fontId="1"/>
  </si>
  <si>
    <t>清酒受払課税移出数量(20度換算)と課税移出数量全体(実数)との関係</t>
    <rPh sb="0" eb="2">
      <t>セイシュ</t>
    </rPh>
    <rPh sb="2" eb="4">
      <t>ウケハライ</t>
    </rPh>
    <rPh sb="4" eb="6">
      <t>カゼイ</t>
    </rPh>
    <rPh sb="6" eb="8">
      <t>イシュツ</t>
    </rPh>
    <rPh sb="8" eb="10">
      <t>スウリョウ</t>
    </rPh>
    <rPh sb="13" eb="14">
      <t>ド</t>
    </rPh>
    <rPh sb="14" eb="16">
      <t>カンザン</t>
    </rPh>
    <rPh sb="18" eb="20">
      <t>カゼイ</t>
    </rPh>
    <rPh sb="20" eb="22">
      <t>イシュツ</t>
    </rPh>
    <rPh sb="22" eb="24">
      <t>スウリョウ</t>
    </rPh>
    <rPh sb="24" eb="26">
      <t>ゼンタイ</t>
    </rPh>
    <rPh sb="27" eb="29">
      <t>ジッスウ</t>
    </rPh>
    <rPh sb="32" eb="34">
      <t>カンケイ</t>
    </rPh>
    <phoneticPr fontId="1"/>
  </si>
  <si>
    <t>糖類原料米粉欄への原料用糖類使用数量の誤記入</t>
    <rPh sb="0" eb="2">
      <t>トウルイ</t>
    </rPh>
    <rPh sb="2" eb="4">
      <t>ゲンリョウ</t>
    </rPh>
    <rPh sb="4" eb="6">
      <t>コメコ</t>
    </rPh>
    <rPh sb="6" eb="7">
      <t>ラン</t>
    </rPh>
    <rPh sb="9" eb="12">
      <t>ゲンリョウヨウ</t>
    </rPh>
    <rPh sb="12" eb="14">
      <t>トウルイ</t>
    </rPh>
    <rPh sb="14" eb="16">
      <t>シヨウ</t>
    </rPh>
    <rPh sb="16" eb="18">
      <t>スウリョウ</t>
    </rPh>
    <rPh sb="19" eb="20">
      <t>アヤマ</t>
    </rPh>
    <rPh sb="20" eb="22">
      <t>キニュウ</t>
    </rPh>
    <phoneticPr fontId="1"/>
  </si>
  <si>
    <t>政府米(国産米)数量の原料米全体に占める割合</t>
    <rPh sb="0" eb="3">
      <t>セイフマイ</t>
    </rPh>
    <rPh sb="4" eb="7">
      <t>コクサンマイ</t>
    </rPh>
    <rPh sb="8" eb="10">
      <t>スウリョウ</t>
    </rPh>
    <rPh sb="11" eb="13">
      <t>ゲンリョウ</t>
    </rPh>
    <rPh sb="13" eb="14">
      <t>マイ</t>
    </rPh>
    <rPh sb="14" eb="16">
      <t>ゼンタイ</t>
    </rPh>
    <rPh sb="17" eb="18">
      <t>シ</t>
    </rPh>
    <rPh sb="20" eb="22">
      <t>ワリアイ</t>
    </rPh>
    <phoneticPr fontId="1"/>
  </si>
  <si>
    <t>政令で定める副原料の重量の白米数量に対する割合(概算)</t>
    <rPh sb="0" eb="2">
      <t>セイレイ</t>
    </rPh>
    <rPh sb="3" eb="4">
      <t>サダ</t>
    </rPh>
    <rPh sb="6" eb="9">
      <t>フクゲンリョウ</t>
    </rPh>
    <rPh sb="10" eb="12">
      <t>ジュウリョウ</t>
    </rPh>
    <rPh sb="13" eb="15">
      <t>ハクマイ</t>
    </rPh>
    <rPh sb="15" eb="17">
      <t>スウリョウ</t>
    </rPh>
    <rPh sb="18" eb="19">
      <t>タイ</t>
    </rPh>
    <rPh sb="21" eb="23">
      <t>ワリアイ</t>
    </rPh>
    <rPh sb="24" eb="26">
      <t>ガイサン</t>
    </rPh>
    <phoneticPr fontId="1"/>
  </si>
  <si>
    <t>原料米期首在庫数量(区分なし)</t>
    <rPh sb="0" eb="2">
      <t>ゲンリョウ</t>
    </rPh>
    <rPh sb="2" eb="3">
      <t>マイ</t>
    </rPh>
    <rPh sb="3" eb="5">
      <t>キシュ</t>
    </rPh>
    <rPh sb="5" eb="7">
      <t>ザイコ</t>
    </rPh>
    <rPh sb="7" eb="9">
      <t>スウリョウ</t>
    </rPh>
    <rPh sb="10" eb="12">
      <t>クブン</t>
    </rPh>
    <phoneticPr fontId="1"/>
  </si>
  <si>
    <t>原料米購入数量(区分なし)</t>
    <rPh sb="0" eb="2">
      <t>ゲンリョウ</t>
    </rPh>
    <rPh sb="2" eb="3">
      <t>マイ</t>
    </rPh>
    <rPh sb="3" eb="5">
      <t>コウニュウ</t>
    </rPh>
    <rPh sb="5" eb="7">
      <t>スウリョウ</t>
    </rPh>
    <rPh sb="8" eb="10">
      <t>クブン</t>
    </rPh>
    <phoneticPr fontId="1"/>
  </si>
  <si>
    <t>原料米使用数量(区分なし)</t>
    <rPh sb="0" eb="2">
      <t>ゲンリョウ</t>
    </rPh>
    <rPh sb="2" eb="3">
      <t>マイ</t>
    </rPh>
    <rPh sb="3" eb="5">
      <t>シヨウ</t>
    </rPh>
    <rPh sb="5" eb="7">
      <t>スウリョウ</t>
    </rPh>
    <rPh sb="8" eb="10">
      <t>クブン</t>
    </rPh>
    <phoneticPr fontId="1"/>
  </si>
  <si>
    <t>原料米期末在庫数量(区分なし)</t>
    <rPh sb="0" eb="2">
      <t>ゲンリョウ</t>
    </rPh>
    <rPh sb="2" eb="3">
      <t>マイ</t>
    </rPh>
    <rPh sb="3" eb="5">
      <t>キマツ</t>
    </rPh>
    <rPh sb="5" eb="7">
      <t>ザイコ</t>
    </rPh>
    <rPh sb="7" eb="9">
      <t>スウリョウ</t>
    </rPh>
    <rPh sb="10" eb="12">
      <t>クブン</t>
    </rPh>
    <phoneticPr fontId="1"/>
  </si>
  <si>
    <t>副原料重量が酒税法上の上限を超えることがないかのチェック。</t>
    <rPh sb="0" eb="3">
      <t>フクゲンリョウ</t>
    </rPh>
    <rPh sb="3" eb="5">
      <t>ジュウリョウ</t>
    </rPh>
    <phoneticPr fontId="1"/>
  </si>
  <si>
    <t>13は9の値が自動で入力される</t>
    <rPh sb="5" eb="6">
      <t>アタイ</t>
    </rPh>
    <rPh sb="7" eb="9">
      <t>ジドウ</t>
    </rPh>
    <rPh sb="10" eb="12">
      <t>ニュウリョク</t>
    </rPh>
    <phoneticPr fontId="1"/>
  </si>
  <si>
    <t>原料清酒のアルコール分が酒税法上の上限を超えていないかチェックする。</t>
    <rPh sb="0" eb="2">
      <t>ゲンリョウ</t>
    </rPh>
    <rPh sb="2" eb="4">
      <t>セイシュ</t>
    </rPh>
    <phoneticPr fontId="1"/>
  </si>
  <si>
    <t>山梨</t>
    <rPh sb="0" eb="2">
      <t>ヤマナシ</t>
    </rPh>
    <phoneticPr fontId="1"/>
  </si>
  <si>
    <t>01403</t>
    <phoneticPr fontId="1"/>
  </si>
  <si>
    <t>内書きが本書を超えることがないかのチェック</t>
    <rPh sb="0" eb="1">
      <t>フルウチ</t>
    </rPh>
    <rPh sb="1" eb="2">
      <t>ガ</t>
    </rPh>
    <rPh sb="4" eb="6">
      <t>ホンショ</t>
    </rPh>
    <rPh sb="7" eb="8">
      <t>コ</t>
    </rPh>
    <phoneticPr fontId="1"/>
  </si>
  <si>
    <t>※　白色塗のセルに記入をお願いします（オレンジ色のセルは自動計算されますので記入不要です）。</t>
    <phoneticPr fontId="1"/>
  </si>
  <si>
    <t>【このシートは非表示】</t>
    <rPh sb="7" eb="10">
      <t>ヒヒョウジ</t>
    </rPh>
    <phoneticPr fontId="1"/>
  </si>
  <si>
    <t>※　年度最初に、入力シート1行目の標題とCSV出力シートのB1～3セルの年度を修正すること。</t>
    <rPh sb="2" eb="4">
      <t>ネンド</t>
    </rPh>
    <rPh sb="4" eb="6">
      <t>サイショ</t>
    </rPh>
    <rPh sb="8" eb="10">
      <t>ニュウリョク</t>
    </rPh>
    <rPh sb="14" eb="16">
      <t>ギョウメ</t>
    </rPh>
    <rPh sb="17" eb="19">
      <t>ヒョウダイ</t>
    </rPh>
    <rPh sb="23" eb="25">
      <t>シュツリョク</t>
    </rPh>
    <rPh sb="36" eb="38">
      <t>ネンド</t>
    </rPh>
    <rPh sb="39" eb="41">
      <t>シュウセイ</t>
    </rPh>
    <phoneticPr fontId="1"/>
  </si>
  <si>
    <t>　　入力シートのA91のメッセージは適宜追加変更しても構わない。</t>
    <rPh sb="2" eb="4">
      <t>ニュウリョク</t>
    </rPh>
    <rPh sb="18" eb="20">
      <t>テキギ</t>
    </rPh>
    <rPh sb="20" eb="22">
      <t>ツイカ</t>
    </rPh>
    <rPh sb="22" eb="24">
      <t>ヘンコウ</t>
    </rPh>
    <rPh sb="27" eb="28">
      <t>カマ</t>
    </rPh>
    <phoneticPr fontId="1"/>
  </si>
  <si>
    <t>製造場名等の必須項目が入力されているかのチェック。</t>
    <rPh sb="0" eb="2">
      <t>セイゾウ</t>
    </rPh>
    <rPh sb="2" eb="3">
      <t>ジョウ</t>
    </rPh>
    <rPh sb="3" eb="4">
      <t>メイ</t>
    </rPh>
    <rPh sb="4" eb="5">
      <t>トウ</t>
    </rPh>
    <rPh sb="6" eb="8">
      <t>ヒッス</t>
    </rPh>
    <rPh sb="8" eb="10">
      <t>コウモク</t>
    </rPh>
    <rPh sb="11" eb="13">
      <t>ニュウリョク</t>
    </rPh>
    <phoneticPr fontId="1"/>
  </si>
  <si>
    <t>製造場名</t>
    <rPh sb="0" eb="2">
      <t>セイゾウ</t>
    </rPh>
    <rPh sb="2" eb="3">
      <t>ジョウ</t>
    </rPh>
    <rPh sb="3" eb="4">
      <t>メイ</t>
    </rPh>
    <phoneticPr fontId="1"/>
  </si>
  <si>
    <t>実数（L）</t>
    <rPh sb="0" eb="2">
      <t>ジッスウ</t>
    </rPh>
    <phoneticPr fontId="1"/>
  </si>
  <si>
    <t>純アルコール数量（L）</t>
    <rPh sb="0" eb="1">
      <t>ジュン</t>
    </rPh>
    <rPh sb="6" eb="8">
      <t>スウリョウ</t>
    </rPh>
    <phoneticPr fontId="1"/>
  </si>
  <si>
    <t>アルコール、スピリッツ、焼酎（L）</t>
    <rPh sb="12" eb="14">
      <t>ショウチュウ</t>
    </rPh>
    <phoneticPr fontId="1"/>
  </si>
  <si>
    <t>単式蒸留機（L）</t>
    <rPh sb="0" eb="2">
      <t>タンシキ</t>
    </rPh>
    <rPh sb="2" eb="4">
      <t>ジョウリュウ</t>
    </rPh>
    <rPh sb="4" eb="5">
      <t>キ</t>
    </rPh>
    <phoneticPr fontId="1"/>
  </si>
  <si>
    <t>米粉糖化液（L）</t>
    <rPh sb="0" eb="2">
      <t>ベイフン</t>
    </rPh>
    <rPh sb="2" eb="4">
      <t>トウカ</t>
    </rPh>
    <rPh sb="4" eb="5">
      <t>エキ</t>
    </rPh>
    <phoneticPr fontId="1"/>
  </si>
  <si>
    <t>期首在庫数量（L）</t>
    <rPh sb="0" eb="2">
      <t>キシュ</t>
    </rPh>
    <rPh sb="2" eb="4">
      <t>ザイコ</t>
    </rPh>
    <rPh sb="4" eb="6">
      <t>スウリョウ</t>
    </rPh>
    <phoneticPr fontId="1"/>
  </si>
  <si>
    <t>製成（自動計算）（L）</t>
    <rPh sb="0" eb="2">
      <t>セイセイ</t>
    </rPh>
    <rPh sb="3" eb="5">
      <t>ジドウ</t>
    </rPh>
    <rPh sb="5" eb="7">
      <t>ケイサン</t>
    </rPh>
    <phoneticPr fontId="1"/>
  </si>
  <si>
    <t>未納税移入等（L）</t>
    <rPh sb="0" eb="1">
      <t>ミ</t>
    </rPh>
    <rPh sb="1" eb="3">
      <t>ノウゼイ</t>
    </rPh>
    <rPh sb="3" eb="5">
      <t>イニュウ</t>
    </rPh>
    <rPh sb="5" eb="6">
      <t>トウ</t>
    </rPh>
    <phoneticPr fontId="1"/>
  </si>
  <si>
    <t>戻入れ（L）</t>
    <rPh sb="0" eb="2">
      <t>モドシイ</t>
    </rPh>
    <phoneticPr fontId="1"/>
  </si>
  <si>
    <t>用途変更等（L）</t>
    <rPh sb="0" eb="2">
      <t>ヨウト</t>
    </rPh>
    <rPh sb="2" eb="4">
      <t>ヘンコウ</t>
    </rPh>
    <rPh sb="4" eb="5">
      <t>トウ</t>
    </rPh>
    <phoneticPr fontId="1"/>
  </si>
  <si>
    <t>計（自動計算）（L）</t>
    <rPh sb="0" eb="1">
      <t>ケイ</t>
    </rPh>
    <rPh sb="2" eb="4">
      <t>ジドウ</t>
    </rPh>
    <rPh sb="4" eb="6">
      <t>ケイサン</t>
    </rPh>
    <phoneticPr fontId="1"/>
  </si>
  <si>
    <t>課税移出（L）</t>
    <rPh sb="0" eb="2">
      <t>カゼイ</t>
    </rPh>
    <rPh sb="2" eb="4">
      <t>イシュツ</t>
    </rPh>
    <phoneticPr fontId="1"/>
  </si>
  <si>
    <t>未納税移出等（L）</t>
    <rPh sb="0" eb="1">
      <t>ミ</t>
    </rPh>
    <rPh sb="1" eb="3">
      <t>ノウゼイ</t>
    </rPh>
    <rPh sb="3" eb="5">
      <t>イシュツ</t>
    </rPh>
    <rPh sb="5" eb="6">
      <t>トウ</t>
    </rPh>
    <phoneticPr fontId="1"/>
  </si>
  <si>
    <t>期末在庫数量（L）</t>
    <rPh sb="0" eb="2">
      <t>キマツ</t>
    </rPh>
    <rPh sb="2" eb="4">
      <t>ザイコ</t>
    </rPh>
    <rPh sb="4" eb="6">
      <t>スウリョウ</t>
    </rPh>
    <phoneticPr fontId="1"/>
  </si>
  <si>
    <t>欠減等（自動計算）（L）</t>
    <rPh sb="0" eb="2">
      <t>ケツゲン</t>
    </rPh>
    <rPh sb="2" eb="3">
      <t>トウ</t>
    </rPh>
    <phoneticPr fontId="1"/>
  </si>
  <si>
    <t>全体（自動計算）（L）</t>
    <rPh sb="0" eb="2">
      <t>ゼンタイ</t>
    </rPh>
    <rPh sb="3" eb="5">
      <t>ジドウ</t>
    </rPh>
    <rPh sb="5" eb="7">
      <t>ケイサン</t>
    </rPh>
    <phoneticPr fontId="1"/>
  </si>
  <si>
    <t>純米酒（L）</t>
    <rPh sb="0" eb="3">
      <t>ジュンマイシュ</t>
    </rPh>
    <phoneticPr fontId="1"/>
  </si>
  <si>
    <t>純米吟醸酒（L）</t>
    <rPh sb="0" eb="2">
      <t>ジュンマイ</t>
    </rPh>
    <rPh sb="2" eb="5">
      <t>ギンジョウシュ</t>
    </rPh>
    <phoneticPr fontId="1"/>
  </si>
  <si>
    <t>吟醸酒（L）</t>
    <rPh sb="0" eb="3">
      <t>ギンジョウシュ</t>
    </rPh>
    <phoneticPr fontId="1"/>
  </si>
  <si>
    <t>本醸造酒（L）</t>
    <rPh sb="0" eb="1">
      <t>ホン</t>
    </rPh>
    <rPh sb="1" eb="4">
      <t>ジョウゾウシュ</t>
    </rPh>
    <phoneticPr fontId="1"/>
  </si>
  <si>
    <t>普通酒（糖類等不使用）（L）</t>
    <rPh sb="0" eb="2">
      <t>フツウ</t>
    </rPh>
    <rPh sb="2" eb="3">
      <t>シュ</t>
    </rPh>
    <rPh sb="4" eb="6">
      <t>トウルイ</t>
    </rPh>
    <rPh sb="6" eb="7">
      <t>トウ</t>
    </rPh>
    <rPh sb="7" eb="10">
      <t>フシヨウ</t>
    </rPh>
    <phoneticPr fontId="1"/>
  </si>
  <si>
    <t>普通酒（糖類等使用）（L）</t>
    <rPh sb="0" eb="2">
      <t>フツウ</t>
    </rPh>
    <rPh sb="2" eb="3">
      <t>シュ</t>
    </rPh>
    <rPh sb="4" eb="6">
      <t>トウルイ</t>
    </rPh>
    <rPh sb="6" eb="7">
      <t>トウ</t>
    </rPh>
    <rPh sb="7" eb="9">
      <t>シヨウ</t>
    </rPh>
    <phoneticPr fontId="1"/>
  </si>
  <si>
    <t>生酒（L）</t>
    <rPh sb="0" eb="1">
      <t>ナマ</t>
    </rPh>
    <rPh sb="1" eb="2">
      <t>ザケ</t>
    </rPh>
    <phoneticPr fontId="1"/>
  </si>
  <si>
    <t>生貯蔵酒（L）</t>
    <rPh sb="0" eb="1">
      <t>ナマ</t>
    </rPh>
    <rPh sb="1" eb="3">
      <t>チョゾウ</t>
    </rPh>
    <rPh sb="3" eb="4">
      <t>シュ</t>
    </rPh>
    <phoneticPr fontId="1"/>
  </si>
  <si>
    <t>低アルコール酒（L）</t>
    <rPh sb="0" eb="1">
      <t>ヒク</t>
    </rPh>
    <rPh sb="6" eb="7">
      <t>シュ</t>
    </rPh>
    <phoneticPr fontId="1"/>
  </si>
  <si>
    <t>別表１</t>
  </si>
  <si>
    <t>主な醸造用玄米（産地品種銘柄）</t>
    <rPh sb="0" eb="1">
      <t>オモ</t>
    </rPh>
    <rPh sb="2" eb="5">
      <t>ジョウゾウヨウ</t>
    </rPh>
    <rPh sb="5" eb="7">
      <t>ゲンマイ</t>
    </rPh>
    <rPh sb="8" eb="10">
      <t>サンチ</t>
    </rPh>
    <rPh sb="10" eb="12">
      <t>ヒンシュ</t>
    </rPh>
    <rPh sb="12" eb="14">
      <t>メイガラ</t>
    </rPh>
    <phoneticPr fontId="11"/>
  </si>
  <si>
    <t>北海道</t>
    <rPh sb="0" eb="3">
      <t>ホッカイドウ</t>
    </rPh>
    <phoneticPr fontId="11"/>
  </si>
  <si>
    <t>きたしずく、吟風、彗星</t>
    <rPh sb="6" eb="7">
      <t>ギン</t>
    </rPh>
    <rPh sb="7" eb="8">
      <t>フウ</t>
    </rPh>
    <rPh sb="9" eb="11">
      <t>スイセイ</t>
    </rPh>
    <phoneticPr fontId="11"/>
  </si>
  <si>
    <t>岐阜県</t>
    <rPh sb="0" eb="2">
      <t>ギフ</t>
    </rPh>
    <rPh sb="2" eb="3">
      <t>ケン</t>
    </rPh>
    <phoneticPr fontId="11"/>
  </si>
  <si>
    <t>青森県</t>
    <rPh sb="0" eb="2">
      <t>アオモリ</t>
    </rPh>
    <rPh sb="2" eb="3">
      <t>ケン</t>
    </rPh>
    <phoneticPr fontId="11"/>
  </si>
  <si>
    <t>吟烏帽子、古城錦、華想い、華さやか、華吹雪、豊盃</t>
    <rPh sb="0" eb="1">
      <t>ギン</t>
    </rPh>
    <rPh sb="1" eb="2">
      <t>カラス</t>
    </rPh>
    <rPh sb="2" eb="4">
      <t>ボウシ</t>
    </rPh>
    <rPh sb="5" eb="7">
      <t>コジョウ</t>
    </rPh>
    <rPh sb="7" eb="8">
      <t>ニシキ</t>
    </rPh>
    <rPh sb="9" eb="10">
      <t>ハナ</t>
    </rPh>
    <rPh sb="10" eb="11">
      <t>オモ</t>
    </rPh>
    <rPh sb="18" eb="19">
      <t>ハナ</t>
    </rPh>
    <rPh sb="19" eb="21">
      <t>フブキ</t>
    </rPh>
    <rPh sb="22" eb="23">
      <t>ホウ</t>
    </rPh>
    <rPh sb="23" eb="24">
      <t>ハイ</t>
    </rPh>
    <phoneticPr fontId="11"/>
  </si>
  <si>
    <t>静岡県</t>
    <rPh sb="0" eb="2">
      <t>シズオカ</t>
    </rPh>
    <rPh sb="2" eb="3">
      <t>ケン</t>
    </rPh>
    <phoneticPr fontId="11"/>
  </si>
  <si>
    <t>五百万石、誉富士、山田錦、令和誉富士</t>
    <rPh sb="0" eb="4">
      <t>ゴヒャクマンコク</t>
    </rPh>
    <rPh sb="5" eb="6">
      <t>ホマレ</t>
    </rPh>
    <rPh sb="6" eb="8">
      <t>フジ</t>
    </rPh>
    <rPh sb="9" eb="11">
      <t>ヤマダ</t>
    </rPh>
    <rPh sb="11" eb="12">
      <t>ニシキ</t>
    </rPh>
    <rPh sb="13" eb="15">
      <t>レイワ</t>
    </rPh>
    <rPh sb="15" eb="16">
      <t>ホマレ</t>
    </rPh>
    <rPh sb="16" eb="18">
      <t>フジ</t>
    </rPh>
    <phoneticPr fontId="11"/>
  </si>
  <si>
    <t>愛知県</t>
    <rPh sb="0" eb="2">
      <t>アイチ</t>
    </rPh>
    <rPh sb="2" eb="3">
      <t>ケン</t>
    </rPh>
    <phoneticPr fontId="11"/>
  </si>
  <si>
    <t>山田錦、夢吟香、夢山水、若水</t>
    <rPh sb="4" eb="5">
      <t>ユメ</t>
    </rPh>
    <rPh sb="5" eb="6">
      <t>ギン</t>
    </rPh>
    <rPh sb="6" eb="7">
      <t>カオ</t>
    </rPh>
    <rPh sb="8" eb="9">
      <t>ユメ</t>
    </rPh>
    <rPh sb="9" eb="11">
      <t>サンスイ</t>
    </rPh>
    <rPh sb="12" eb="14">
      <t>ワカミズ</t>
    </rPh>
    <phoneticPr fontId="11"/>
  </si>
  <si>
    <t>岩手県</t>
    <rPh sb="0" eb="2">
      <t>イワテ</t>
    </rPh>
    <rPh sb="2" eb="3">
      <t>ケン</t>
    </rPh>
    <phoneticPr fontId="11"/>
  </si>
  <si>
    <t>ぎんおとめ、吟ぎんが、結の香</t>
    <rPh sb="6" eb="7">
      <t>ギン</t>
    </rPh>
    <rPh sb="11" eb="12">
      <t>ユ</t>
    </rPh>
    <rPh sb="13" eb="14">
      <t>カオ</t>
    </rPh>
    <phoneticPr fontId="11"/>
  </si>
  <si>
    <t>三重県</t>
    <rPh sb="0" eb="2">
      <t>ミエ</t>
    </rPh>
    <rPh sb="2" eb="3">
      <t>ケン</t>
    </rPh>
    <phoneticPr fontId="11"/>
  </si>
  <si>
    <t>伊勢錦、神の穂、五百万石、山田錦、弓形穂</t>
    <rPh sb="0" eb="2">
      <t>イセ</t>
    </rPh>
    <rPh sb="2" eb="3">
      <t>ニシキ</t>
    </rPh>
    <rPh sb="4" eb="5">
      <t>カミ</t>
    </rPh>
    <rPh sb="6" eb="7">
      <t>ホ</t>
    </rPh>
    <rPh sb="8" eb="9">
      <t>ゴ</t>
    </rPh>
    <rPh sb="9" eb="12">
      <t>ヒャクマンコク</t>
    </rPh>
    <rPh sb="13" eb="15">
      <t>ヤマダ</t>
    </rPh>
    <rPh sb="15" eb="16">
      <t>ニシキ</t>
    </rPh>
    <rPh sb="17" eb="19">
      <t>ユミガタ</t>
    </rPh>
    <rPh sb="19" eb="20">
      <t>ホ</t>
    </rPh>
    <phoneticPr fontId="11"/>
  </si>
  <si>
    <t>宮城県</t>
    <rPh sb="0" eb="2">
      <t>ミヤギ</t>
    </rPh>
    <rPh sb="2" eb="3">
      <t>ケン</t>
    </rPh>
    <phoneticPr fontId="11"/>
  </si>
  <si>
    <t>吟のいろは、蔵の華、ひより、美山錦、山田錦</t>
    <rPh sb="0" eb="1">
      <t>ギン</t>
    </rPh>
    <rPh sb="6" eb="7">
      <t>クラ</t>
    </rPh>
    <rPh sb="8" eb="9">
      <t>ハナ</t>
    </rPh>
    <rPh sb="14" eb="16">
      <t>ミヤマ</t>
    </rPh>
    <rPh sb="16" eb="17">
      <t>ニシキ</t>
    </rPh>
    <rPh sb="18" eb="20">
      <t>ヤマダ</t>
    </rPh>
    <rPh sb="20" eb="21">
      <t>ニシキ</t>
    </rPh>
    <phoneticPr fontId="11"/>
  </si>
  <si>
    <t>滋賀県</t>
    <rPh sb="0" eb="2">
      <t>シガ</t>
    </rPh>
    <rPh sb="2" eb="3">
      <t>ケン</t>
    </rPh>
    <phoneticPr fontId="11"/>
  </si>
  <si>
    <t>吟吹雪、滋賀渡船６号、玉栄、山田錦</t>
    <rPh sb="0" eb="1">
      <t>ギン</t>
    </rPh>
    <rPh sb="1" eb="3">
      <t>フブキ</t>
    </rPh>
    <rPh sb="4" eb="6">
      <t>シガ</t>
    </rPh>
    <rPh sb="6" eb="7">
      <t>ワタ</t>
    </rPh>
    <rPh sb="7" eb="8">
      <t>フネ</t>
    </rPh>
    <rPh sb="9" eb="10">
      <t>ゴウ</t>
    </rPh>
    <rPh sb="11" eb="12">
      <t>タマ</t>
    </rPh>
    <rPh sb="12" eb="13">
      <t>サカ</t>
    </rPh>
    <rPh sb="14" eb="16">
      <t>ヤマダ</t>
    </rPh>
    <rPh sb="16" eb="17">
      <t>ニシキ</t>
    </rPh>
    <phoneticPr fontId="11"/>
  </si>
  <si>
    <t>秋田県</t>
    <rPh sb="0" eb="2">
      <t>アキタ</t>
    </rPh>
    <rPh sb="2" eb="3">
      <t>ケン</t>
    </rPh>
    <phoneticPr fontId="11"/>
  </si>
  <si>
    <t>秋田酒こまち、秋の精、一穂積、改良信交、吟の精、華吹雪、百田、星あかり、美郷錦、美山錦</t>
    <rPh sb="0" eb="2">
      <t>アキタ</t>
    </rPh>
    <rPh sb="2" eb="3">
      <t>サケ</t>
    </rPh>
    <rPh sb="7" eb="8">
      <t>アキ</t>
    </rPh>
    <rPh sb="9" eb="10">
      <t>セイ</t>
    </rPh>
    <rPh sb="11" eb="12">
      <t>イチ</t>
    </rPh>
    <rPh sb="12" eb="14">
      <t>ホヅミ</t>
    </rPh>
    <rPh sb="15" eb="17">
      <t>カイリョウ</t>
    </rPh>
    <rPh sb="17" eb="18">
      <t>シン</t>
    </rPh>
    <rPh sb="18" eb="19">
      <t>コウ</t>
    </rPh>
    <rPh sb="20" eb="21">
      <t>ギン</t>
    </rPh>
    <rPh sb="22" eb="23">
      <t>セイ</t>
    </rPh>
    <rPh sb="24" eb="25">
      <t>ハナ</t>
    </rPh>
    <rPh sb="25" eb="27">
      <t>フブキ</t>
    </rPh>
    <rPh sb="28" eb="29">
      <t>ヒャク</t>
    </rPh>
    <rPh sb="29" eb="30">
      <t>タ</t>
    </rPh>
    <rPh sb="31" eb="32">
      <t>ホシ</t>
    </rPh>
    <rPh sb="36" eb="38">
      <t>ミサト</t>
    </rPh>
    <rPh sb="38" eb="39">
      <t>ニシキ</t>
    </rPh>
    <rPh sb="40" eb="42">
      <t>ミヤマ</t>
    </rPh>
    <rPh sb="42" eb="43">
      <t>ニシキ</t>
    </rPh>
    <phoneticPr fontId="11"/>
  </si>
  <si>
    <t>京都府</t>
    <rPh sb="0" eb="3">
      <t>キョウトフ</t>
    </rPh>
    <phoneticPr fontId="11"/>
  </si>
  <si>
    <t>祝、五百万石、山田錦</t>
    <rPh sb="0" eb="1">
      <t>イワ</t>
    </rPh>
    <rPh sb="2" eb="3">
      <t>ゴ</t>
    </rPh>
    <rPh sb="3" eb="6">
      <t>ヒャクマンコク</t>
    </rPh>
    <rPh sb="7" eb="9">
      <t>ヤマダ</t>
    </rPh>
    <rPh sb="9" eb="10">
      <t>ニシキ</t>
    </rPh>
    <phoneticPr fontId="11"/>
  </si>
  <si>
    <t>大阪府</t>
    <rPh sb="0" eb="3">
      <t>オオサカフ</t>
    </rPh>
    <phoneticPr fontId="11"/>
  </si>
  <si>
    <t>雄町、五百万石、山田錦</t>
    <rPh sb="0" eb="2">
      <t>オマチ</t>
    </rPh>
    <rPh sb="3" eb="4">
      <t>ゴ</t>
    </rPh>
    <rPh sb="4" eb="7">
      <t>ヒャクマンコク</t>
    </rPh>
    <rPh sb="8" eb="10">
      <t>ヤマダ</t>
    </rPh>
    <rPh sb="10" eb="11">
      <t>ニシキ</t>
    </rPh>
    <phoneticPr fontId="11"/>
  </si>
  <si>
    <t>兵庫県</t>
    <rPh sb="0" eb="3">
      <t>ヒョウゴケン</t>
    </rPh>
    <phoneticPr fontId="11"/>
  </si>
  <si>
    <t>山形県</t>
    <rPh sb="0" eb="2">
      <t>ヤマガタ</t>
    </rPh>
    <rPh sb="2" eb="3">
      <t>ケン</t>
    </rPh>
    <phoneticPr fontId="11"/>
  </si>
  <si>
    <t>羽州誉、改良信交、亀粋、京の華、五百万石、酒未来、龍の落とし子、出羽燦々、出羽の里、豊国、美山錦、山酒４号、山田錦、雪女神</t>
    <rPh sb="0" eb="1">
      <t>ウ</t>
    </rPh>
    <rPh sb="1" eb="2">
      <t>シュウ</t>
    </rPh>
    <rPh sb="2" eb="3">
      <t>ホマ</t>
    </rPh>
    <rPh sb="4" eb="6">
      <t>カイリョウ</t>
    </rPh>
    <rPh sb="6" eb="7">
      <t>シン</t>
    </rPh>
    <rPh sb="7" eb="8">
      <t>コウ</t>
    </rPh>
    <rPh sb="9" eb="10">
      <t>カメ</t>
    </rPh>
    <rPh sb="10" eb="11">
      <t>イキ</t>
    </rPh>
    <rPh sb="12" eb="13">
      <t>キョウ</t>
    </rPh>
    <rPh sb="14" eb="15">
      <t>ハナ</t>
    </rPh>
    <rPh sb="16" eb="17">
      <t>ゴ</t>
    </rPh>
    <rPh sb="17" eb="19">
      <t>ヒャクマン</t>
    </rPh>
    <rPh sb="19" eb="20">
      <t>コク</t>
    </rPh>
    <rPh sb="21" eb="22">
      <t>サケ</t>
    </rPh>
    <rPh sb="22" eb="24">
      <t>ミライ</t>
    </rPh>
    <rPh sb="25" eb="26">
      <t>タツ</t>
    </rPh>
    <rPh sb="27" eb="28">
      <t>オ</t>
    </rPh>
    <rPh sb="30" eb="31">
      <t>コ</t>
    </rPh>
    <rPh sb="32" eb="34">
      <t>デワ</t>
    </rPh>
    <rPh sb="34" eb="35">
      <t>サン</t>
    </rPh>
    <rPh sb="37" eb="39">
      <t>デワ</t>
    </rPh>
    <rPh sb="40" eb="41">
      <t>サト</t>
    </rPh>
    <rPh sb="42" eb="44">
      <t>ホウコク</t>
    </rPh>
    <rPh sb="45" eb="47">
      <t>ミヤマ</t>
    </rPh>
    <rPh sb="47" eb="48">
      <t>ニシキ</t>
    </rPh>
    <rPh sb="49" eb="50">
      <t>ヤマ</t>
    </rPh>
    <rPh sb="50" eb="51">
      <t>サケ</t>
    </rPh>
    <rPh sb="52" eb="53">
      <t>ゴウ</t>
    </rPh>
    <rPh sb="54" eb="56">
      <t>ヤマダ</t>
    </rPh>
    <rPh sb="56" eb="57">
      <t>ニシキ</t>
    </rPh>
    <rPh sb="58" eb="59">
      <t>ユキ</t>
    </rPh>
    <rPh sb="59" eb="61">
      <t>メガミ</t>
    </rPh>
    <phoneticPr fontId="11"/>
  </si>
  <si>
    <t>福島県</t>
    <rPh sb="0" eb="2">
      <t>フクシマ</t>
    </rPh>
    <rPh sb="2" eb="3">
      <t>ケン</t>
    </rPh>
    <phoneticPr fontId="11"/>
  </si>
  <si>
    <t>京の華１号、五百万石、華吹雪、福乃香、フクノハナ、美山錦、山田錦、夢の香</t>
    <rPh sb="0" eb="1">
      <t>キョウ</t>
    </rPh>
    <rPh sb="2" eb="3">
      <t>ハナ</t>
    </rPh>
    <rPh sb="4" eb="5">
      <t>ゴウ</t>
    </rPh>
    <rPh sb="6" eb="10">
      <t>ゴヒャクマンコク</t>
    </rPh>
    <rPh sb="11" eb="12">
      <t>ハナ</t>
    </rPh>
    <rPh sb="12" eb="14">
      <t>フブキ</t>
    </rPh>
    <rPh sb="15" eb="16">
      <t>フク</t>
    </rPh>
    <rPh sb="16" eb="17">
      <t>ノ</t>
    </rPh>
    <rPh sb="17" eb="18">
      <t>カオ</t>
    </rPh>
    <rPh sb="25" eb="27">
      <t>ミヤマ</t>
    </rPh>
    <rPh sb="27" eb="28">
      <t>ニシキ</t>
    </rPh>
    <rPh sb="29" eb="32">
      <t>ヤマダニシキ</t>
    </rPh>
    <rPh sb="33" eb="34">
      <t>ユメ</t>
    </rPh>
    <rPh sb="35" eb="36">
      <t>カオ</t>
    </rPh>
    <phoneticPr fontId="11"/>
  </si>
  <si>
    <t>奈良県</t>
    <rPh sb="0" eb="3">
      <t>ナラケン</t>
    </rPh>
    <phoneticPr fontId="11"/>
  </si>
  <si>
    <t>露葉風、山田錦</t>
    <rPh sb="0" eb="1">
      <t>ツユ</t>
    </rPh>
    <rPh sb="1" eb="2">
      <t>ハ</t>
    </rPh>
    <rPh sb="2" eb="3">
      <t>カゼ</t>
    </rPh>
    <rPh sb="4" eb="6">
      <t>ヤマダ</t>
    </rPh>
    <rPh sb="6" eb="7">
      <t>ニシキ</t>
    </rPh>
    <phoneticPr fontId="11"/>
  </si>
  <si>
    <t>和歌山県</t>
    <rPh sb="0" eb="4">
      <t>ワカヤマケン</t>
    </rPh>
    <phoneticPr fontId="11"/>
  </si>
  <si>
    <t>五百万石、玉栄、山田錦</t>
    <rPh sb="0" eb="2">
      <t>ゴヒャク</t>
    </rPh>
    <rPh sb="2" eb="4">
      <t>マンゴク</t>
    </rPh>
    <rPh sb="5" eb="6">
      <t>タマ</t>
    </rPh>
    <rPh sb="6" eb="7">
      <t>サカ</t>
    </rPh>
    <rPh sb="8" eb="10">
      <t>ヤマダ</t>
    </rPh>
    <rPh sb="10" eb="11">
      <t>ニシキ</t>
    </rPh>
    <phoneticPr fontId="11"/>
  </si>
  <si>
    <t>茨城県</t>
    <rPh sb="0" eb="2">
      <t>イバラキ</t>
    </rPh>
    <rPh sb="2" eb="3">
      <t>ケン</t>
    </rPh>
    <phoneticPr fontId="11"/>
  </si>
  <si>
    <t>五百万石、ひたち錦、美山錦、山田錦、若水、渡船</t>
    <rPh sb="0" eb="4">
      <t>ゴヒャクマンコク</t>
    </rPh>
    <rPh sb="8" eb="9">
      <t>ニシキ</t>
    </rPh>
    <rPh sb="10" eb="12">
      <t>ミヤマ</t>
    </rPh>
    <rPh sb="12" eb="13">
      <t>ニシキ</t>
    </rPh>
    <rPh sb="14" eb="16">
      <t>ヤマダ</t>
    </rPh>
    <rPh sb="16" eb="17">
      <t>ニシキ</t>
    </rPh>
    <rPh sb="18" eb="20">
      <t>ワカミズ</t>
    </rPh>
    <rPh sb="21" eb="22">
      <t>ワタ</t>
    </rPh>
    <rPh sb="22" eb="23">
      <t>フネ</t>
    </rPh>
    <phoneticPr fontId="11"/>
  </si>
  <si>
    <t>鳥取県</t>
    <rPh sb="0" eb="3">
      <t>トットリケン</t>
    </rPh>
    <phoneticPr fontId="11"/>
  </si>
  <si>
    <t>強力、五百万石、玉栄、鳥系酒105号、山田錦</t>
    <rPh sb="0" eb="2">
      <t>ゴウリキ</t>
    </rPh>
    <rPh sb="3" eb="4">
      <t>ゴ</t>
    </rPh>
    <rPh sb="4" eb="7">
      <t>ヒャクマンコク</t>
    </rPh>
    <rPh sb="8" eb="9">
      <t>タマ</t>
    </rPh>
    <rPh sb="9" eb="10">
      <t>サカ</t>
    </rPh>
    <rPh sb="19" eb="21">
      <t>ヤマダ</t>
    </rPh>
    <rPh sb="21" eb="22">
      <t>ニシキ</t>
    </rPh>
    <phoneticPr fontId="11"/>
  </si>
  <si>
    <t>栃木県</t>
    <rPh sb="0" eb="2">
      <t>トチギ</t>
    </rPh>
    <rPh sb="2" eb="3">
      <t>ケン</t>
    </rPh>
    <phoneticPr fontId="11"/>
  </si>
  <si>
    <t>五百万石、とちぎ酒１４、ひとごこち、美山錦、山田錦、夢ささら</t>
    <rPh sb="0" eb="4">
      <t>ゴヒャクマンコク</t>
    </rPh>
    <rPh sb="8" eb="9">
      <t>サケ</t>
    </rPh>
    <rPh sb="18" eb="20">
      <t>ミヤマ</t>
    </rPh>
    <rPh sb="20" eb="21">
      <t>ニシキ</t>
    </rPh>
    <rPh sb="22" eb="24">
      <t>ヤマダ</t>
    </rPh>
    <rPh sb="24" eb="25">
      <t>ニシキ</t>
    </rPh>
    <rPh sb="26" eb="27">
      <t>ユメ</t>
    </rPh>
    <phoneticPr fontId="11"/>
  </si>
  <si>
    <t>島根県</t>
    <rPh sb="0" eb="3">
      <t>シマネケン</t>
    </rPh>
    <phoneticPr fontId="11"/>
  </si>
  <si>
    <t>縁の舞、改良雄町、改良八反流、神の舞、五百万石、佐香錦、山田錦</t>
    <rPh sb="0" eb="1">
      <t>エニシ</t>
    </rPh>
    <rPh sb="2" eb="3">
      <t>マイ</t>
    </rPh>
    <rPh sb="4" eb="6">
      <t>カイリョウ</t>
    </rPh>
    <rPh sb="6" eb="8">
      <t>オマチ</t>
    </rPh>
    <rPh sb="9" eb="11">
      <t>カイリョウ</t>
    </rPh>
    <rPh sb="11" eb="13">
      <t>ハッタン</t>
    </rPh>
    <rPh sb="13" eb="14">
      <t>ナガ</t>
    </rPh>
    <rPh sb="15" eb="16">
      <t>カミ</t>
    </rPh>
    <rPh sb="17" eb="18">
      <t>マイ</t>
    </rPh>
    <rPh sb="19" eb="20">
      <t>ゴ</t>
    </rPh>
    <rPh sb="20" eb="23">
      <t>ヒャクマンコク</t>
    </rPh>
    <rPh sb="24" eb="25">
      <t>タスク</t>
    </rPh>
    <rPh sb="25" eb="26">
      <t>カオリ</t>
    </rPh>
    <rPh sb="26" eb="27">
      <t>ニシキ</t>
    </rPh>
    <rPh sb="28" eb="30">
      <t>ヤマダ</t>
    </rPh>
    <rPh sb="30" eb="31">
      <t>ニシキ</t>
    </rPh>
    <phoneticPr fontId="11"/>
  </si>
  <si>
    <t>群馬県</t>
    <rPh sb="0" eb="2">
      <t>グンマ</t>
    </rPh>
    <rPh sb="2" eb="3">
      <t>ケン</t>
    </rPh>
    <phoneticPr fontId="11"/>
  </si>
  <si>
    <t>改良信交、五百万石、舞風、山酒４号、山田錦、若水</t>
    <rPh sb="0" eb="2">
      <t>カイリョウ</t>
    </rPh>
    <rPh sb="2" eb="3">
      <t>シン</t>
    </rPh>
    <rPh sb="3" eb="4">
      <t>コウ</t>
    </rPh>
    <rPh sb="5" eb="6">
      <t>ゴ</t>
    </rPh>
    <rPh sb="6" eb="9">
      <t>ヒャクマンコク</t>
    </rPh>
    <rPh sb="10" eb="11">
      <t>マイ</t>
    </rPh>
    <rPh sb="11" eb="12">
      <t>カゼ</t>
    </rPh>
    <rPh sb="18" eb="21">
      <t>ヤマダニシキ</t>
    </rPh>
    <rPh sb="22" eb="24">
      <t>ワカミズ</t>
    </rPh>
    <phoneticPr fontId="11"/>
  </si>
  <si>
    <t>岡山県</t>
    <rPh sb="0" eb="3">
      <t>オカヤマケン</t>
    </rPh>
    <phoneticPr fontId="11"/>
  </si>
  <si>
    <t>雄町、吟のさと、山田錦</t>
    <rPh sb="0" eb="2">
      <t>オマチ</t>
    </rPh>
    <rPh sb="8" eb="10">
      <t>ヤマダ</t>
    </rPh>
    <rPh sb="10" eb="11">
      <t>ニシキ</t>
    </rPh>
    <phoneticPr fontId="11"/>
  </si>
  <si>
    <t>広島県</t>
    <rPh sb="0" eb="3">
      <t>ヒロシマケン</t>
    </rPh>
    <phoneticPr fontId="11"/>
  </si>
  <si>
    <t>埼玉県</t>
    <rPh sb="0" eb="2">
      <t>サイタマ</t>
    </rPh>
    <rPh sb="2" eb="3">
      <t>ケン</t>
    </rPh>
    <phoneticPr fontId="11"/>
  </si>
  <si>
    <t>五百万石、さけ武蔵、山田錦</t>
    <rPh sb="7" eb="9">
      <t>ムサシ</t>
    </rPh>
    <rPh sb="10" eb="13">
      <t>ヤマダニシキ</t>
    </rPh>
    <phoneticPr fontId="11"/>
  </si>
  <si>
    <t>新潟県</t>
    <rPh sb="0" eb="2">
      <t>ニイガタ</t>
    </rPh>
    <rPh sb="2" eb="3">
      <t>ケン</t>
    </rPh>
    <phoneticPr fontId="11"/>
  </si>
  <si>
    <t>山口県</t>
    <rPh sb="0" eb="3">
      <t>ヤマグチケン</t>
    </rPh>
    <phoneticPr fontId="11"/>
  </si>
  <si>
    <t>五百万石、西都の雫、白鶴錦、山田錦</t>
    <rPh sb="0" eb="1">
      <t>ゴ</t>
    </rPh>
    <rPh sb="1" eb="4">
      <t>ヒャクマンコク</t>
    </rPh>
    <rPh sb="5" eb="7">
      <t>サイト</t>
    </rPh>
    <rPh sb="8" eb="9">
      <t>シズク</t>
    </rPh>
    <rPh sb="10" eb="12">
      <t>ハクツル</t>
    </rPh>
    <rPh sb="12" eb="13">
      <t>ニシキ</t>
    </rPh>
    <rPh sb="14" eb="16">
      <t>ヤマダ</t>
    </rPh>
    <rPh sb="16" eb="17">
      <t>ニシキ</t>
    </rPh>
    <phoneticPr fontId="11"/>
  </si>
  <si>
    <t>徳島県</t>
    <rPh sb="0" eb="3">
      <t>トクシマケン</t>
    </rPh>
    <phoneticPr fontId="11"/>
  </si>
  <si>
    <t>吟のさと、山田錦</t>
    <rPh sb="0" eb="1">
      <t>ギン</t>
    </rPh>
    <rPh sb="5" eb="7">
      <t>ヤマダ</t>
    </rPh>
    <rPh sb="7" eb="8">
      <t>ニシキ</t>
    </rPh>
    <phoneticPr fontId="11"/>
  </si>
  <si>
    <t>香川県</t>
    <rPh sb="0" eb="3">
      <t>カガワケン</t>
    </rPh>
    <phoneticPr fontId="11"/>
  </si>
  <si>
    <t>雄町、山田錦</t>
    <rPh sb="0" eb="2">
      <t>オマチ</t>
    </rPh>
    <rPh sb="3" eb="5">
      <t>ヤマダ</t>
    </rPh>
    <rPh sb="5" eb="6">
      <t>ニシキ</t>
    </rPh>
    <phoneticPr fontId="11"/>
  </si>
  <si>
    <t>長野県</t>
    <rPh sb="0" eb="2">
      <t>ナガノ</t>
    </rPh>
    <rPh sb="2" eb="3">
      <t>ケン</t>
    </rPh>
    <phoneticPr fontId="11"/>
  </si>
  <si>
    <t>金紋錦、山恵錦、しらかば錦、たかね錦、ひとごこち、美山錦、山田錦</t>
    <rPh sb="0" eb="2">
      <t>キンモン</t>
    </rPh>
    <rPh sb="2" eb="3">
      <t>ニシキ</t>
    </rPh>
    <rPh sb="4" eb="5">
      <t>ヤマ</t>
    </rPh>
    <rPh sb="5" eb="6">
      <t>メグミ</t>
    </rPh>
    <rPh sb="6" eb="7">
      <t>ニシキ</t>
    </rPh>
    <rPh sb="12" eb="13">
      <t>ニシキ</t>
    </rPh>
    <rPh sb="17" eb="18">
      <t>ニシキ</t>
    </rPh>
    <rPh sb="25" eb="27">
      <t>ミヤマ</t>
    </rPh>
    <rPh sb="27" eb="28">
      <t>ニシキ</t>
    </rPh>
    <rPh sb="29" eb="32">
      <t>ヤマダニシキ</t>
    </rPh>
    <phoneticPr fontId="11"/>
  </si>
  <si>
    <t>愛媛県</t>
    <rPh sb="0" eb="3">
      <t>エヒメケン</t>
    </rPh>
    <phoneticPr fontId="11"/>
  </si>
  <si>
    <t>しずく媛、山田錦</t>
    <rPh sb="3" eb="4">
      <t>ヒメ</t>
    </rPh>
    <phoneticPr fontId="11"/>
  </si>
  <si>
    <t>高知県</t>
    <rPh sb="0" eb="3">
      <t>コウチケン</t>
    </rPh>
    <phoneticPr fontId="11"/>
  </si>
  <si>
    <t>風鳴子、吟の夢、土佐麗、山田錦</t>
    <rPh sb="0" eb="1">
      <t>カゼ</t>
    </rPh>
    <rPh sb="1" eb="3">
      <t>ナルコ</t>
    </rPh>
    <rPh sb="4" eb="5">
      <t>ギン</t>
    </rPh>
    <rPh sb="6" eb="7">
      <t>ユメ</t>
    </rPh>
    <rPh sb="8" eb="10">
      <t>トサ</t>
    </rPh>
    <rPh sb="10" eb="11">
      <t>レイ</t>
    </rPh>
    <rPh sb="12" eb="14">
      <t>ヤマダ</t>
    </rPh>
    <rPh sb="14" eb="15">
      <t>ニシキ</t>
    </rPh>
    <phoneticPr fontId="11"/>
  </si>
  <si>
    <t>千葉県</t>
    <rPh sb="0" eb="2">
      <t>チバ</t>
    </rPh>
    <rPh sb="2" eb="3">
      <t>ケン</t>
    </rPh>
    <phoneticPr fontId="11"/>
  </si>
  <si>
    <t>雄町、五百万石、総の舞、山田錦</t>
    <rPh sb="0" eb="2">
      <t>オマチ</t>
    </rPh>
    <rPh sb="3" eb="4">
      <t>ゴ</t>
    </rPh>
    <rPh sb="4" eb="7">
      <t>ヒャクマンコク</t>
    </rPh>
    <rPh sb="8" eb="9">
      <t>フサ</t>
    </rPh>
    <rPh sb="10" eb="11">
      <t>マイ</t>
    </rPh>
    <rPh sb="12" eb="15">
      <t>ヤマダニシキ</t>
    </rPh>
    <phoneticPr fontId="11"/>
  </si>
  <si>
    <t>福岡県</t>
    <rPh sb="0" eb="3">
      <t>フクオカケン</t>
    </rPh>
    <phoneticPr fontId="11"/>
  </si>
  <si>
    <t>雄町、吟のさと、壽限無、山田錦</t>
    <rPh sb="0" eb="2">
      <t>オマチ</t>
    </rPh>
    <rPh sb="3" eb="4">
      <t>ギン</t>
    </rPh>
    <rPh sb="8" eb="9">
      <t>ジュ</t>
    </rPh>
    <rPh sb="9" eb="10">
      <t>ゲン</t>
    </rPh>
    <rPh sb="10" eb="11">
      <t>ム</t>
    </rPh>
    <rPh sb="12" eb="14">
      <t>ヤマダ</t>
    </rPh>
    <rPh sb="14" eb="15">
      <t>ニシキ</t>
    </rPh>
    <phoneticPr fontId="11"/>
  </si>
  <si>
    <t>神奈川県</t>
    <rPh sb="0" eb="3">
      <t>カナガワ</t>
    </rPh>
    <rPh sb="3" eb="4">
      <t>ケン</t>
    </rPh>
    <phoneticPr fontId="11"/>
  </si>
  <si>
    <t>雄町、山田錦、楽風舞、若水</t>
    <rPh sb="0" eb="2">
      <t>オマチ</t>
    </rPh>
    <rPh sb="11" eb="13">
      <t>ワカミズ</t>
    </rPh>
    <phoneticPr fontId="11"/>
  </si>
  <si>
    <t>佐賀県</t>
    <rPh sb="0" eb="3">
      <t>サガケン</t>
    </rPh>
    <phoneticPr fontId="11"/>
  </si>
  <si>
    <t>西海１３４号、さがの華、山田錦</t>
    <rPh sb="0" eb="2">
      <t>ニシウミ</t>
    </rPh>
    <rPh sb="5" eb="6">
      <t>ゴウ</t>
    </rPh>
    <rPh sb="10" eb="11">
      <t>ハナ</t>
    </rPh>
    <rPh sb="12" eb="14">
      <t>ヤマダ</t>
    </rPh>
    <rPh sb="14" eb="15">
      <t>ニシキ</t>
    </rPh>
    <phoneticPr fontId="11"/>
  </si>
  <si>
    <t>山梨県</t>
    <rPh sb="0" eb="2">
      <t>ヤマナシ</t>
    </rPh>
    <rPh sb="2" eb="3">
      <t>ケン</t>
    </rPh>
    <phoneticPr fontId="11"/>
  </si>
  <si>
    <t>吟のさと、玉栄、ひとごこち、美山錦、山田錦、夢山水</t>
    <rPh sb="0" eb="1">
      <t>ギン</t>
    </rPh>
    <rPh sb="5" eb="6">
      <t>タマ</t>
    </rPh>
    <rPh sb="6" eb="7">
      <t>サカ</t>
    </rPh>
    <rPh sb="14" eb="16">
      <t>ミヤマ</t>
    </rPh>
    <rPh sb="16" eb="17">
      <t>ニシキ</t>
    </rPh>
    <rPh sb="18" eb="20">
      <t>ヤマダ</t>
    </rPh>
    <rPh sb="20" eb="21">
      <t>ニシキ</t>
    </rPh>
    <rPh sb="22" eb="23">
      <t>ユメ</t>
    </rPh>
    <rPh sb="23" eb="25">
      <t>サンスイ</t>
    </rPh>
    <phoneticPr fontId="11"/>
  </si>
  <si>
    <t>長崎県</t>
    <rPh sb="0" eb="3">
      <t>ナガサキケン</t>
    </rPh>
    <phoneticPr fontId="11"/>
  </si>
  <si>
    <t>山田錦</t>
    <rPh sb="0" eb="2">
      <t>ヤマダ</t>
    </rPh>
    <rPh sb="2" eb="3">
      <t>ニシキ</t>
    </rPh>
    <phoneticPr fontId="11"/>
  </si>
  <si>
    <t>熊本県</t>
    <rPh sb="0" eb="3">
      <t>クマモトケン</t>
    </rPh>
    <phoneticPr fontId="11"/>
  </si>
  <si>
    <t>吟のさと、神力、華錦、山田錦</t>
    <rPh sb="0" eb="1">
      <t>ギン</t>
    </rPh>
    <rPh sb="5" eb="6">
      <t>ジン</t>
    </rPh>
    <rPh sb="6" eb="7">
      <t>リキ</t>
    </rPh>
    <rPh sb="11" eb="13">
      <t>ヤマダ</t>
    </rPh>
    <rPh sb="13" eb="14">
      <t>ニシキ</t>
    </rPh>
    <phoneticPr fontId="11"/>
  </si>
  <si>
    <t>富山県</t>
    <rPh sb="0" eb="2">
      <t>トヤマ</t>
    </rPh>
    <rPh sb="2" eb="3">
      <t>ケン</t>
    </rPh>
    <phoneticPr fontId="11"/>
  </si>
  <si>
    <t>雄山錦、五百万石、富の香、美山錦、山田錦</t>
    <rPh sb="0" eb="2">
      <t>オヤマ</t>
    </rPh>
    <rPh sb="2" eb="3">
      <t>ニシキ</t>
    </rPh>
    <rPh sb="4" eb="5">
      <t>ゴ</t>
    </rPh>
    <rPh sb="5" eb="8">
      <t>ヒャクマンコク</t>
    </rPh>
    <rPh sb="9" eb="10">
      <t>トミ</t>
    </rPh>
    <rPh sb="11" eb="12">
      <t>カオリ</t>
    </rPh>
    <rPh sb="13" eb="15">
      <t>ミヤマ</t>
    </rPh>
    <rPh sb="15" eb="16">
      <t>ニシキ</t>
    </rPh>
    <rPh sb="17" eb="19">
      <t>ヤマダ</t>
    </rPh>
    <rPh sb="19" eb="20">
      <t>ニシキ</t>
    </rPh>
    <phoneticPr fontId="11"/>
  </si>
  <si>
    <t>大分県</t>
    <rPh sb="0" eb="3">
      <t>オオイタケン</t>
    </rPh>
    <phoneticPr fontId="11"/>
  </si>
  <si>
    <t>雄町、吟のさと、五百万石、山田錦、若水</t>
    <rPh sb="0" eb="2">
      <t>オマチ</t>
    </rPh>
    <rPh sb="8" eb="12">
      <t>ゴヒャクマンゴク</t>
    </rPh>
    <rPh sb="13" eb="15">
      <t>ヤマダ</t>
    </rPh>
    <rPh sb="15" eb="16">
      <t>ニシキ</t>
    </rPh>
    <rPh sb="17" eb="19">
      <t>ワカミズ</t>
    </rPh>
    <phoneticPr fontId="11"/>
  </si>
  <si>
    <t>石川県</t>
    <rPh sb="0" eb="2">
      <t>イシカワ</t>
    </rPh>
    <rPh sb="2" eb="3">
      <t>ケン</t>
    </rPh>
    <phoneticPr fontId="11"/>
  </si>
  <si>
    <t>石川酒３０号、石川酒６８号、石川門、五百万石、北陸１２号、山田錦</t>
    <rPh sb="0" eb="2">
      <t>イシカワ</t>
    </rPh>
    <rPh sb="2" eb="3">
      <t>サケ</t>
    </rPh>
    <rPh sb="5" eb="6">
      <t>ゴウ</t>
    </rPh>
    <rPh sb="7" eb="9">
      <t>イシカワ</t>
    </rPh>
    <rPh sb="9" eb="10">
      <t>サケ</t>
    </rPh>
    <rPh sb="12" eb="13">
      <t>ゴウ</t>
    </rPh>
    <rPh sb="14" eb="16">
      <t>イシカワ</t>
    </rPh>
    <rPh sb="16" eb="17">
      <t>モン</t>
    </rPh>
    <rPh sb="18" eb="19">
      <t>ゴ</t>
    </rPh>
    <rPh sb="19" eb="22">
      <t>ヒャクマンコク</t>
    </rPh>
    <rPh sb="23" eb="25">
      <t>ホクリク</t>
    </rPh>
    <rPh sb="27" eb="28">
      <t>ゴウ</t>
    </rPh>
    <rPh sb="29" eb="31">
      <t>ヤマダ</t>
    </rPh>
    <rPh sb="31" eb="32">
      <t>ニシキ</t>
    </rPh>
    <phoneticPr fontId="11"/>
  </si>
  <si>
    <t>宮崎県</t>
    <rPh sb="0" eb="3">
      <t>ミヤザキケン</t>
    </rPh>
    <phoneticPr fontId="11"/>
  </si>
  <si>
    <t>ちほのまい、はなかぐら、山田錦</t>
    <rPh sb="12" eb="14">
      <t>ヤマダ</t>
    </rPh>
    <rPh sb="14" eb="15">
      <t>ニシキ</t>
    </rPh>
    <phoneticPr fontId="11"/>
  </si>
  <si>
    <t>鹿児島県</t>
    <rPh sb="0" eb="4">
      <t>カゴシマケン</t>
    </rPh>
    <phoneticPr fontId="11"/>
  </si>
  <si>
    <t>福井県</t>
    <rPh sb="0" eb="2">
      <t>フクイ</t>
    </rPh>
    <rPh sb="2" eb="3">
      <t>ケン</t>
    </rPh>
    <phoneticPr fontId="11"/>
  </si>
  <si>
    <t>別表２</t>
    <phoneticPr fontId="11"/>
  </si>
  <si>
    <t>清酒用原料米の区分</t>
    <rPh sb="0" eb="2">
      <t>セイシュ</t>
    </rPh>
    <rPh sb="2" eb="3">
      <t>ヨウ</t>
    </rPh>
    <rPh sb="3" eb="5">
      <t>ゲンリョウ</t>
    </rPh>
    <rPh sb="5" eb="6">
      <t>マイ</t>
    </rPh>
    <rPh sb="7" eb="9">
      <t>クブン</t>
    </rPh>
    <phoneticPr fontId="11"/>
  </si>
  <si>
    <t>政府米</t>
  </si>
  <si>
    <t>政府が備蓄米として保管の上、売却した米。</t>
    <rPh sb="0" eb="2">
      <t>セイフ</t>
    </rPh>
    <phoneticPr fontId="11"/>
  </si>
  <si>
    <t>国内産米</t>
    <phoneticPr fontId="11"/>
  </si>
  <si>
    <t>政府が適正な備蓄運営に資することを目的に買い入れた米。</t>
    <rPh sb="3" eb="5">
      <t>テキセイ</t>
    </rPh>
    <rPh sb="6" eb="8">
      <t>ビチク</t>
    </rPh>
    <rPh sb="8" eb="10">
      <t>ウンエイ</t>
    </rPh>
    <rPh sb="11" eb="12">
      <t>シ</t>
    </rPh>
    <rPh sb="17" eb="19">
      <t>モクテキ</t>
    </rPh>
    <rPh sb="20" eb="23">
      <t>カイイ</t>
    </rPh>
    <rPh sb="25" eb="26">
      <t>コメ</t>
    </rPh>
    <phoneticPr fontId="11"/>
  </si>
  <si>
    <t>外国産米</t>
    <phoneticPr fontId="11"/>
  </si>
  <si>
    <t>ミニマム･アクセスによる政府輸入の外国産米。</t>
  </si>
  <si>
    <t>加工用米</t>
  </si>
  <si>
    <t>生産者が加工原料として売却した米。</t>
  </si>
  <si>
    <t>α化米（加工用米）</t>
    <rPh sb="4" eb="7">
      <t>カコウヨウ</t>
    </rPh>
    <rPh sb="7" eb="8">
      <t>マイ</t>
    </rPh>
    <phoneticPr fontId="11"/>
  </si>
  <si>
    <t>α化米の製造業者が加工用米を購入してα化加工した米。</t>
  </si>
  <si>
    <t>酒造用加工用米</t>
  </si>
  <si>
    <t>加工用米のうち、酒類の原料として買入れた米。</t>
  </si>
  <si>
    <t>上記以外</t>
    <rPh sb="0" eb="2">
      <t>ジョウキ</t>
    </rPh>
    <rPh sb="2" eb="4">
      <t>イガイ</t>
    </rPh>
    <phoneticPr fontId="11"/>
  </si>
  <si>
    <t>検査合格品</t>
  </si>
  <si>
    <t>任意検査を受け３等以上に格付けされた米。</t>
  </si>
  <si>
    <t>その他</t>
  </si>
  <si>
    <t>任意検査を受けていない米又は任意検査を受け３等以上に格付けされなかった米。</t>
    <rPh sb="12" eb="13">
      <t>マタ</t>
    </rPh>
    <rPh sb="35" eb="36">
      <t>コメ</t>
    </rPh>
    <phoneticPr fontId="11"/>
  </si>
  <si>
    <t xml:space="preserve">(注)
</t>
    <rPh sb="1" eb="2">
      <t>チュウ</t>
    </rPh>
    <phoneticPr fontId="11"/>
  </si>
  <si>
    <t>「政府米」又は「加工用米」以外の原料米は、検査合格の有無に応じて「検査合格品」又は「その他」に含めてください。</t>
    <rPh sb="5" eb="6">
      <t>マタ</t>
    </rPh>
    <rPh sb="39" eb="40">
      <t>マタ</t>
    </rPh>
    <phoneticPr fontId="11"/>
  </si>
  <si>
    <t>おくほまれ、九頭竜、越の雫、五百万石、さかほまれ、神力、山田錦</t>
    <rPh sb="10" eb="11">
      <t>コシ</t>
    </rPh>
    <rPh sb="12" eb="13">
      <t>シズク</t>
    </rPh>
    <rPh sb="14" eb="15">
      <t>ゴ</t>
    </rPh>
    <rPh sb="15" eb="18">
      <t>ヒャクマンコク</t>
    </rPh>
    <rPh sb="25" eb="26">
      <t>ジン</t>
    </rPh>
    <rPh sb="26" eb="27">
      <t>リキ</t>
    </rPh>
    <rPh sb="28" eb="30">
      <t>ヤマダ</t>
    </rPh>
    <rPh sb="30" eb="31">
      <t>ニシキ</t>
    </rPh>
    <phoneticPr fontId="11"/>
  </si>
  <si>
    <t>令和６酒造年度　清酒製造状況等表</t>
    <rPh sb="0" eb="2">
      <t>レイワ</t>
    </rPh>
    <rPh sb="3" eb="5">
      <t>シュゾウ</t>
    </rPh>
    <rPh sb="5" eb="7">
      <t>ネンド</t>
    </rPh>
    <rPh sb="8" eb="10">
      <t>セイシュ</t>
    </rPh>
    <rPh sb="10" eb="12">
      <t>セイゾウ</t>
    </rPh>
    <rPh sb="12" eb="14">
      <t>ジョウキョウ</t>
    </rPh>
    <rPh sb="14" eb="15">
      <t>トウ</t>
    </rPh>
    <rPh sb="15" eb="16">
      <t>ヒョウ</t>
    </rPh>
    <phoneticPr fontId="1"/>
  </si>
  <si>
    <t>06</t>
    <phoneticPr fontId="1"/>
  </si>
  <si>
    <t>一本〆、菊水、越神楽、越淡麗、五百万石、たかね錦、八反錦２号、北陸１２号、山田錦、楽風舞</t>
    <phoneticPr fontId="11"/>
  </si>
  <si>
    <t>揖斐の誉、五百万石、東濃酒１０号、ひだほまれ</t>
    <rPh sb="0" eb="2">
      <t>イビ</t>
    </rPh>
    <rPh sb="3" eb="4">
      <t>ホマレ</t>
    </rPh>
    <rPh sb="5" eb="6">
      <t>ゴ</t>
    </rPh>
    <rPh sb="6" eb="9">
      <t>ヒャクマンゴク</t>
    </rPh>
    <rPh sb="10" eb="11">
      <t>ヒガシ</t>
    </rPh>
    <rPh sb="11" eb="12">
      <t>ノウ</t>
    </rPh>
    <rPh sb="12" eb="13">
      <t>シュ</t>
    </rPh>
    <rPh sb="15" eb="16">
      <t>ゴウ</t>
    </rPh>
    <phoneticPr fontId="11"/>
  </si>
  <si>
    <t>愛山、伊勢錦、いにしえの舞、雄町、五百万石、白菊、新山田穂１号、神力、神龍錦、たかね錦、但馬強力、杜氏の夢、野条穂、白鶴錦、兵庫北錦、兵庫恋錦、HyogoSake85、兵庫錦、兵庫夢錦、フクノハナ、辨慶、山田錦、山田穂、渡船２号</t>
    <phoneticPr fontId="1"/>
  </si>
  <si>
    <t>雄町、改良雄町、こいおまち、千本錦、八反、八反３５号、八反錦１号、萌いぶき、山田錦</t>
    <rPh sb="0" eb="2">
      <t>オマチ</t>
    </rPh>
    <rPh sb="3" eb="5">
      <t>カイリョウ</t>
    </rPh>
    <rPh sb="5" eb="7">
      <t>オマチ</t>
    </rPh>
    <rPh sb="14" eb="16">
      <t>センボン</t>
    </rPh>
    <rPh sb="16" eb="17">
      <t>ニシキ</t>
    </rPh>
    <rPh sb="18" eb="20">
      <t>ハッタン</t>
    </rPh>
    <rPh sb="21" eb="23">
      <t>ハッタン</t>
    </rPh>
    <rPh sb="25" eb="26">
      <t>ゴウ</t>
    </rPh>
    <rPh sb="27" eb="29">
      <t>ハッタン</t>
    </rPh>
    <rPh sb="29" eb="30">
      <t>ニシキ</t>
    </rPh>
    <rPh sb="31" eb="32">
      <t>ゴウ</t>
    </rPh>
    <rPh sb="33" eb="34">
      <t>モエ</t>
    </rPh>
    <rPh sb="38" eb="40">
      <t>ヤマダ</t>
    </rPh>
    <rPh sb="40" eb="41">
      <t>ニシキ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</si>
</sst>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 "/>
    <numFmt numFmtId="179" formatCode="#,##0.0_ "/>
    <numFmt numFmtId="180" formatCode="\+#,##0;\-#,##0;\±#,##0"/>
  </numFmts>
  <fonts count="24">
    <font>
      <sz val="11"/>
      <color theme="1"/>
      <name val="Yu Gothic"/>
      <family val="2"/>
      <scheme val="minor"/>
    </font>
    <font>
      <sz val="6"/>
      <name val="Yu Gothic"/>
      <family val="3"/>
      <charset val="128"/>
      <scheme val="minor"/>
    </font>
    <font>
      <b/>
      <sz val="9"/>
      <color indexed="81"/>
      <name val="MS P ゴシック"/>
      <family val="3"/>
      <charset val="128"/>
    </font>
    <font>
      <b/>
      <sz val="11"/>
      <color theme="1"/>
      <name val="Yu Gothic"/>
      <family val="3"/>
      <charset val="128"/>
      <scheme val="minor"/>
    </font>
    <font>
      <b/>
      <sz val="12"/>
      <color theme="1"/>
      <name val="Yu Gothic"/>
      <family val="3"/>
      <charset val="128"/>
      <scheme val="minor"/>
    </font>
    <font>
      <b/>
      <sz val="18"/>
      <color theme="1"/>
      <name val="Yu Gothic"/>
      <family val="3"/>
      <charset val="128"/>
      <scheme val="minor"/>
    </font>
    <font>
      <sz val="11"/>
      <color theme="1"/>
      <name val="Yu Gothic"/>
      <family val="3"/>
      <charset val="128"/>
      <scheme val="minor"/>
    </font>
    <font>
      <sz val="9"/>
      <color indexed="81"/>
      <name val="ＭＳ Ｐゴシック"/>
      <family val="3"/>
      <charset val="128"/>
    </font>
    <font>
      <sz val="12"/>
      <name val="ＭＳ Ｐゴシック"/>
      <family val="3"/>
    </font>
    <font>
      <u/>
      <sz val="9"/>
      <color indexed="8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theme="1"/>
      <name val="ＭＳ ゴシック"/>
      <family val="3"/>
      <charset val="128"/>
    </font>
    <font>
      <sz val="12"/>
      <name val="ＭＳ 明朝"/>
      <family val="1"/>
      <charset val="128"/>
    </font>
    <font>
      <sz val="10"/>
      <name val="ＭＳ ゴシック"/>
      <family val="3"/>
      <charset val="128"/>
    </font>
    <font>
      <sz val="12"/>
      <name val="ＭＳ ゴシック"/>
      <family val="3"/>
      <charset val="128"/>
    </font>
    <font>
      <sz val="11"/>
      <name val="ＭＳ 明朝"/>
      <family val="1"/>
      <charset val="128"/>
    </font>
    <font>
      <sz val="11"/>
      <color theme="1"/>
      <name val="ＭＳ 明朝"/>
      <family val="1"/>
      <charset val="128"/>
    </font>
    <font>
      <sz val="10.5"/>
      <color theme="1"/>
      <name val="ＭＳ 明朝"/>
      <family val="1"/>
      <charset val="128"/>
    </font>
    <font>
      <sz val="12"/>
      <name val="ＭＳ Ｐゴシック"/>
      <family val="3"/>
      <charset val="128"/>
    </font>
    <font>
      <sz val="10.5"/>
      <name val="ＭＳ 明朝"/>
      <family val="1"/>
      <charset val="128"/>
    </font>
    <font>
      <sz val="12"/>
      <color theme="1"/>
      <name val="ＭＳ ゴシック"/>
      <family val="3"/>
      <charset val="128"/>
    </font>
    <font>
      <b/>
      <sz val="10.5"/>
      <name val="ＭＳ ゴシック"/>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0" fontId="10" fillId="0" borderId="0"/>
  </cellStyleXfs>
  <cellXfs count="215">
    <xf numFmtId="0" fontId="0" fillId="0" borderId="0" xfId="0"/>
    <xf numFmtId="0" fontId="0" fillId="2" borderId="1" xfId="0" applyFill="1" applyBorder="1"/>
    <xf numFmtId="0" fontId="0" fillId="3" borderId="1" xfId="0" applyFill="1" applyBorder="1" applyAlignment="1">
      <alignment horizontal="center" shrinkToFit="1"/>
    </xf>
    <xf numFmtId="0" fontId="0" fillId="3" borderId="1" xfId="0" applyFill="1" applyBorder="1"/>
    <xf numFmtId="0" fontId="0" fillId="3" borderId="1" xfId="0" applyFill="1" applyBorder="1" applyAlignment="1">
      <alignment horizontal="center"/>
    </xf>
    <xf numFmtId="0" fontId="0" fillId="3" borderId="7" xfId="0" applyFill="1" applyBorder="1"/>
    <xf numFmtId="0" fontId="0" fillId="3" borderId="6" xfId="0" applyFill="1" applyBorder="1"/>
    <xf numFmtId="0" fontId="3" fillId="0" borderId="0" xfId="0" applyFont="1"/>
    <xf numFmtId="0" fontId="4" fillId="0" borderId="0" xfId="0" applyFont="1"/>
    <xf numFmtId="0" fontId="0" fillId="0" borderId="0" xfId="0" quotePrefix="1"/>
    <xf numFmtId="0" fontId="5" fillId="0" borderId="0" xfId="0" applyFont="1" applyAlignment="1">
      <alignment horizontal="center" vertical="center"/>
    </xf>
    <xf numFmtId="49" fontId="0" fillId="0" borderId="0" xfId="0" quotePrefix="1" applyNumberFormat="1"/>
    <xf numFmtId="0" fontId="0" fillId="0" borderId="0" xfId="0" applyBorder="1" applyAlignment="1">
      <alignment horizontal="center" shrinkToFit="1"/>
    </xf>
    <xf numFmtId="0" fontId="0" fillId="0" borderId="0" xfId="0" applyFill="1" applyBorder="1"/>
    <xf numFmtId="0" fontId="0" fillId="0" borderId="0" xfId="0" applyFill="1" applyBorder="1" applyAlignment="1"/>
    <xf numFmtId="0" fontId="5" fillId="0" borderId="0" xfId="0" applyFont="1" applyAlignment="1">
      <alignment horizontal="center" vertical="center"/>
    </xf>
    <xf numFmtId="0" fontId="0" fillId="0" borderId="0" xfId="0" applyFill="1"/>
    <xf numFmtId="0" fontId="0" fillId="3" borderId="1" xfId="0" applyFill="1" applyBorder="1" applyAlignment="1">
      <alignment shrinkToFit="1"/>
    </xf>
    <xf numFmtId="0" fontId="0" fillId="3" borderId="1" xfId="0" applyFill="1" applyBorder="1" applyAlignment="1">
      <alignment horizontal="center" vertical="center" shrinkToFit="1"/>
    </xf>
    <xf numFmtId="0" fontId="0" fillId="0" borderId="0" xfId="0" applyBorder="1"/>
    <xf numFmtId="0" fontId="0" fillId="0" borderId="0" xfId="0" applyFill="1" applyBorder="1" applyAlignment="1">
      <alignment horizontal="center"/>
    </xf>
    <xf numFmtId="0" fontId="0" fillId="0" borderId="0" xfId="0" applyFill="1" applyBorder="1" applyAlignment="1">
      <alignment horizontal="center" shrinkToFit="1"/>
    </xf>
    <xf numFmtId="0" fontId="0" fillId="0" borderId="0" xfId="0" applyFill="1" applyBorder="1" applyAlignment="1">
      <alignment horizontal="center" vertical="center" shrinkToFit="1"/>
    </xf>
    <xf numFmtId="0" fontId="0" fillId="0" borderId="0" xfId="0" applyAlignment="1">
      <alignment wrapText="1"/>
    </xf>
    <xf numFmtId="0" fontId="0" fillId="7" borderId="0" xfId="0" applyFill="1"/>
    <xf numFmtId="0" fontId="13" fillId="7" borderId="0" xfId="0" applyFont="1" applyFill="1"/>
    <xf numFmtId="0" fontId="13" fillId="7" borderId="1" xfId="0" applyFont="1" applyFill="1" applyBorder="1" applyAlignment="1">
      <alignment horizontal="center" shrinkToFit="1"/>
    </xf>
    <xf numFmtId="0" fontId="13" fillId="7" borderId="1" xfId="0" applyFont="1" applyFill="1" applyBorder="1"/>
    <xf numFmtId="0" fontId="12" fillId="7" borderId="1" xfId="0" applyFont="1" applyFill="1" applyBorder="1" applyAlignment="1">
      <alignment vertical="center"/>
    </xf>
    <xf numFmtId="0" fontId="12" fillId="7" borderId="1" xfId="0" applyFont="1" applyFill="1" applyBorder="1" applyAlignment="1">
      <alignment vertical="center" shrinkToFit="1"/>
    </xf>
    <xf numFmtId="0" fontId="12" fillId="7" borderId="0" xfId="0" applyFont="1" applyFill="1"/>
    <xf numFmtId="0" fontId="10" fillId="7" borderId="1" xfId="0" applyFont="1" applyFill="1" applyBorder="1" applyAlignment="1">
      <alignment vertical="center"/>
    </xf>
    <xf numFmtId="0" fontId="10" fillId="7" borderId="1" xfId="0" applyFont="1" applyFill="1" applyBorder="1" applyAlignment="1">
      <alignment vertical="center" shrinkToFit="1"/>
    </xf>
    <xf numFmtId="0" fontId="13" fillId="7" borderId="0" xfId="0" applyFont="1" applyFill="1" applyAlignment="1">
      <alignment shrinkToFit="1"/>
    </xf>
    <xf numFmtId="0" fontId="13" fillId="7" borderId="5" xfId="0" applyFont="1" applyFill="1" applyBorder="1" applyAlignment="1"/>
    <xf numFmtId="0" fontId="13" fillId="7" borderId="1" xfId="0" applyFont="1" applyFill="1" applyBorder="1" applyAlignment="1">
      <alignment wrapText="1"/>
    </xf>
    <xf numFmtId="0" fontId="13" fillId="7" borderId="1" xfId="0" applyFont="1" applyFill="1" applyBorder="1" applyAlignment="1">
      <alignment shrinkToFit="1"/>
    </xf>
    <xf numFmtId="0" fontId="13" fillId="7" borderId="1" xfId="0" applyFont="1" applyFill="1" applyBorder="1" applyAlignment="1">
      <alignment horizontal="left" vertical="top"/>
    </xf>
    <xf numFmtId="0" fontId="0" fillId="7" borderId="6" xfId="0" applyFill="1" applyBorder="1" applyAlignment="1"/>
    <xf numFmtId="0" fontId="0" fillId="7" borderId="1" xfId="0" applyFill="1" applyBorder="1" applyAlignment="1"/>
    <xf numFmtId="0" fontId="13" fillId="7" borderId="1" xfId="0" applyFont="1" applyFill="1" applyBorder="1" applyAlignment="1"/>
    <xf numFmtId="0" fontId="13" fillId="7" borderId="7" xfId="0" applyFont="1" applyFill="1" applyBorder="1" applyAlignment="1">
      <alignment horizontal="left" vertical="top" wrapText="1"/>
    </xf>
    <xf numFmtId="49" fontId="12" fillId="7" borderId="0" xfId="0" applyNumberFormat="1" applyFont="1" applyFill="1"/>
    <xf numFmtId="0" fontId="13" fillId="7" borderId="7" xfId="0" applyFont="1" applyFill="1" applyBorder="1" applyAlignment="1">
      <alignment wrapText="1"/>
    </xf>
    <xf numFmtId="0" fontId="0" fillId="0" borderId="1" xfId="0" applyBorder="1" applyAlignment="1" applyProtection="1">
      <alignment horizontal="center" shrinkToFit="1"/>
      <protection locked="0"/>
    </xf>
    <xf numFmtId="0" fontId="0" fillId="0" borderId="1" xfId="0" applyBorder="1" applyAlignment="1" applyProtection="1">
      <alignment horizontal="center"/>
      <protection locked="0"/>
    </xf>
    <xf numFmtId="49" fontId="6" fillId="8" borderId="1" xfId="0" applyNumberFormat="1" applyFont="1" applyFill="1" applyBorder="1" applyAlignment="1" applyProtection="1">
      <alignment horizontal="center" vertical="center"/>
      <protection locked="0"/>
    </xf>
    <xf numFmtId="176" fontId="0" fillId="0" borderId="1" xfId="0" applyNumberFormat="1" applyFill="1" applyBorder="1" applyProtection="1">
      <protection locked="0"/>
    </xf>
    <xf numFmtId="176" fontId="0" fillId="2" borderId="1" xfId="0" applyNumberFormat="1" applyFill="1" applyBorder="1"/>
    <xf numFmtId="176" fontId="0" fillId="0" borderId="1" xfId="0" applyNumberFormat="1" applyBorder="1" applyProtection="1">
      <protection locked="0"/>
    </xf>
    <xf numFmtId="176" fontId="0" fillId="4" borderId="1" xfId="0" applyNumberFormat="1" applyFill="1" applyBorder="1"/>
    <xf numFmtId="177" fontId="0" fillId="0" borderId="1" xfId="0" applyNumberFormat="1" applyFill="1" applyBorder="1" applyProtection="1">
      <protection locked="0"/>
    </xf>
    <xf numFmtId="177" fontId="0" fillId="4" borderId="1" xfId="0" applyNumberFormat="1" applyFill="1" applyBorder="1"/>
    <xf numFmtId="176" fontId="0" fillId="5" borderId="1" xfId="0" applyNumberFormat="1" applyFill="1" applyBorder="1"/>
    <xf numFmtId="176" fontId="0" fillId="0" borderId="0" xfId="0" applyNumberFormat="1"/>
    <xf numFmtId="178" fontId="0" fillId="0" borderId="1" xfId="0" applyNumberFormat="1" applyFill="1" applyBorder="1" applyProtection="1">
      <protection locked="0"/>
    </xf>
    <xf numFmtId="178" fontId="0" fillId="0" borderId="1" xfId="0" applyNumberFormat="1" applyBorder="1" applyProtection="1">
      <protection locked="0"/>
    </xf>
    <xf numFmtId="0" fontId="5" fillId="0" borderId="0" xfId="0" applyFont="1" applyAlignment="1">
      <alignment horizontal="center" vertical="center"/>
    </xf>
    <xf numFmtId="0" fontId="15" fillId="0" borderId="0" xfId="1" applyFont="1" applyAlignment="1">
      <alignment horizontal="center" vertical="center"/>
    </xf>
    <xf numFmtId="0" fontId="15" fillId="0" borderId="0" xfId="1" applyFont="1" applyAlignment="1">
      <alignment vertical="center" wrapText="1"/>
    </xf>
    <xf numFmtId="0" fontId="15" fillId="0" borderId="0" xfId="1" applyFont="1"/>
    <xf numFmtId="0" fontId="12" fillId="0" borderId="0" xfId="1" applyFont="1" applyBorder="1"/>
    <xf numFmtId="0" fontId="12" fillId="0" borderId="0" xfId="1" applyFont="1"/>
    <xf numFmtId="0" fontId="17" fillId="0" borderId="22" xfId="1" applyFont="1" applyBorder="1" applyAlignment="1">
      <alignment vertical="center" wrapText="1"/>
    </xf>
    <xf numFmtId="0" fontId="18" fillId="0" borderId="22" xfId="1" applyFont="1" applyBorder="1" applyAlignment="1">
      <alignment vertical="center" wrapText="1"/>
    </xf>
    <xf numFmtId="0" fontId="17" fillId="0" borderId="33" xfId="1" applyFont="1" applyBorder="1" applyAlignment="1">
      <alignment vertical="center" wrapText="1"/>
    </xf>
    <xf numFmtId="0" fontId="17" fillId="0" borderId="13" xfId="1" applyFont="1" applyBorder="1" applyAlignment="1">
      <alignment vertical="center" wrapText="1"/>
    </xf>
    <xf numFmtId="0" fontId="14" fillId="0" borderId="0" xfId="1" applyFont="1" applyAlignment="1">
      <alignment horizontal="left" vertical="center"/>
    </xf>
    <xf numFmtId="0" fontId="12" fillId="0" borderId="0" xfId="1" applyFont="1" applyBorder="1" applyAlignment="1">
      <alignment horizontal="center"/>
    </xf>
    <xf numFmtId="0" fontId="16" fillId="0" borderId="12" xfId="1" applyFont="1" applyBorder="1" applyAlignment="1">
      <alignment horizontal="left" vertical="center"/>
    </xf>
    <xf numFmtId="0" fontId="16" fillId="0" borderId="12" xfId="1" applyFont="1" applyBorder="1" applyAlignment="1">
      <alignment horizontal="center" vertical="center"/>
    </xf>
    <xf numFmtId="0" fontId="20" fillId="0" borderId="15"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15" xfId="1" applyFont="1" applyBorder="1" applyAlignment="1">
      <alignment horizontal="center" vertical="center" shrinkToFit="1"/>
    </xf>
    <xf numFmtId="0" fontId="20" fillId="0" borderId="24" xfId="1" applyFont="1" applyBorder="1" applyAlignment="1">
      <alignment horizontal="center" vertical="center" wrapText="1"/>
    </xf>
    <xf numFmtId="179" fontId="0" fillId="0" borderId="1" xfId="0" applyNumberFormat="1" applyFill="1" applyBorder="1" applyProtection="1">
      <protection locked="0"/>
    </xf>
    <xf numFmtId="180" fontId="0" fillId="0" borderId="1" xfId="0" applyNumberFormat="1" applyBorder="1" applyProtection="1">
      <protection locked="0"/>
    </xf>
    <xf numFmtId="180" fontId="0" fillId="0" borderId="1" xfId="0" applyNumberFormat="1" applyFill="1" applyBorder="1" applyProtection="1">
      <protection locked="0"/>
    </xf>
    <xf numFmtId="0" fontId="17" fillId="0" borderId="28" xfId="1" applyFont="1" applyBorder="1" applyAlignment="1">
      <alignment vertical="center" wrapText="1"/>
    </xf>
    <xf numFmtId="0" fontId="17" fillId="0" borderId="26" xfId="1" applyFont="1" applyBorder="1" applyAlignment="1">
      <alignment vertical="center" wrapText="1"/>
    </xf>
    <xf numFmtId="0" fontId="16" fillId="0" borderId="0" xfId="1" applyFont="1" applyBorder="1" applyAlignment="1">
      <alignment horizontal="center" vertical="center"/>
    </xf>
    <xf numFmtId="0" fontId="4" fillId="0" borderId="12" xfId="0" applyFont="1"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xf>
    <xf numFmtId="0" fontId="0" fillId="0" borderId="1" xfId="0" applyBorder="1" applyAlignment="1" applyProtection="1">
      <alignment horizontal="left" vertical="top"/>
      <protection locked="0"/>
    </xf>
    <xf numFmtId="0" fontId="0" fillId="6" borderId="1" xfId="0" applyFill="1" applyBorder="1" applyAlignment="1" applyProtection="1">
      <alignment horizontal="left" vertical="top" wrapText="1"/>
    </xf>
    <xf numFmtId="0" fontId="0" fillId="6" borderId="1" xfId="0" applyFill="1" applyBorder="1" applyAlignment="1" applyProtection="1">
      <alignment horizontal="left" vertical="top"/>
    </xf>
    <xf numFmtId="0" fontId="0" fillId="0" borderId="2"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0" fillId="0" borderId="3" xfId="0" applyBorder="1" applyAlignment="1">
      <alignment horizontal="left"/>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0" fillId="3" borderId="8"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ill="1" applyBorder="1" applyAlignment="1">
      <alignment horizontal="center" shrinkToFit="1"/>
    </xf>
    <xf numFmtId="0" fontId="0" fillId="3" borderId="3" xfId="0" applyFill="1" applyBorder="1" applyAlignment="1">
      <alignment horizontal="center" shrinkToFit="1"/>
    </xf>
    <xf numFmtId="0" fontId="0" fillId="3" borderId="4" xfId="0" applyFill="1" applyBorder="1" applyAlignment="1">
      <alignment horizontal="center" shrinkToFi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5" fillId="0" borderId="0" xfId="0" applyFont="1" applyAlignment="1">
      <alignment horizontal="center" vertical="center"/>
    </xf>
    <xf numFmtId="0" fontId="0" fillId="0" borderId="3" xfId="0" applyBorder="1" applyAlignment="1" applyProtection="1">
      <alignment horizontal="center" shrinkToFit="1"/>
      <protection locked="0"/>
    </xf>
    <xf numFmtId="0" fontId="0" fillId="3" borderId="2" xfId="0" applyFill="1" applyBorder="1" applyAlignment="1">
      <alignment horizontal="left" shrinkToFit="1"/>
    </xf>
    <xf numFmtId="0" fontId="0" fillId="3" borderId="4" xfId="0" applyFill="1" applyBorder="1" applyAlignment="1">
      <alignment horizontal="left" shrinkToFit="1"/>
    </xf>
    <xf numFmtId="0" fontId="0" fillId="3" borderId="8" xfId="0" applyFill="1" applyBorder="1" applyAlignment="1">
      <alignment horizontal="center" shrinkToFit="1"/>
    </xf>
    <xf numFmtId="0" fontId="0" fillId="3" borderId="13" xfId="0" applyFill="1" applyBorder="1" applyAlignment="1">
      <alignment horizontal="center" shrinkToFit="1"/>
    </xf>
    <xf numFmtId="0" fontId="0" fillId="3" borderId="9" xfId="0" applyFill="1" applyBorder="1" applyAlignment="1">
      <alignment horizontal="center" shrinkToFit="1"/>
    </xf>
    <xf numFmtId="0" fontId="0" fillId="3" borderId="1" xfId="0" applyFill="1" applyBorder="1" applyAlignment="1">
      <alignment horizontal="center" vertical="center"/>
    </xf>
    <xf numFmtId="0" fontId="0" fillId="3" borderId="8"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2" xfId="0" applyFill="1" applyBorder="1" applyAlignment="1">
      <alignment horizontal="left"/>
    </xf>
    <xf numFmtId="0" fontId="13"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13" fillId="7" borderId="7"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3" fillId="7" borderId="5" xfId="0" applyFont="1" applyFill="1" applyBorder="1" applyAlignment="1">
      <alignment horizontal="left" vertical="top"/>
    </xf>
    <xf numFmtId="0" fontId="13" fillId="7" borderId="6" xfId="0" applyFont="1" applyFill="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3" fillId="7" borderId="7" xfId="0" applyFont="1" applyFill="1" applyBorder="1" applyAlignment="1">
      <alignment horizontal="left" vertical="top"/>
    </xf>
    <xf numFmtId="0" fontId="13" fillId="7" borderId="5" xfId="0" applyFont="1" applyFill="1" applyBorder="1" applyAlignment="1"/>
    <xf numFmtId="0" fontId="0" fillId="0" borderId="6" xfId="0" applyBorder="1" applyAlignment="1"/>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21" fillId="0" borderId="14" xfId="1" applyFont="1" applyBorder="1" applyAlignment="1">
      <alignment vertical="center" wrapText="1"/>
    </xf>
    <xf numFmtId="0" fontId="21" fillId="0" borderId="16" xfId="1" applyFont="1" applyBorder="1" applyAlignment="1">
      <alignment vertical="center" wrapText="1"/>
    </xf>
    <xf numFmtId="0" fontId="21" fillId="0" borderId="15" xfId="1" applyFont="1" applyBorder="1" applyAlignment="1">
      <alignment vertical="center" wrapText="1"/>
    </xf>
    <xf numFmtId="0" fontId="21" fillId="0" borderId="31" xfId="1" applyFont="1" applyBorder="1" applyAlignment="1">
      <alignment vertical="center" wrapText="1"/>
    </xf>
    <xf numFmtId="0" fontId="21" fillId="0" borderId="34" xfId="1" applyFont="1" applyBorder="1" applyAlignment="1">
      <alignment vertical="center" wrapText="1"/>
    </xf>
    <xf numFmtId="0" fontId="21" fillId="0" borderId="32" xfId="1" applyFont="1" applyBorder="1" applyAlignment="1">
      <alignment vertical="center" wrapText="1"/>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7" fillId="0" borderId="28" xfId="1" applyFont="1" applyBorder="1" applyAlignment="1">
      <alignment vertical="center" wrapText="1"/>
    </xf>
    <xf numFmtId="0" fontId="17" fillId="0" borderId="6" xfId="1" applyFont="1" applyBorder="1" applyAlignment="1">
      <alignment vertical="center" wrapText="1"/>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7" fillId="0" borderId="26" xfId="1" applyFont="1" applyBorder="1" applyAlignment="1">
      <alignment vertical="center" wrapText="1"/>
    </xf>
    <xf numFmtId="0" fontId="17" fillId="0" borderId="20" xfId="1" applyFont="1" applyBorder="1" applyAlignment="1">
      <alignment vertical="center" wrapText="1"/>
    </xf>
    <xf numFmtId="0" fontId="17" fillId="0" borderId="27" xfId="1" applyFont="1" applyBorder="1" applyAlignment="1">
      <alignment vertical="center" wrapText="1"/>
    </xf>
    <xf numFmtId="0" fontId="17" fillId="0" borderId="21" xfId="1" applyFont="1" applyBorder="1" applyAlignment="1">
      <alignment vertical="center" wrapText="1"/>
    </xf>
    <xf numFmtId="0" fontId="17" fillId="0" borderId="17" xfId="1" applyFont="1" applyBorder="1" applyAlignment="1">
      <alignment vertical="center" wrapText="1"/>
    </xf>
    <xf numFmtId="0" fontId="17" fillId="0" borderId="19" xfId="1" applyFont="1" applyBorder="1" applyAlignment="1">
      <alignment vertical="center" wrapText="1"/>
    </xf>
    <xf numFmtId="0" fontId="17" fillId="0" borderId="18" xfId="1" applyFont="1" applyBorder="1" applyAlignment="1">
      <alignment vertical="center" wrapText="1"/>
    </xf>
    <xf numFmtId="0" fontId="17" fillId="0" borderId="29" xfId="1" applyFont="1" applyBorder="1" applyAlignment="1">
      <alignment vertical="center" wrapText="1"/>
    </xf>
    <xf numFmtId="0" fontId="17" fillId="0" borderId="0" xfId="1" applyFont="1" applyBorder="1" applyAlignment="1">
      <alignment vertical="center" wrapText="1"/>
    </xf>
    <xf numFmtId="0" fontId="17" fillId="0" borderId="30" xfId="1" applyFont="1" applyBorder="1" applyAlignment="1">
      <alignment vertical="center" wrapText="1"/>
    </xf>
    <xf numFmtId="0" fontId="17" fillId="0" borderId="23" xfId="1" applyFont="1" applyBorder="1" applyAlignment="1">
      <alignment vertical="center" wrapText="1"/>
    </xf>
    <xf numFmtId="0" fontId="17" fillId="0" borderId="25" xfId="1" applyFont="1" applyBorder="1" applyAlignment="1">
      <alignment vertical="center" wrapText="1"/>
    </xf>
    <xf numFmtId="0" fontId="17" fillId="0" borderId="24" xfId="1" applyFont="1" applyBorder="1" applyAlignment="1">
      <alignment vertical="center" wrapText="1"/>
    </xf>
    <xf numFmtId="0" fontId="14" fillId="0" borderId="0" xfId="1" applyFont="1" applyAlignment="1">
      <alignment horizontal="left" vertical="center"/>
    </xf>
    <xf numFmtId="0" fontId="16" fillId="0" borderId="12" xfId="1" applyFont="1" applyBorder="1" applyAlignment="1">
      <alignment horizontal="left" vertical="center"/>
    </xf>
    <xf numFmtId="0" fontId="12" fillId="0" borderId="14" xfId="1" applyFont="1" applyBorder="1" applyAlignment="1">
      <alignment horizontal="center" vertical="center"/>
    </xf>
    <xf numFmtId="0" fontId="12" fillId="0" borderId="15" xfId="1" applyFont="1" applyBorder="1" applyAlignment="1">
      <alignment horizontal="center" vertical="center"/>
    </xf>
    <xf numFmtId="0" fontId="17" fillId="0" borderId="14" xfId="1" applyFont="1" applyBorder="1" applyAlignment="1">
      <alignment vertical="center" wrapText="1"/>
    </xf>
    <xf numFmtId="0" fontId="17" fillId="0" borderId="16" xfId="1" applyFont="1" applyBorder="1" applyAlignment="1">
      <alignment vertical="center" wrapText="1"/>
    </xf>
    <xf numFmtId="0" fontId="17" fillId="0" borderId="15" xfId="1" applyFont="1" applyBorder="1" applyAlignment="1">
      <alignment vertical="center" wrapText="1"/>
    </xf>
    <xf numFmtId="0" fontId="17" fillId="0" borderId="5" xfId="1" applyFont="1" applyBorder="1" applyAlignment="1">
      <alignment vertical="center" wrapText="1"/>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8" fillId="0" borderId="17" xfId="1" applyFont="1" applyBorder="1" applyAlignment="1">
      <alignment vertical="center" wrapText="1"/>
    </xf>
    <xf numFmtId="0" fontId="18" fillId="0" borderId="19" xfId="1" applyFont="1" applyBorder="1" applyAlignment="1">
      <alignment vertical="center" wrapText="1"/>
    </xf>
    <xf numFmtId="0" fontId="18" fillId="0" borderId="18" xfId="1" applyFont="1" applyBorder="1" applyAlignment="1">
      <alignment vertical="center" wrapText="1"/>
    </xf>
    <xf numFmtId="0" fontId="18" fillId="0" borderId="29" xfId="1" applyFont="1" applyBorder="1" applyAlignment="1">
      <alignment vertical="center" wrapText="1"/>
    </xf>
    <xf numFmtId="0" fontId="18" fillId="0" borderId="0" xfId="1" applyFont="1" applyBorder="1" applyAlignment="1">
      <alignment vertical="center" wrapText="1"/>
    </xf>
    <xf numFmtId="0" fontId="18" fillId="0" borderId="30" xfId="1" applyFont="1" applyBorder="1" applyAlignment="1">
      <alignment vertical="center" wrapText="1"/>
    </xf>
    <xf numFmtId="0" fontId="18" fillId="0" borderId="23" xfId="1" applyFont="1" applyBorder="1" applyAlignment="1">
      <alignment vertical="center" wrapText="1"/>
    </xf>
    <xf numFmtId="0" fontId="18" fillId="0" borderId="25" xfId="1" applyFont="1" applyBorder="1" applyAlignment="1">
      <alignment vertical="center" wrapText="1"/>
    </xf>
    <xf numFmtId="0" fontId="18" fillId="0" borderId="24" xfId="1" applyFont="1" applyBorder="1" applyAlignment="1">
      <alignment vertical="center" wrapText="1"/>
    </xf>
    <xf numFmtId="0" fontId="12" fillId="0" borderId="31" xfId="1" applyFont="1" applyBorder="1" applyAlignment="1">
      <alignment horizontal="center" vertical="center"/>
    </xf>
    <xf numFmtId="0" fontId="12" fillId="0" borderId="32" xfId="1" applyFont="1" applyBorder="1" applyAlignment="1">
      <alignment horizontal="center" vertical="center"/>
    </xf>
    <xf numFmtId="0" fontId="10" fillId="0" borderId="5" xfId="1" applyBorder="1" applyAlignment="1">
      <alignment horizontal="center" vertical="center" textRotation="255" wrapText="1"/>
    </xf>
    <xf numFmtId="0" fontId="10" fillId="0" borderId="7" xfId="1" applyBorder="1" applyAlignment="1">
      <alignment horizontal="center" vertical="center" textRotation="255" wrapText="1"/>
    </xf>
    <xf numFmtId="0" fontId="19" fillId="0" borderId="8" xfId="1" applyFont="1" applyFill="1" applyBorder="1" applyAlignment="1">
      <alignment horizontal="left" vertical="center" wrapText="1"/>
    </xf>
    <xf numFmtId="0" fontId="19" fillId="0" borderId="13"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21" fillId="0" borderId="14" xfId="1" applyFont="1" applyFill="1" applyBorder="1" applyAlignment="1">
      <alignment vertical="center" wrapText="1"/>
    </xf>
    <xf numFmtId="0" fontId="21" fillId="0" borderId="16" xfId="1" applyFont="1" applyFill="1" applyBorder="1" applyAlignment="1">
      <alignment vertical="center" wrapText="1"/>
    </xf>
    <xf numFmtId="0" fontId="21" fillId="0" borderId="15" xfId="1" applyFont="1" applyFill="1" applyBorder="1" applyAlignment="1">
      <alignment vertical="center" wrapText="1"/>
    </xf>
    <xf numFmtId="0" fontId="12" fillId="0" borderId="13"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7" fillId="0" borderId="17" xfId="1" applyFont="1" applyBorder="1" applyAlignment="1">
      <alignment horizontal="left" vertical="center" wrapText="1"/>
    </xf>
    <xf numFmtId="0" fontId="17" fillId="0" borderId="19" xfId="1" applyFont="1" applyBorder="1" applyAlignment="1">
      <alignment horizontal="left" vertical="center" wrapText="1"/>
    </xf>
    <xf numFmtId="0" fontId="17" fillId="0" borderId="18" xfId="1" applyFont="1" applyBorder="1" applyAlignment="1">
      <alignment horizontal="left" vertical="center" wrapText="1"/>
    </xf>
    <xf numFmtId="0" fontId="17" fillId="0" borderId="10" xfId="1" applyFont="1" applyBorder="1" applyAlignment="1">
      <alignment horizontal="left" vertical="center" wrapText="1"/>
    </xf>
    <xf numFmtId="0" fontId="17" fillId="0" borderId="12" xfId="1" applyFont="1" applyBorder="1" applyAlignment="1">
      <alignment horizontal="left" vertical="center" wrapText="1"/>
    </xf>
    <xf numFmtId="0" fontId="17" fillId="0" borderId="11" xfId="1" applyFont="1" applyBorder="1" applyAlignment="1">
      <alignment horizontal="left" vertical="center" wrapText="1"/>
    </xf>
    <xf numFmtId="0" fontId="23" fillId="0" borderId="13" xfId="1" applyFont="1" applyBorder="1" applyAlignment="1">
      <alignment horizontal="center" vertical="center" wrapText="1"/>
    </xf>
    <xf numFmtId="0" fontId="23" fillId="0" borderId="13" xfId="1" applyFont="1" applyBorder="1" applyAlignment="1">
      <alignment vertical="center" wrapText="1"/>
    </xf>
    <xf numFmtId="0" fontId="21" fillId="0" borderId="8" xfId="1" applyFont="1" applyBorder="1" applyAlignment="1">
      <alignment horizontal="left" vertical="center" wrapText="1"/>
    </xf>
    <xf numFmtId="0" fontId="21" fillId="0" borderId="13" xfId="1" applyFont="1" applyBorder="1" applyAlignment="1">
      <alignment horizontal="left" vertical="center" wrapText="1"/>
    </xf>
    <xf numFmtId="0" fontId="21" fillId="0" borderId="9" xfId="1" applyFont="1" applyBorder="1" applyAlignment="1">
      <alignment horizontal="left" vertical="center" wrapText="1"/>
    </xf>
    <xf numFmtId="0" fontId="21" fillId="0" borderId="10" xfId="1" applyFont="1" applyBorder="1" applyAlignment="1">
      <alignment horizontal="left" vertical="center" wrapText="1"/>
    </xf>
    <xf numFmtId="0" fontId="21" fillId="0" borderId="12" xfId="1" applyFont="1" applyBorder="1" applyAlignment="1">
      <alignment horizontal="left" vertical="center" wrapText="1"/>
    </xf>
    <xf numFmtId="0" fontId="21" fillId="0" borderId="11" xfId="1" applyFont="1" applyBorder="1" applyAlignment="1">
      <alignment horizontal="left" vertical="center" wrapText="1"/>
    </xf>
    <xf numFmtId="0" fontId="22" fillId="0" borderId="8"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11" xfId="1" applyFont="1" applyBorder="1" applyAlignment="1">
      <alignment horizontal="center" vertical="center" wrapText="1"/>
    </xf>
  </cellXfs>
  <cellStyles count="2">
    <cellStyle name="標準" xfId="0" builtinId="0"/>
    <cellStyle name="標準 2" xfId="1" xr:uid="{00000000-0005-0000-0000-000001000000}"/>
  </cellStyles>
  <dxfs count="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エラーチェック式!C8" lockText="1" noThreeD="1"/>
</file>

<file path=xl/ctrlProps/ctrlProp2.xml><?xml version="1.0" encoding="utf-8"?>
<formControlPr xmlns="http://schemas.microsoft.com/office/spreadsheetml/2009/9/main" objectType="CheckBox" fmlaLink="エラーチェック式!C8" lockText="1" noThreeD="1"/>
</file>

<file path=xl/drawings/drawing1.xml><?xml version="1.0" encoding="utf-8"?>
<xdr:wsDr xmlns:xdr="http://schemas.openxmlformats.org/drawingml/2006/spreadsheetDrawing" xmlns:a="http://schemas.openxmlformats.org/drawingml/2006/main">
  <xdr:twoCellAnchor>
    <xdr:from>
      <xdr:col>0</xdr:col>
      <xdr:colOff>119063</xdr:colOff>
      <xdr:row>89</xdr:row>
      <xdr:rowOff>71436</xdr:rowOff>
    </xdr:from>
    <xdr:to>
      <xdr:col>3</xdr:col>
      <xdr:colOff>273844</xdr:colOff>
      <xdr:row>89</xdr:row>
      <xdr:rowOff>421481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063" y="22251079"/>
          <a:ext cx="2195852" cy="350045"/>
          <a:chOff x="309563" y="21520180"/>
          <a:chExt cx="2226469" cy="535781"/>
        </a:xfrm>
        <a:solidFill>
          <a:schemeClr val="lt1"/>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9563" y="21520180"/>
            <a:ext cx="2226469" cy="535781"/>
          </a:xfrm>
          <a:prstGeom prst="rect">
            <a:avLst/>
          </a:prstGeom>
          <a:solidFill>
            <a:schemeClr val="accent1">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入力値のチェックを行う</a:t>
            </a:r>
          </a:p>
        </xdr:txBody>
      </xdr:sp>
      <mc:AlternateContent xmlns:mc="http://schemas.openxmlformats.org/markup-compatibility/2006">
        <mc:Choice xmlns:a14="http://schemas.microsoft.com/office/drawing/2010/main" Requires="a14">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390525" y="21669374"/>
                <a:ext cx="72866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119063</xdr:colOff>
      <xdr:row>89</xdr:row>
      <xdr:rowOff>71436</xdr:rowOff>
    </xdr:from>
    <xdr:to>
      <xdr:col>3</xdr:col>
      <xdr:colOff>273844</xdr:colOff>
      <xdr:row>89</xdr:row>
      <xdr:rowOff>421481</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19063" y="21183023"/>
          <a:ext cx="2174500" cy="350045"/>
          <a:chOff x="309563" y="21520180"/>
          <a:chExt cx="2226469" cy="535781"/>
        </a:xfrm>
        <a:solidFill>
          <a:schemeClr val="lt1"/>
        </a:solidFill>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09563" y="21520180"/>
            <a:ext cx="2226469" cy="535781"/>
          </a:xfrm>
          <a:prstGeom prst="rect">
            <a:avLst/>
          </a:prstGeom>
          <a:solidFill>
            <a:schemeClr val="accent1">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入力値のチェックを行う</a:t>
            </a:r>
          </a:p>
        </xdr:txBody>
      </xdr:sp>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390525" y="21669374"/>
                <a:ext cx="72866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4"/>
  <sheetViews>
    <sheetView tabSelected="1" zoomScale="70" zoomScaleNormal="70" workbookViewId="0">
      <selection activeCell="B4" sqref="B4:C4"/>
    </sheetView>
  </sheetViews>
  <sheetFormatPr defaultRowHeight="18.75"/>
  <cols>
    <col min="5" max="5" width="5.125" customWidth="1"/>
    <col min="6" max="12" width="16.125" customWidth="1"/>
    <col min="29" max="47" width="7.5" customWidth="1"/>
  </cols>
  <sheetData>
    <row r="1" spans="1:12" ht="21" customHeight="1">
      <c r="A1" s="107" t="s">
        <v>1445</v>
      </c>
      <c r="B1" s="107"/>
      <c r="C1" s="107"/>
      <c r="D1" s="107"/>
      <c r="E1" s="107"/>
      <c r="F1" s="107"/>
      <c r="G1" s="107"/>
      <c r="H1" s="107"/>
      <c r="I1" s="107"/>
      <c r="J1" s="107"/>
      <c r="K1" s="107"/>
      <c r="L1" s="107"/>
    </row>
    <row r="2" spans="1:12" ht="21" customHeight="1">
      <c r="A2" s="15"/>
      <c r="B2" s="15"/>
      <c r="C2" s="15"/>
      <c r="D2" s="15"/>
      <c r="E2" s="15"/>
      <c r="F2" s="15"/>
      <c r="G2" s="15"/>
      <c r="H2" s="15"/>
      <c r="I2" s="15"/>
      <c r="J2" s="15"/>
      <c r="K2" s="15"/>
      <c r="L2" s="15"/>
    </row>
    <row r="3" spans="1:12" ht="17.45" customHeight="1">
      <c r="A3" s="10"/>
      <c r="B3" s="10"/>
      <c r="C3" s="10"/>
      <c r="D3" s="10"/>
      <c r="E3" s="10"/>
      <c r="F3" s="10"/>
      <c r="G3" s="10"/>
      <c r="H3" s="10"/>
      <c r="I3" s="93" t="s">
        <v>39</v>
      </c>
      <c r="J3" s="94"/>
      <c r="K3" s="95"/>
      <c r="L3" s="46"/>
    </row>
    <row r="4" spans="1:12">
      <c r="A4" s="4" t="s">
        <v>36</v>
      </c>
      <c r="B4" s="90"/>
      <c r="C4" s="91"/>
      <c r="F4" s="4" t="s">
        <v>0</v>
      </c>
      <c r="G4" s="45"/>
      <c r="I4" s="4" t="s">
        <v>1</v>
      </c>
      <c r="J4" s="90"/>
      <c r="K4" s="108"/>
      <c r="L4" s="91"/>
    </row>
    <row r="5" spans="1:12">
      <c r="A5" s="13"/>
      <c r="B5" s="12"/>
      <c r="C5" s="12"/>
      <c r="F5" s="14"/>
      <c r="G5" s="13"/>
      <c r="I5" s="4" t="s">
        <v>1123</v>
      </c>
      <c r="J5" s="44"/>
      <c r="K5" s="18" t="s">
        <v>1122</v>
      </c>
      <c r="L5" s="44"/>
    </row>
    <row r="6" spans="1:12" ht="43.5" customHeight="1">
      <c r="A6" s="13" t="s">
        <v>1306</v>
      </c>
      <c r="B6" s="12"/>
      <c r="C6" s="12"/>
      <c r="D6" s="19"/>
      <c r="E6" s="19"/>
      <c r="F6" s="14"/>
      <c r="G6" s="13"/>
      <c r="H6" s="19"/>
      <c r="I6" s="20"/>
      <c r="J6" s="21"/>
      <c r="K6" s="22"/>
      <c r="L6" s="21"/>
    </row>
    <row r="7" spans="1:12">
      <c r="A7" s="19" t="s">
        <v>1126</v>
      </c>
      <c r="B7" s="12"/>
      <c r="C7" s="12"/>
      <c r="D7" s="19"/>
      <c r="E7" s="19"/>
      <c r="F7" s="14"/>
      <c r="G7" s="13"/>
      <c r="H7" s="19"/>
      <c r="I7" s="20"/>
      <c r="J7" s="21"/>
      <c r="K7" s="22"/>
      <c r="L7" s="21"/>
    </row>
    <row r="8" spans="1:12" ht="22.7" customHeight="1">
      <c r="A8" s="81" t="s">
        <v>15</v>
      </c>
      <c r="B8" s="81"/>
      <c r="C8" s="81"/>
    </row>
    <row r="9" spans="1:12">
      <c r="A9" s="82" t="s">
        <v>2</v>
      </c>
      <c r="B9" s="86"/>
      <c r="C9" s="86"/>
      <c r="D9" s="86"/>
      <c r="E9" s="83"/>
      <c r="F9" s="2" t="s">
        <v>6</v>
      </c>
      <c r="G9" s="2" t="s">
        <v>7</v>
      </c>
      <c r="H9" s="2" t="s">
        <v>8</v>
      </c>
      <c r="I9" s="2" t="s">
        <v>9</v>
      </c>
      <c r="J9" s="2" t="s">
        <v>10</v>
      </c>
      <c r="K9" s="2" t="s">
        <v>11</v>
      </c>
      <c r="L9" s="2" t="s">
        <v>1229</v>
      </c>
    </row>
    <row r="10" spans="1:12">
      <c r="A10" s="84" t="s">
        <v>3</v>
      </c>
      <c r="B10" s="115" t="s">
        <v>1312</v>
      </c>
      <c r="C10" s="116"/>
      <c r="D10" s="117"/>
      <c r="E10" s="3">
        <v>1</v>
      </c>
      <c r="F10" s="47"/>
      <c r="G10" s="47"/>
      <c r="H10" s="47"/>
      <c r="I10" s="47"/>
      <c r="J10" s="47"/>
      <c r="K10" s="47"/>
      <c r="L10" s="50">
        <f t="shared" ref="L10:L17" si="0">SUM(F10:K10)</f>
        <v>0</v>
      </c>
    </row>
    <row r="11" spans="1:12">
      <c r="A11" s="102"/>
      <c r="B11" s="5"/>
      <c r="C11" s="109" t="s">
        <v>1313</v>
      </c>
      <c r="D11" s="110"/>
      <c r="E11" s="3">
        <v>2</v>
      </c>
      <c r="F11" s="47"/>
      <c r="G11" s="47"/>
      <c r="H11" s="47"/>
      <c r="I11" s="47"/>
      <c r="J11" s="47"/>
      <c r="K11" s="47"/>
      <c r="L11" s="50">
        <f t="shared" si="0"/>
        <v>0</v>
      </c>
    </row>
    <row r="12" spans="1:12">
      <c r="A12" s="85"/>
      <c r="B12" s="118" t="s">
        <v>1098</v>
      </c>
      <c r="C12" s="97"/>
      <c r="D12" s="98"/>
      <c r="E12" s="3">
        <v>3</v>
      </c>
      <c r="F12" s="47"/>
      <c r="G12" s="47"/>
      <c r="H12" s="47"/>
      <c r="I12" s="47"/>
      <c r="J12" s="47"/>
      <c r="K12" s="47"/>
      <c r="L12" s="50">
        <f t="shared" si="0"/>
        <v>0</v>
      </c>
    </row>
    <row r="13" spans="1:12">
      <c r="A13" s="82" t="s">
        <v>1099</v>
      </c>
      <c r="B13" s="86"/>
      <c r="C13" s="86"/>
      <c r="D13" s="83"/>
      <c r="E13" s="3">
        <v>4</v>
      </c>
      <c r="F13" s="47"/>
      <c r="G13" s="47"/>
      <c r="H13" s="47"/>
      <c r="I13" s="47"/>
      <c r="J13" s="47"/>
      <c r="K13" s="47"/>
      <c r="L13" s="50">
        <f t="shared" si="0"/>
        <v>0</v>
      </c>
    </row>
    <row r="14" spans="1:12">
      <c r="A14" s="84" t="s">
        <v>4</v>
      </c>
      <c r="B14" s="84" t="s">
        <v>5</v>
      </c>
      <c r="C14" s="118" t="s">
        <v>1100</v>
      </c>
      <c r="D14" s="98"/>
      <c r="E14" s="3">
        <v>5</v>
      </c>
      <c r="F14" s="47"/>
      <c r="G14" s="47"/>
      <c r="H14" s="47"/>
      <c r="I14" s="47"/>
      <c r="J14" s="47"/>
      <c r="K14" s="47"/>
      <c r="L14" s="50">
        <f t="shared" si="0"/>
        <v>0</v>
      </c>
    </row>
    <row r="15" spans="1:12">
      <c r="A15" s="102"/>
      <c r="B15" s="102"/>
      <c r="C15" s="96" t="s">
        <v>1101</v>
      </c>
      <c r="D15" s="98"/>
      <c r="E15" s="3">
        <v>6</v>
      </c>
      <c r="F15" s="47"/>
      <c r="G15" s="47"/>
      <c r="H15" s="47"/>
      <c r="I15" s="47"/>
      <c r="J15" s="47"/>
      <c r="K15" s="47"/>
      <c r="L15" s="50">
        <f t="shared" si="0"/>
        <v>0</v>
      </c>
    </row>
    <row r="16" spans="1:12">
      <c r="A16" s="102"/>
      <c r="B16" s="102"/>
      <c r="C16" s="5"/>
      <c r="D16" s="17" t="s">
        <v>1102</v>
      </c>
      <c r="E16" s="3">
        <v>7</v>
      </c>
      <c r="F16" s="47"/>
      <c r="G16" s="47"/>
      <c r="H16" s="47"/>
      <c r="I16" s="47"/>
      <c r="J16" s="47"/>
      <c r="K16" s="47"/>
      <c r="L16" s="50">
        <f t="shared" si="0"/>
        <v>0</v>
      </c>
    </row>
    <row r="17" spans="1:12">
      <c r="A17" s="102"/>
      <c r="B17" s="85"/>
      <c r="C17" s="82" t="s">
        <v>1103</v>
      </c>
      <c r="D17" s="83"/>
      <c r="E17" s="3">
        <v>8</v>
      </c>
      <c r="F17" s="48"/>
      <c r="G17" s="48"/>
      <c r="H17" s="48"/>
      <c r="I17" s="48"/>
      <c r="J17" s="47"/>
      <c r="K17" s="47"/>
      <c r="L17" s="50">
        <f t="shared" si="0"/>
        <v>0</v>
      </c>
    </row>
    <row r="18" spans="1:12">
      <c r="A18" s="102"/>
      <c r="B18" s="82" t="s">
        <v>1104</v>
      </c>
      <c r="C18" s="86"/>
      <c r="D18" s="83"/>
      <c r="E18" s="3">
        <v>9</v>
      </c>
      <c r="F18" s="48"/>
      <c r="G18" s="48"/>
      <c r="H18" s="48"/>
      <c r="I18" s="48"/>
      <c r="J18" s="48"/>
      <c r="K18" s="49"/>
      <c r="L18" s="53"/>
    </row>
    <row r="19" spans="1:12">
      <c r="A19" s="102"/>
      <c r="B19" s="111" t="s">
        <v>1314</v>
      </c>
      <c r="C19" s="112"/>
      <c r="D19" s="113"/>
      <c r="E19" s="3">
        <v>10</v>
      </c>
      <c r="F19" s="48"/>
      <c r="G19" s="48"/>
      <c r="H19" s="47"/>
      <c r="I19" s="47"/>
      <c r="J19" s="47"/>
      <c r="K19" s="47"/>
      <c r="L19" s="50">
        <f>SUM(F19:K19)</f>
        <v>0</v>
      </c>
    </row>
    <row r="20" spans="1:12">
      <c r="A20" s="102"/>
      <c r="B20" s="5"/>
      <c r="C20" s="82" t="s">
        <v>1315</v>
      </c>
      <c r="D20" s="83"/>
      <c r="E20" s="3">
        <v>11</v>
      </c>
      <c r="F20" s="48"/>
      <c r="G20" s="48"/>
      <c r="H20" s="47"/>
      <c r="I20" s="47"/>
      <c r="J20" s="47"/>
      <c r="K20" s="47"/>
      <c r="L20" s="50">
        <f>SUM(F20:K20)</f>
        <v>0</v>
      </c>
    </row>
    <row r="21" spans="1:12">
      <c r="A21" s="102"/>
      <c r="B21" s="96" t="s">
        <v>1316</v>
      </c>
      <c r="C21" s="97"/>
      <c r="D21" s="98"/>
      <c r="E21" s="3">
        <v>12</v>
      </c>
      <c r="F21" s="48"/>
      <c r="G21" s="48"/>
      <c r="H21" s="48"/>
      <c r="I21" s="48"/>
      <c r="J21" s="48"/>
      <c r="K21" s="49"/>
      <c r="L21" s="48"/>
    </row>
    <row r="22" spans="1:12">
      <c r="A22" s="102"/>
      <c r="B22" s="5"/>
      <c r="C22" s="99" t="s">
        <v>1230</v>
      </c>
      <c r="D22" s="101"/>
      <c r="E22" s="3">
        <v>13</v>
      </c>
      <c r="F22" s="48"/>
      <c r="G22" s="48"/>
      <c r="H22" s="48"/>
      <c r="I22" s="48"/>
      <c r="J22" s="48"/>
      <c r="K22" s="50">
        <f>K18</f>
        <v>0</v>
      </c>
      <c r="L22" s="48"/>
    </row>
    <row r="23" spans="1:12">
      <c r="A23" s="102"/>
      <c r="B23" s="84" t="s">
        <v>12</v>
      </c>
      <c r="C23" s="82" t="s">
        <v>1105</v>
      </c>
      <c r="D23" s="83"/>
      <c r="E23" s="3">
        <v>14</v>
      </c>
      <c r="F23" s="48"/>
      <c r="G23" s="48"/>
      <c r="H23" s="48"/>
      <c r="I23" s="48"/>
      <c r="J23" s="48"/>
      <c r="K23" s="49"/>
      <c r="L23" s="48"/>
    </row>
    <row r="24" spans="1:12">
      <c r="A24" s="102"/>
      <c r="B24" s="85"/>
      <c r="C24" s="82" t="s">
        <v>1106</v>
      </c>
      <c r="D24" s="83"/>
      <c r="E24" s="3">
        <v>15</v>
      </c>
      <c r="F24" s="48"/>
      <c r="G24" s="48"/>
      <c r="H24" s="48"/>
      <c r="I24" s="48"/>
      <c r="J24" s="48"/>
      <c r="K24" s="49"/>
      <c r="L24" s="48"/>
    </row>
    <row r="25" spans="1:12">
      <c r="A25" s="102"/>
      <c r="B25" s="84" t="s">
        <v>13</v>
      </c>
      <c r="C25" s="82" t="s">
        <v>1107</v>
      </c>
      <c r="D25" s="83"/>
      <c r="E25" s="3">
        <v>16</v>
      </c>
      <c r="F25" s="48"/>
      <c r="G25" s="48"/>
      <c r="H25" s="48"/>
      <c r="I25" s="48"/>
      <c r="J25" s="48"/>
      <c r="K25" s="47"/>
      <c r="L25" s="48"/>
    </row>
    <row r="26" spans="1:12">
      <c r="A26" s="102"/>
      <c r="B26" s="102"/>
      <c r="C26" s="82" t="s">
        <v>1108</v>
      </c>
      <c r="D26" s="83"/>
      <c r="E26" s="3">
        <v>17</v>
      </c>
      <c r="F26" s="48"/>
      <c r="G26" s="48"/>
      <c r="H26" s="48"/>
      <c r="I26" s="48"/>
      <c r="J26" s="48"/>
      <c r="K26" s="47"/>
      <c r="L26" s="48"/>
    </row>
    <row r="27" spans="1:12">
      <c r="A27" s="102"/>
      <c r="B27" s="102"/>
      <c r="C27" s="82" t="s">
        <v>1109</v>
      </c>
      <c r="D27" s="83"/>
      <c r="E27" s="3">
        <v>18</v>
      </c>
      <c r="F27" s="48"/>
      <c r="G27" s="48"/>
      <c r="H27" s="48"/>
      <c r="I27" s="48"/>
      <c r="J27" s="48"/>
      <c r="K27" s="47"/>
      <c r="L27" s="48"/>
    </row>
    <row r="28" spans="1:12">
      <c r="A28" s="102"/>
      <c r="B28" s="85"/>
      <c r="C28" s="82" t="s">
        <v>1110</v>
      </c>
      <c r="D28" s="83"/>
      <c r="E28" s="3">
        <v>19</v>
      </c>
      <c r="F28" s="48"/>
      <c r="G28" s="48"/>
      <c r="H28" s="48"/>
      <c r="I28" s="48"/>
      <c r="J28" s="48"/>
      <c r="K28" s="47"/>
      <c r="L28" s="48"/>
    </row>
    <row r="29" spans="1:12">
      <c r="A29" s="102"/>
      <c r="B29" s="82" t="s">
        <v>1111</v>
      </c>
      <c r="C29" s="86"/>
      <c r="D29" s="83"/>
      <c r="E29" s="3">
        <v>20</v>
      </c>
      <c r="F29" s="48"/>
      <c r="G29" s="48"/>
      <c r="H29" s="48"/>
      <c r="I29" s="48"/>
      <c r="J29" s="48"/>
      <c r="K29" s="47"/>
      <c r="L29" s="48"/>
    </row>
    <row r="30" spans="1:12">
      <c r="A30" s="102"/>
      <c r="B30" s="82" t="s">
        <v>1112</v>
      </c>
      <c r="C30" s="86"/>
      <c r="D30" s="83"/>
      <c r="E30" s="3">
        <v>21</v>
      </c>
      <c r="F30" s="48"/>
      <c r="G30" s="48"/>
      <c r="H30" s="48"/>
      <c r="I30" s="48"/>
      <c r="J30" s="48"/>
      <c r="K30" s="47"/>
      <c r="L30" s="48"/>
    </row>
    <row r="31" spans="1:12">
      <c r="A31" s="102"/>
      <c r="B31" s="114" t="s">
        <v>14</v>
      </c>
      <c r="C31" s="82" t="s">
        <v>1312</v>
      </c>
      <c r="D31" s="83"/>
      <c r="E31" s="3">
        <v>22</v>
      </c>
      <c r="F31" s="48"/>
      <c r="G31" s="48"/>
      <c r="H31" s="48"/>
      <c r="I31" s="48"/>
      <c r="J31" s="48"/>
      <c r="K31" s="47"/>
      <c r="L31" s="48"/>
    </row>
    <row r="32" spans="1:12">
      <c r="A32" s="85"/>
      <c r="B32" s="114"/>
      <c r="C32" s="99" t="s">
        <v>1313</v>
      </c>
      <c r="D32" s="101"/>
      <c r="E32" s="3">
        <v>23</v>
      </c>
      <c r="F32" s="48"/>
      <c r="G32" s="48"/>
      <c r="H32" s="48"/>
      <c r="I32" s="48"/>
      <c r="J32" s="48"/>
      <c r="K32" s="47"/>
      <c r="L32" s="48"/>
    </row>
    <row r="34" spans="1:9" ht="19.5">
      <c r="A34" s="81" t="s">
        <v>16</v>
      </c>
      <c r="B34" s="81"/>
      <c r="C34" s="81"/>
      <c r="D34" s="81"/>
      <c r="E34" s="81"/>
    </row>
    <row r="35" spans="1:9">
      <c r="A35" s="82" t="s">
        <v>2</v>
      </c>
      <c r="B35" s="86"/>
      <c r="C35" s="86"/>
      <c r="D35" s="86"/>
      <c r="E35" s="83"/>
      <c r="F35" s="4" t="s">
        <v>1124</v>
      </c>
      <c r="G35" s="4" t="s">
        <v>18</v>
      </c>
      <c r="H35" s="4" t="s">
        <v>19</v>
      </c>
      <c r="I35" s="2" t="s">
        <v>1231</v>
      </c>
    </row>
    <row r="36" spans="1:9">
      <c r="A36" s="82"/>
      <c r="B36" s="86"/>
      <c r="C36" s="86"/>
      <c r="D36" s="83"/>
      <c r="E36" s="3">
        <v>24</v>
      </c>
      <c r="F36" s="1"/>
      <c r="G36" s="1"/>
      <c r="H36" s="1"/>
      <c r="I36" s="1"/>
    </row>
    <row r="37" spans="1:9">
      <c r="A37" s="103" t="s">
        <v>17</v>
      </c>
      <c r="B37" s="104"/>
      <c r="C37" s="82" t="s">
        <v>1113</v>
      </c>
      <c r="D37" s="83"/>
      <c r="E37" s="3">
        <v>25</v>
      </c>
      <c r="F37" s="51"/>
      <c r="G37" s="51"/>
      <c r="H37" s="51"/>
      <c r="I37" s="52">
        <f t="shared" ref="I37:I42" si="1">F37+G37-H37</f>
        <v>0</v>
      </c>
    </row>
    <row r="38" spans="1:9">
      <c r="A38" s="105"/>
      <c r="B38" s="106"/>
      <c r="C38" s="82" t="s">
        <v>1114</v>
      </c>
      <c r="D38" s="83"/>
      <c r="E38" s="3">
        <v>26</v>
      </c>
      <c r="F38" s="51"/>
      <c r="G38" s="51"/>
      <c r="H38" s="51"/>
      <c r="I38" s="52">
        <f t="shared" si="1"/>
        <v>0</v>
      </c>
    </row>
    <row r="39" spans="1:9">
      <c r="A39" s="82" t="s">
        <v>1115</v>
      </c>
      <c r="B39" s="86"/>
      <c r="C39" s="86"/>
      <c r="D39" s="83"/>
      <c r="E39" s="3">
        <v>27</v>
      </c>
      <c r="F39" s="51"/>
      <c r="G39" s="51"/>
      <c r="H39" s="51"/>
      <c r="I39" s="52">
        <f t="shared" si="1"/>
        <v>0</v>
      </c>
    </row>
    <row r="40" spans="1:9">
      <c r="A40" s="82" t="s">
        <v>1116</v>
      </c>
      <c r="B40" s="86"/>
      <c r="C40" s="86"/>
      <c r="D40" s="83"/>
      <c r="E40" s="3">
        <v>28</v>
      </c>
      <c r="F40" s="51"/>
      <c r="G40" s="51"/>
      <c r="H40" s="51"/>
      <c r="I40" s="52">
        <f t="shared" si="1"/>
        <v>0</v>
      </c>
    </row>
    <row r="41" spans="1:9" ht="18.75" customHeight="1">
      <c r="A41" s="82" t="s">
        <v>1117</v>
      </c>
      <c r="B41" s="86"/>
      <c r="C41" s="86"/>
      <c r="D41" s="83"/>
      <c r="E41" s="3">
        <v>29</v>
      </c>
      <c r="F41" s="51"/>
      <c r="G41" s="51"/>
      <c r="H41" s="51"/>
      <c r="I41" s="52">
        <f t="shared" si="1"/>
        <v>0</v>
      </c>
    </row>
    <row r="42" spans="1:9">
      <c r="A42" s="82" t="s">
        <v>1118</v>
      </c>
      <c r="B42" s="86"/>
      <c r="C42" s="86"/>
      <c r="D42" s="83"/>
      <c r="E42" s="3">
        <v>30</v>
      </c>
      <c r="F42" s="51"/>
      <c r="G42" s="51"/>
      <c r="H42" s="51"/>
      <c r="I42" s="52">
        <f t="shared" si="1"/>
        <v>0</v>
      </c>
    </row>
    <row r="43" spans="1:9">
      <c r="A43" s="82" t="s">
        <v>1232</v>
      </c>
      <c r="B43" s="86"/>
      <c r="C43" s="86"/>
      <c r="D43" s="83"/>
      <c r="E43" s="3">
        <v>31</v>
      </c>
      <c r="F43" s="52">
        <f>SUM(F37:F42)</f>
        <v>0</v>
      </c>
      <c r="G43" s="52">
        <f>SUM(G37:G42)</f>
        <v>0</v>
      </c>
      <c r="H43" s="52">
        <f>SUM(H37:H42)</f>
        <v>0</v>
      </c>
      <c r="I43" s="52">
        <f>SUM(I37:I42)</f>
        <v>0</v>
      </c>
    </row>
    <row r="45" spans="1:9" ht="19.5">
      <c r="A45" s="8" t="s">
        <v>20</v>
      </c>
    </row>
    <row r="46" spans="1:9">
      <c r="A46" s="82" t="s">
        <v>1119</v>
      </c>
      <c r="B46" s="86"/>
      <c r="C46" s="86"/>
      <c r="D46" s="83"/>
      <c r="E46" s="3">
        <v>32</v>
      </c>
      <c r="F46" s="47"/>
    </row>
    <row r="47" spans="1:9">
      <c r="A47" s="82" t="s">
        <v>1120</v>
      </c>
      <c r="B47" s="86"/>
      <c r="C47" s="86"/>
      <c r="D47" s="83"/>
      <c r="E47" s="3">
        <v>33</v>
      </c>
      <c r="F47" s="47"/>
    </row>
    <row r="48" spans="1:9">
      <c r="A48" s="82" t="s">
        <v>1121</v>
      </c>
      <c r="B48" s="86"/>
      <c r="C48" s="86"/>
      <c r="D48" s="83"/>
      <c r="E48" s="3">
        <v>34</v>
      </c>
      <c r="F48" s="49"/>
    </row>
    <row r="50" spans="1:13" ht="19.5">
      <c r="A50" s="8" t="s">
        <v>21</v>
      </c>
    </row>
    <row r="51" spans="1:13">
      <c r="A51" s="82" t="s">
        <v>1317</v>
      </c>
      <c r="B51" s="86"/>
      <c r="C51" s="86"/>
      <c r="D51" s="83"/>
      <c r="E51" s="3">
        <v>35</v>
      </c>
      <c r="F51" s="47"/>
    </row>
    <row r="52" spans="1:13">
      <c r="A52" s="84" t="s">
        <v>22</v>
      </c>
      <c r="B52" s="82" t="s">
        <v>1318</v>
      </c>
      <c r="C52" s="86"/>
      <c r="D52" s="83"/>
      <c r="E52" s="3">
        <v>36</v>
      </c>
      <c r="F52" s="50">
        <f>L11*5</f>
        <v>0</v>
      </c>
    </row>
    <row r="53" spans="1:13">
      <c r="A53" s="102"/>
      <c r="B53" s="82" t="s">
        <v>1319</v>
      </c>
      <c r="C53" s="86"/>
      <c r="D53" s="83"/>
      <c r="E53" s="3">
        <v>37</v>
      </c>
      <c r="F53" s="47"/>
    </row>
    <row r="54" spans="1:13">
      <c r="A54" s="102"/>
      <c r="B54" s="82" t="s">
        <v>1320</v>
      </c>
      <c r="C54" s="86"/>
      <c r="D54" s="83"/>
      <c r="E54" s="3">
        <v>38</v>
      </c>
      <c r="F54" s="47"/>
    </row>
    <row r="55" spans="1:13">
      <c r="A55" s="102"/>
      <c r="B55" s="82" t="s">
        <v>1321</v>
      </c>
      <c r="C55" s="86"/>
      <c r="D55" s="83"/>
      <c r="E55" s="3">
        <v>39</v>
      </c>
      <c r="F55" s="47"/>
    </row>
    <row r="56" spans="1:13">
      <c r="A56" s="85"/>
      <c r="B56" s="82" t="s">
        <v>1322</v>
      </c>
      <c r="C56" s="86"/>
      <c r="D56" s="83"/>
      <c r="E56" s="3">
        <v>40</v>
      </c>
      <c r="F56" s="50">
        <f>F52+F53+F54-F55</f>
        <v>0</v>
      </c>
      <c r="M56" s="16"/>
    </row>
    <row r="57" spans="1:13">
      <c r="A57" s="84" t="s">
        <v>23</v>
      </c>
      <c r="B57" s="82" t="s">
        <v>1323</v>
      </c>
      <c r="C57" s="86"/>
      <c r="D57" s="83"/>
      <c r="E57" s="3">
        <v>41</v>
      </c>
      <c r="F57" s="47"/>
    </row>
    <row r="58" spans="1:13">
      <c r="A58" s="102"/>
      <c r="B58" s="82" t="s">
        <v>1324</v>
      </c>
      <c r="C58" s="86"/>
      <c r="D58" s="83"/>
      <c r="E58" s="3">
        <v>42</v>
      </c>
      <c r="F58" s="47"/>
    </row>
    <row r="59" spans="1:13">
      <c r="A59" s="85"/>
      <c r="B59" s="82" t="s">
        <v>1322</v>
      </c>
      <c r="C59" s="86"/>
      <c r="D59" s="83"/>
      <c r="E59" s="3">
        <v>43</v>
      </c>
      <c r="F59" s="50">
        <f>F57+F58</f>
        <v>0</v>
      </c>
    </row>
    <row r="60" spans="1:13">
      <c r="A60" s="82" t="s">
        <v>1325</v>
      </c>
      <c r="B60" s="86"/>
      <c r="C60" s="86"/>
      <c r="D60" s="83"/>
      <c r="E60" s="3">
        <v>44</v>
      </c>
      <c r="F60" s="47"/>
    </row>
    <row r="61" spans="1:13">
      <c r="A61" s="82" t="s">
        <v>1326</v>
      </c>
      <c r="B61" s="86"/>
      <c r="C61" s="86"/>
      <c r="D61" s="83"/>
      <c r="E61" s="3">
        <v>45</v>
      </c>
      <c r="F61" s="50">
        <f>F51+F56-F59-F60</f>
        <v>0</v>
      </c>
    </row>
    <row r="63" spans="1:13" ht="19.5">
      <c r="A63" s="81" t="s">
        <v>24</v>
      </c>
      <c r="B63" s="81"/>
      <c r="C63" s="81"/>
      <c r="D63" s="81"/>
      <c r="M63" s="16"/>
    </row>
    <row r="64" spans="1:13">
      <c r="A64" s="96" t="s">
        <v>1327</v>
      </c>
      <c r="B64" s="97"/>
      <c r="C64" s="97"/>
      <c r="D64" s="98"/>
      <c r="E64" s="3">
        <v>46</v>
      </c>
      <c r="F64" s="50">
        <f>SUM(F65:F70)</f>
        <v>0</v>
      </c>
      <c r="M64" s="16"/>
    </row>
    <row r="65" spans="1:8">
      <c r="A65" s="6"/>
      <c r="B65" s="82" t="s">
        <v>1328</v>
      </c>
      <c r="C65" s="86"/>
      <c r="D65" s="83"/>
      <c r="E65" s="3">
        <v>47</v>
      </c>
      <c r="F65" s="47"/>
    </row>
    <row r="66" spans="1:8">
      <c r="A66" s="6"/>
      <c r="B66" s="82" t="s">
        <v>1329</v>
      </c>
      <c r="C66" s="86"/>
      <c r="D66" s="83"/>
      <c r="E66" s="3">
        <v>48</v>
      </c>
      <c r="F66" s="47"/>
    </row>
    <row r="67" spans="1:8">
      <c r="A67" s="6"/>
      <c r="B67" s="82" t="s">
        <v>1330</v>
      </c>
      <c r="C67" s="86"/>
      <c r="D67" s="83"/>
      <c r="E67" s="3">
        <v>49</v>
      </c>
      <c r="F67" s="47"/>
    </row>
    <row r="68" spans="1:8">
      <c r="A68" s="6"/>
      <c r="B68" s="82" t="s">
        <v>1331</v>
      </c>
      <c r="C68" s="86"/>
      <c r="D68" s="83"/>
      <c r="E68" s="3">
        <v>50</v>
      </c>
      <c r="F68" s="47"/>
    </row>
    <row r="69" spans="1:8">
      <c r="A69" s="6"/>
      <c r="B69" s="99" t="s">
        <v>1332</v>
      </c>
      <c r="C69" s="100"/>
      <c r="D69" s="101"/>
      <c r="E69" s="3">
        <v>51</v>
      </c>
      <c r="F69" s="47"/>
    </row>
    <row r="70" spans="1:8">
      <c r="A70" s="5"/>
      <c r="B70" s="99" t="s">
        <v>1333</v>
      </c>
      <c r="C70" s="100"/>
      <c r="D70" s="101"/>
      <c r="E70" s="3">
        <v>52</v>
      </c>
      <c r="F70" s="47"/>
    </row>
    <row r="71" spans="1:8">
      <c r="A71" s="92" t="s">
        <v>1125</v>
      </c>
      <c r="B71" s="92"/>
      <c r="C71" s="92"/>
      <c r="D71" s="92"/>
      <c r="F71" s="54"/>
    </row>
    <row r="72" spans="1:8">
      <c r="A72" s="82" t="s">
        <v>1334</v>
      </c>
      <c r="B72" s="86"/>
      <c r="C72" s="86"/>
      <c r="D72" s="83"/>
      <c r="E72" s="3">
        <v>53</v>
      </c>
      <c r="F72" s="47"/>
    </row>
    <row r="73" spans="1:8">
      <c r="A73" s="82" t="s">
        <v>1335</v>
      </c>
      <c r="B73" s="86"/>
      <c r="C73" s="86"/>
      <c r="D73" s="83"/>
      <c r="E73" s="3">
        <v>54</v>
      </c>
      <c r="F73" s="47"/>
    </row>
    <row r="74" spans="1:8">
      <c r="A74" s="82" t="s">
        <v>1336</v>
      </c>
      <c r="B74" s="86"/>
      <c r="C74" s="86"/>
      <c r="D74" s="83"/>
      <c r="E74" s="3">
        <v>55</v>
      </c>
      <c r="F74" s="47"/>
    </row>
    <row r="76" spans="1:8" ht="19.5">
      <c r="A76" s="8" t="s">
        <v>27</v>
      </c>
    </row>
    <row r="77" spans="1:8">
      <c r="A77" s="82" t="s">
        <v>2</v>
      </c>
      <c r="B77" s="86"/>
      <c r="C77" s="86"/>
      <c r="D77" s="86"/>
      <c r="E77" s="83"/>
      <c r="F77" s="4" t="s">
        <v>30</v>
      </c>
      <c r="G77" s="4" t="s">
        <v>31</v>
      </c>
      <c r="H77" s="4" t="s">
        <v>32</v>
      </c>
    </row>
    <row r="78" spans="1:8">
      <c r="A78" s="82" t="s">
        <v>6</v>
      </c>
      <c r="B78" s="86"/>
      <c r="C78" s="86"/>
      <c r="D78" s="83"/>
      <c r="E78" s="3">
        <v>56</v>
      </c>
      <c r="F78" s="55"/>
      <c r="G78" s="76"/>
      <c r="H78" s="56"/>
    </row>
    <row r="79" spans="1:8">
      <c r="A79" s="82" t="s">
        <v>7</v>
      </c>
      <c r="B79" s="86"/>
      <c r="C79" s="86"/>
      <c r="D79" s="83"/>
      <c r="E79" s="3">
        <v>57</v>
      </c>
      <c r="F79" s="55"/>
      <c r="G79" s="76"/>
      <c r="H79" s="56"/>
    </row>
    <row r="80" spans="1:8">
      <c r="A80" s="82" t="s">
        <v>8</v>
      </c>
      <c r="B80" s="86"/>
      <c r="C80" s="86"/>
      <c r="D80" s="83"/>
      <c r="E80" s="3">
        <v>58</v>
      </c>
      <c r="F80" s="55"/>
      <c r="G80" s="76"/>
      <c r="H80" s="56"/>
    </row>
    <row r="81" spans="1:12">
      <c r="A81" s="82" t="s">
        <v>9</v>
      </c>
      <c r="B81" s="86"/>
      <c r="C81" s="86"/>
      <c r="D81" s="83"/>
      <c r="E81" s="3">
        <v>59</v>
      </c>
      <c r="F81" s="55"/>
      <c r="G81" s="76"/>
      <c r="H81" s="56"/>
    </row>
    <row r="82" spans="1:12">
      <c r="A82" s="82" t="s">
        <v>10</v>
      </c>
      <c r="B82" s="86"/>
      <c r="C82" s="86"/>
      <c r="D82" s="83"/>
      <c r="E82" s="3">
        <v>60</v>
      </c>
      <c r="F82" s="55"/>
      <c r="G82" s="76"/>
      <c r="H82" s="56"/>
    </row>
    <row r="83" spans="1:12">
      <c r="A83" s="82" t="s">
        <v>11</v>
      </c>
      <c r="B83" s="86"/>
      <c r="C83" s="86"/>
      <c r="D83" s="83"/>
      <c r="E83" s="3">
        <v>61</v>
      </c>
      <c r="F83" s="55"/>
      <c r="G83" s="76"/>
      <c r="H83" s="56"/>
    </row>
    <row r="84" spans="1:12">
      <c r="A84" t="s">
        <v>28</v>
      </c>
    </row>
    <row r="85" spans="1:12">
      <c r="A85" s="82" t="s">
        <v>25</v>
      </c>
      <c r="B85" s="86"/>
      <c r="C85" s="86"/>
      <c r="D85" s="83"/>
      <c r="E85" s="3">
        <v>62</v>
      </c>
      <c r="F85" s="56"/>
      <c r="G85" s="76"/>
      <c r="H85" s="56"/>
    </row>
    <row r="86" spans="1:12">
      <c r="A86" s="82" t="s">
        <v>26</v>
      </c>
      <c r="B86" s="86"/>
      <c r="C86" s="86"/>
      <c r="D86" s="83"/>
      <c r="E86" s="3">
        <v>63</v>
      </c>
      <c r="F86" s="56"/>
      <c r="G86" s="76"/>
      <c r="H86" s="56"/>
    </row>
    <row r="87" spans="1:12">
      <c r="A87" s="82" t="s">
        <v>29</v>
      </c>
      <c r="B87" s="86"/>
      <c r="C87" s="86"/>
      <c r="D87" s="83"/>
      <c r="E87" s="3">
        <v>64</v>
      </c>
      <c r="F87" s="55"/>
      <c r="G87" s="77"/>
      <c r="H87" s="55"/>
    </row>
    <row r="89" spans="1:12">
      <c r="A89" s="7" t="s">
        <v>1225</v>
      </c>
    </row>
    <row r="90" spans="1:12" ht="42" customHeight="1"/>
    <row r="91" spans="1:12" ht="168.75" customHeight="1">
      <c r="A91" s="88" t="str">
        <f>IF(エラーチェック式!C8=TRUE,IF(COUNTIF(エラーチェック式!G41:G150,1)=0,"エラーはありませんでした。本ファイルを所轄の国税局鑑定官室まで提出してください。",エラーチェック式!D145&amp;エラーチェック式!D146&amp;エラーチェック式!D147&amp;エラーチェック式!D148&amp;エラーチェック式!D149&amp;エラーチェック式!D150&amp;エラーチェック式!D41&amp;エラーチェック式!D42&amp;エラーチェック式!D43&amp;エラーチェック式!D44&amp;エラーチェック式!D45&amp;エラーチェック式!D46&amp;エラーチェック式!D47&amp;エラーチェック式!D48&amp;エラーチェック式!D49&amp;エラーチェック式!D50&amp;エラーチェック式!D55&amp;エラーチェック式!D57&amp;エラーチェック式!D58&amp;エラーチェック式!D59&amp;エラーチェック式!D60&amp;エラーチェック式!D61&amp;エラーチェック式!D62&amp;エラーチェック式!D63&amp;エラーチェック式!E71&amp;エラーチェック式!E72&amp;エラーチェック式!E73&amp;エラーチェック式!E74&amp;エラーチェック式!E75&amp;エラーチェック式!E76&amp;エラーチェック式!E79&amp;エラーチェック式!E80&amp;エラーチェック式!E81&amp;エラーチェック式!E104&amp;エラーチェック式!E105&amp;エラーチェック式!E106&amp;エラーチェック式!E107&amp;エラーチェック式!E108&amp;エラーチェック式!E121&amp;エラーチェック式!E122&amp;エラーチェック式!E126&amp;エラーチェック式!E129&amp;エラーチェック式!E140),"（チェック未実施です）")</f>
        <v>（チェック未実施です）</v>
      </c>
      <c r="B91" s="89"/>
      <c r="C91" s="89"/>
      <c r="D91" s="89"/>
      <c r="E91" s="89"/>
      <c r="F91" s="89"/>
      <c r="G91" s="89"/>
      <c r="H91" s="89"/>
      <c r="I91" s="89"/>
      <c r="J91" s="89"/>
      <c r="K91" s="89"/>
      <c r="L91" s="89"/>
    </row>
    <row r="92" spans="1:12" ht="24" customHeight="1"/>
    <row r="93" spans="1:12">
      <c r="A93" t="s">
        <v>1128</v>
      </c>
    </row>
    <row r="94" spans="1:12">
      <c r="A94" t="s">
        <v>1127</v>
      </c>
    </row>
    <row r="95" spans="1:12" ht="78" customHeight="1">
      <c r="A95" s="87"/>
      <c r="B95" s="87"/>
      <c r="C95" s="87"/>
      <c r="D95" s="87"/>
      <c r="E95" s="87"/>
      <c r="F95" s="87"/>
      <c r="G95" s="87"/>
      <c r="H95" s="87"/>
      <c r="I95" s="87"/>
      <c r="J95" s="87"/>
      <c r="K95" s="87"/>
      <c r="L95" s="87"/>
    </row>
    <row r="96" spans="1:12" ht="12.75" customHeight="1"/>
    <row r="97" spans="1:13">
      <c r="A97" t="s">
        <v>37</v>
      </c>
    </row>
    <row r="104" spans="1:13">
      <c r="M104" s="16"/>
    </row>
  </sheetData>
  <sheetProtection algorithmName="SHA-512" hashValue="TKRRyNIDXX+sKymtKRR0Te0+3jLSUTHPu3ftdwkiNJrJallc8IuZIWtQH7oksYKctVjC1ZZCqJhbm0XRiuaxgQ==" saltValue="Qe8/Z7yFZzQsb8yYgkBCPQ==" spinCount="100000" sheet="1" formatColumns="0" formatRows="0" selectLockedCells="1"/>
  <dataConsolidate/>
  <mergeCells count="85">
    <mergeCell ref="C14:D14"/>
    <mergeCell ref="C15:D15"/>
    <mergeCell ref="A40:D40"/>
    <mergeCell ref="A41:D41"/>
    <mergeCell ref="A42:D42"/>
    <mergeCell ref="B18:D18"/>
    <mergeCell ref="B21:D21"/>
    <mergeCell ref="C22:D22"/>
    <mergeCell ref="C24:D24"/>
    <mergeCell ref="C20:D20"/>
    <mergeCell ref="B25:B28"/>
    <mergeCell ref="C25:D25"/>
    <mergeCell ref="B68:D68"/>
    <mergeCell ref="B58:D58"/>
    <mergeCell ref="B70:D70"/>
    <mergeCell ref="A8:C8"/>
    <mergeCell ref="C11:D11"/>
    <mergeCell ref="B19:D19"/>
    <mergeCell ref="B30:D30"/>
    <mergeCell ref="C31:D31"/>
    <mergeCell ref="B31:B32"/>
    <mergeCell ref="C32:D32"/>
    <mergeCell ref="A9:E9"/>
    <mergeCell ref="B10:D10"/>
    <mergeCell ref="A10:A12"/>
    <mergeCell ref="B12:D12"/>
    <mergeCell ref="A13:D13"/>
    <mergeCell ref="B59:D59"/>
    <mergeCell ref="A1:L1"/>
    <mergeCell ref="J4:L4"/>
    <mergeCell ref="A87:D87"/>
    <mergeCell ref="A73:D73"/>
    <mergeCell ref="A74:D74"/>
    <mergeCell ref="A77:E77"/>
    <mergeCell ref="A78:D78"/>
    <mergeCell ref="A79:D79"/>
    <mergeCell ref="A80:D80"/>
    <mergeCell ref="A81:D81"/>
    <mergeCell ref="A82:D82"/>
    <mergeCell ref="A83:D83"/>
    <mergeCell ref="A85:D85"/>
    <mergeCell ref="A86:D86"/>
    <mergeCell ref="A72:D72"/>
    <mergeCell ref="A57:A59"/>
    <mergeCell ref="I3:K3"/>
    <mergeCell ref="A61:D61"/>
    <mergeCell ref="A64:D64"/>
    <mergeCell ref="B69:D69"/>
    <mergeCell ref="A14:A32"/>
    <mergeCell ref="B14:B17"/>
    <mergeCell ref="A48:D48"/>
    <mergeCell ref="A51:D51"/>
    <mergeCell ref="B52:D52"/>
    <mergeCell ref="A52:A56"/>
    <mergeCell ref="A47:D47"/>
    <mergeCell ref="A35:E35"/>
    <mergeCell ref="A36:D36"/>
    <mergeCell ref="A37:B38"/>
    <mergeCell ref="C37:D37"/>
    <mergeCell ref="C38:D38"/>
    <mergeCell ref="A95:L95"/>
    <mergeCell ref="A91:L91"/>
    <mergeCell ref="B4:C4"/>
    <mergeCell ref="A39:D39"/>
    <mergeCell ref="B53:D53"/>
    <mergeCell ref="B54:D54"/>
    <mergeCell ref="B55:D55"/>
    <mergeCell ref="B56:D56"/>
    <mergeCell ref="B57:D57"/>
    <mergeCell ref="B65:D65"/>
    <mergeCell ref="A34:E34"/>
    <mergeCell ref="A71:D71"/>
    <mergeCell ref="B66:D66"/>
    <mergeCell ref="C17:D17"/>
    <mergeCell ref="B29:D29"/>
    <mergeCell ref="B67:D67"/>
    <mergeCell ref="A63:D63"/>
    <mergeCell ref="C26:D26"/>
    <mergeCell ref="C27:D27"/>
    <mergeCell ref="C28:D28"/>
    <mergeCell ref="B23:B24"/>
    <mergeCell ref="C23:D23"/>
    <mergeCell ref="A60:D60"/>
    <mergeCell ref="A43:D43"/>
    <mergeCell ref="A46:D46"/>
  </mergeCells>
  <phoneticPr fontId="1"/>
  <dataValidations count="16">
    <dataValidation type="list" allowBlank="1" showInputMessage="1" showErrorMessage="1" sqref="B6:C7" xr:uid="{00000000-0002-0000-0000-000000000000}">
      <formula1>"東京局,関東信越局,名古屋局"</formula1>
    </dataValidation>
    <dataValidation type="whole" operator="greaterThanOrEqual" allowBlank="1" showInputMessage="1" showErrorMessage="1" sqref="F72:F74" xr:uid="{00000000-0002-0000-0000-000001000000}">
      <formula1>0</formula1>
    </dataValidation>
    <dataValidation type="whole" allowBlank="1" showInputMessage="1" showErrorMessage="1" error="整数を入力してください。合計値がマイナスになる場合は負の整数を入力してください。" sqref="F12:K12" xr:uid="{00000000-0002-0000-0000-000002000000}">
      <formula1>-99999999</formula1>
      <formula2>99999999</formula2>
    </dataValidation>
    <dataValidation type="whole" allowBlank="1" showInputMessage="1" showErrorMessage="1" error="整数を入力してください。マイナスになる場合は負の整数を入力してください。_x000a_（本メッセージは±100以上の整数を入力した場合にも表示されます）" sqref="G85:G87 G78:G83" xr:uid="{00000000-0002-0000-0000-000003000000}">
      <formula1>-99</formula1>
      <formula2>99</formula2>
    </dataValidation>
    <dataValidation type="decimal" allowBlank="1" showInputMessage="1" showErrorMessage="1" error="０～21.9度までの値を入力してください。" sqref="F78:F83 F85:F86" xr:uid="{00000000-0002-0000-0000-000004000000}">
      <formula1>0</formula1>
      <formula2>21.9</formula2>
    </dataValidation>
    <dataValidation type="decimal" allowBlank="1" showInputMessage="1" showErrorMessage="1" error="０～11.9度までの値を入力してください。" sqref="F87" xr:uid="{00000000-0002-0000-0000-000005000000}">
      <formula1>0</formula1>
      <formula2>11.9</formula2>
    </dataValidation>
    <dataValidation type="decimal" allowBlank="1" showInputMessage="1" showErrorMessage="1" sqref="H84" xr:uid="{00000000-0002-0000-0000-000006000000}">
      <formula1>0</formula1>
      <formula2>9.9</formula2>
    </dataValidation>
    <dataValidation type="whole" allowBlank="1" showInputMessage="1" showErrorMessage="1" error="正の整数を入力してください。" sqref="F10:K11 F13:K16 J17:K17 H19:K20 F37:H42 F46:F48 F53:F54 K21:K32" xr:uid="{00000000-0002-0000-0000-000007000000}">
      <formula1>0</formula1>
      <formula2>999999999</formula2>
    </dataValidation>
    <dataValidation type="whole" allowBlank="1" showInputMessage="1" showErrorMessage="1" error="正の整数を入力してください。" sqref="K18" xr:uid="{00000000-0002-0000-0000-000008000000}">
      <formula1>0</formula1>
      <formula2>9999999999</formula2>
    </dataValidation>
    <dataValidation type="whole" allowBlank="1" showInputMessage="1" showErrorMessage="1" sqref="F51 F65:F70" xr:uid="{00000000-0002-0000-0000-000009000000}">
      <formula1>0</formula1>
      <formula2>999999999</formula2>
    </dataValidation>
    <dataValidation type="whole" allowBlank="1" showInputMessage="1" showErrorMessage="1" error="正の整数を入力してください（用途変更により清酒となり、在庫増となったものがここに入力されます）。" sqref="F55" xr:uid="{00000000-0002-0000-0000-00000A000000}">
      <formula1>0</formula1>
      <formula2>999999999</formula2>
    </dataValidation>
    <dataValidation type="whole" allowBlank="1" showInputMessage="1" showErrorMessage="1" error="正の整数を入力してください" sqref="F57:F58" xr:uid="{00000000-0002-0000-0000-00000B000000}">
      <formula1>0</formula1>
      <formula2>999999999</formula2>
    </dataValidation>
    <dataValidation type="whole" allowBlank="1" showInputMessage="1" showErrorMessage="1" error="正の整数を入力してください。_x000a__x000a_なお、以下の式により、期末在庫数量が計算されます。_x000a__x000a_期首在庫数量（35）＋受入数量合計（40）－払出数量合計（43）－欠減等（45）＝期末在庫数量（44）" sqref="F61" xr:uid="{00000000-0002-0000-0000-00000C000000}">
      <formula1>0</formula1>
      <formula2>999999999</formula2>
    </dataValidation>
    <dataValidation type="decimal" allowBlank="1" showInputMessage="1" showErrorMessage="1" error="０～9.9度までの値を入力してください。" sqref="H85:H87 H78:H83" xr:uid="{00000000-0002-0000-0000-00000D000000}">
      <formula1>0</formula1>
      <formula2>9.9</formula2>
    </dataValidation>
    <dataValidation type="list" allowBlank="1" showInputMessage="1" showErrorMessage="1" sqref="G4" xr:uid="{00000000-0002-0000-0000-00000E000000}">
      <formula1>INDIRECT($B$4)</formula1>
    </dataValidation>
    <dataValidation type="custom" imeMode="disabled" allowBlank="1" showInputMessage="1" showErrorMessage="1" sqref="L3" xr:uid="{6E726B12-7C69-4962-976F-368949008275}">
      <formula1>LENB(L3)=LEN(L3)</formula1>
    </dataValidation>
  </dataValidations>
  <pageMargins left="0.23622047244094491" right="0.23622047244094491" top="0.74803149606299213" bottom="0.74803149606299213" header="0.31496062992125984" footer="0.31496062992125984"/>
  <pageSetup paperSize="9" scale="59" fitToHeight="0" orientation="portrait" r:id="rId1"/>
  <rowBreaks count="1" manualBreakCount="1">
    <brk id="61" max="11" man="1"/>
  </rowBreaks>
  <colBreaks count="1" manualBreakCount="1">
    <brk id="12" max="1048575" man="1"/>
  </colBreaks>
  <ignoredErrors>
    <ignoredError sqref="L10 L11:L12 L19:L20 L14:L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locked="0" defaultSize="0" autoFill="0" autoLine="0" autoPict="0">
                <anchor moveWithCells="1">
                  <from>
                    <xdr:col>0</xdr:col>
                    <xdr:colOff>200025</xdr:colOff>
                    <xdr:row>89</xdr:row>
                    <xdr:rowOff>171450</xdr:rowOff>
                  </from>
                  <to>
                    <xdr:col>1</xdr:col>
                    <xdr:colOff>238125</xdr:colOff>
                    <xdr:row>89</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2" id="{A2E089BD-E3F6-4321-AC12-C9A535C38B08}">
            <xm:f>エラーチェック式!$G$41=1</xm:f>
            <x14:dxf>
              <fill>
                <patternFill>
                  <bgColor rgb="FFFF0000"/>
                </patternFill>
              </fill>
            </x14:dxf>
          </x14:cfRule>
          <xm:sqref>H19:H20</xm:sqref>
        </x14:conditionalFormatting>
        <x14:conditionalFormatting xmlns:xm="http://schemas.microsoft.com/office/excel/2006/main">
          <x14:cfRule type="expression" priority="53" id="{179800F9-3844-4D50-9DEE-867C3C176F79}">
            <xm:f>エラーチェック式!$G$42=1</xm:f>
            <x14:dxf>
              <fill>
                <patternFill>
                  <bgColor rgb="FFFF0000"/>
                </patternFill>
              </fill>
            </x14:dxf>
          </x14:cfRule>
          <xm:sqref>I19:I20</xm:sqref>
        </x14:conditionalFormatting>
        <x14:conditionalFormatting xmlns:xm="http://schemas.microsoft.com/office/excel/2006/main">
          <x14:cfRule type="expression" priority="54" id="{CBDF7940-F9F7-4989-A957-2A3A60F6252E}">
            <xm:f>エラーチェック式!$G$43=1</xm:f>
            <x14:dxf>
              <fill>
                <patternFill>
                  <bgColor rgb="FFFF0000"/>
                </patternFill>
              </fill>
            </x14:dxf>
          </x14:cfRule>
          <xm:sqref>J19:J20</xm:sqref>
        </x14:conditionalFormatting>
        <x14:conditionalFormatting xmlns:xm="http://schemas.microsoft.com/office/excel/2006/main">
          <x14:cfRule type="expression" priority="55" id="{099BDED5-26A1-4BD1-8BC4-375FB100D682}">
            <xm:f>エラーチェック式!$G$44=1</xm:f>
            <x14:dxf>
              <fill>
                <patternFill>
                  <bgColor rgb="FFFF0000"/>
                </patternFill>
              </fill>
            </x14:dxf>
          </x14:cfRule>
          <xm:sqref>K19:K20</xm:sqref>
        </x14:conditionalFormatting>
        <x14:conditionalFormatting xmlns:xm="http://schemas.microsoft.com/office/excel/2006/main">
          <x14:cfRule type="expression" priority="56" id="{0BA3AF77-0D08-4894-AC10-2A24BEAE39BD}">
            <xm:f>エラーチェック式!$G$45=1</xm:f>
            <x14:dxf>
              <fill>
                <patternFill>
                  <bgColor rgb="FFFF0000"/>
                </patternFill>
              </fill>
            </x14:dxf>
          </x14:cfRule>
          <xm:sqref>F15:F16</xm:sqref>
        </x14:conditionalFormatting>
        <x14:conditionalFormatting xmlns:xm="http://schemas.microsoft.com/office/excel/2006/main">
          <x14:cfRule type="expression" priority="57" id="{6F0A04EB-CA2D-4064-BE25-18AC5AE26E3A}">
            <xm:f>エラーチェック式!$G$46=1</xm:f>
            <x14:dxf>
              <fill>
                <patternFill>
                  <bgColor rgb="FFFF0000"/>
                </patternFill>
              </fill>
            </x14:dxf>
          </x14:cfRule>
          <xm:sqref>G15:G16</xm:sqref>
        </x14:conditionalFormatting>
        <x14:conditionalFormatting xmlns:xm="http://schemas.microsoft.com/office/excel/2006/main">
          <x14:cfRule type="expression" priority="58" id="{C071F2F7-7D33-4F68-9D6B-FEB329369614}">
            <xm:f>エラーチェック式!$G$47=1</xm:f>
            <x14:dxf>
              <fill>
                <patternFill>
                  <bgColor rgb="FFFF0000"/>
                </patternFill>
              </fill>
            </x14:dxf>
          </x14:cfRule>
          <xm:sqref>H15:H16</xm:sqref>
        </x14:conditionalFormatting>
        <x14:conditionalFormatting xmlns:xm="http://schemas.microsoft.com/office/excel/2006/main">
          <x14:cfRule type="expression" priority="59" id="{C491BBA7-37AB-4882-9AAF-247FFE453F98}">
            <xm:f>エラーチェック式!$G$48</xm:f>
            <x14:dxf>
              <fill>
                <patternFill>
                  <bgColor rgb="FFFF0000"/>
                </patternFill>
              </fill>
            </x14:dxf>
          </x14:cfRule>
          <xm:sqref>I15:I16</xm:sqref>
        </x14:conditionalFormatting>
        <x14:conditionalFormatting xmlns:xm="http://schemas.microsoft.com/office/excel/2006/main">
          <x14:cfRule type="expression" priority="60" id="{31842C3B-07A8-432A-8EFD-116DFEFCF193}">
            <xm:f>エラーチェック式!$G$49=1</xm:f>
            <x14:dxf>
              <fill>
                <patternFill>
                  <bgColor rgb="FFFF0000"/>
                </patternFill>
              </fill>
            </x14:dxf>
          </x14:cfRule>
          <xm:sqref>J15:J16</xm:sqref>
        </x14:conditionalFormatting>
        <x14:conditionalFormatting xmlns:xm="http://schemas.microsoft.com/office/excel/2006/main">
          <x14:cfRule type="expression" priority="61" id="{E9C055E9-E205-48A8-BEF1-ADE07407C966}">
            <xm:f>エラーチェック式!$G$50=1</xm:f>
            <x14:dxf>
              <fill>
                <patternFill>
                  <bgColor rgb="FFFF0000"/>
                </patternFill>
              </fill>
            </x14:dxf>
          </x14:cfRule>
          <xm:sqref>K15:K16</xm:sqref>
        </x14:conditionalFormatting>
        <x14:conditionalFormatting xmlns:xm="http://schemas.microsoft.com/office/excel/2006/main">
          <x14:cfRule type="expression" priority="63" id="{FA85CF3B-C804-4B63-9068-5D6B92FD77DE}">
            <xm:f>エラーチェック式!$G$55=1</xm:f>
            <x14:dxf>
              <fill>
                <patternFill>
                  <bgColor rgb="FFFF0000"/>
                </patternFill>
              </fill>
            </x14:dxf>
          </x14:cfRule>
          <xm:sqref>F47</xm:sqref>
        </x14:conditionalFormatting>
        <x14:conditionalFormatting xmlns:xm="http://schemas.microsoft.com/office/excel/2006/main">
          <x14:cfRule type="expression" priority="64" id="{720C70DC-A71D-469D-AF94-F97426D1ABEC}">
            <xm:f>エラーチェック式!$G$57=1</xm:f>
            <x14:dxf>
              <fill>
                <patternFill>
                  <bgColor rgb="FFFF0000"/>
                </patternFill>
              </fill>
            </x14:dxf>
          </x14:cfRule>
          <xm:sqref>F37:H37</xm:sqref>
        </x14:conditionalFormatting>
        <x14:conditionalFormatting xmlns:xm="http://schemas.microsoft.com/office/excel/2006/main">
          <x14:cfRule type="expression" priority="65" id="{F6DF74A2-298D-4B53-9B7B-5364058776DE}">
            <xm:f>エラーチェック式!$G$58=1</xm:f>
            <x14:dxf>
              <fill>
                <patternFill>
                  <bgColor rgb="FFFF0000"/>
                </patternFill>
              </fill>
            </x14:dxf>
          </x14:cfRule>
          <xm:sqref>F38:H38</xm:sqref>
        </x14:conditionalFormatting>
        <x14:conditionalFormatting xmlns:xm="http://schemas.microsoft.com/office/excel/2006/main">
          <x14:cfRule type="expression" priority="66" id="{C0AF2D5B-13AB-406B-A466-129B2760C7C0}">
            <xm:f>エラーチェック式!$G$59=1</xm:f>
            <x14:dxf>
              <fill>
                <patternFill>
                  <bgColor rgb="FFFF0000"/>
                </patternFill>
              </fill>
            </x14:dxf>
          </x14:cfRule>
          <xm:sqref>F39:H39</xm:sqref>
        </x14:conditionalFormatting>
        <x14:conditionalFormatting xmlns:xm="http://schemas.microsoft.com/office/excel/2006/main">
          <x14:cfRule type="expression" priority="67" id="{6B7EA540-0682-4357-9F87-40684FAD9587}">
            <xm:f>エラーチェック式!$G$61=1</xm:f>
            <x14:dxf>
              <fill>
                <patternFill>
                  <bgColor rgb="FFFF0000"/>
                </patternFill>
              </fill>
            </x14:dxf>
          </x14:cfRule>
          <xm:sqref>F41:H41</xm:sqref>
        </x14:conditionalFormatting>
        <x14:conditionalFormatting xmlns:xm="http://schemas.microsoft.com/office/excel/2006/main">
          <x14:cfRule type="expression" priority="68" id="{DCDB113B-FE1A-4F62-95D6-525F00D26743}">
            <xm:f>エラーチェック式!$G$62=1</xm:f>
            <x14:dxf>
              <fill>
                <patternFill>
                  <bgColor rgb="FFFF0000"/>
                </patternFill>
              </fill>
            </x14:dxf>
          </x14:cfRule>
          <xm:sqref>F42:H42</xm:sqref>
        </x14:conditionalFormatting>
        <x14:conditionalFormatting xmlns:xm="http://schemas.microsoft.com/office/excel/2006/main">
          <x14:cfRule type="expression" priority="69" id="{10AD70BE-FC2F-40B3-AA11-4E2DDA362433}">
            <xm:f>エラーチェック式!$G$63=1</xm:f>
            <x14:dxf>
              <fill>
                <patternFill>
                  <bgColor rgb="FFFF0000"/>
                </patternFill>
              </fill>
            </x14:dxf>
          </x14:cfRule>
          <xm:sqref>F51 F53:F55 F57:F58</xm:sqref>
        </x14:conditionalFormatting>
        <x14:conditionalFormatting xmlns:xm="http://schemas.microsoft.com/office/excel/2006/main">
          <x14:cfRule type="expression" priority="74" id="{D1CC283D-1B38-47A7-9235-9F28F2FB30A8}">
            <xm:f>エラーチェック式!$G$71=1</xm:f>
            <x14:dxf>
              <fill>
                <patternFill>
                  <bgColor rgb="FFFF0000"/>
                </patternFill>
              </fill>
            </x14:dxf>
          </x14:cfRule>
          <xm:sqref>F11</xm:sqref>
        </x14:conditionalFormatting>
        <x14:conditionalFormatting xmlns:xm="http://schemas.microsoft.com/office/excel/2006/main">
          <x14:cfRule type="expression" priority="75" id="{2071D366-FF3A-4091-B598-489F1356E6E4}">
            <xm:f>エラーチェック式!$G$72</xm:f>
            <x14:dxf>
              <fill>
                <patternFill>
                  <bgColor rgb="FFFF0000"/>
                </patternFill>
              </fill>
            </x14:dxf>
          </x14:cfRule>
          <xm:sqref>G11</xm:sqref>
        </x14:conditionalFormatting>
        <x14:conditionalFormatting xmlns:xm="http://schemas.microsoft.com/office/excel/2006/main">
          <x14:cfRule type="expression" priority="76" id="{AA28F35C-C5F8-4419-B118-BCBDD50356D1}">
            <xm:f>エラーチェック式!$G$73=1</xm:f>
            <x14:dxf>
              <fill>
                <patternFill>
                  <bgColor rgb="FFFF0000"/>
                </patternFill>
              </fill>
            </x14:dxf>
          </x14:cfRule>
          <xm:sqref>H11</xm:sqref>
        </x14:conditionalFormatting>
        <x14:conditionalFormatting xmlns:xm="http://schemas.microsoft.com/office/excel/2006/main">
          <x14:cfRule type="expression" priority="77" id="{89DB7B71-CB5A-465A-8E71-02899D944AC3}">
            <xm:f>エラーチェック式!$G$74=1</xm:f>
            <x14:dxf>
              <fill>
                <patternFill>
                  <bgColor rgb="FFFF0000"/>
                </patternFill>
              </fill>
            </x14:dxf>
          </x14:cfRule>
          <xm:sqref>I11</xm:sqref>
        </x14:conditionalFormatting>
        <x14:conditionalFormatting xmlns:xm="http://schemas.microsoft.com/office/excel/2006/main">
          <x14:cfRule type="expression" priority="78" id="{FF2C4062-94FA-4555-A917-38F8FA57508B}">
            <xm:f>エラーチェック式!$G$75=1</xm:f>
            <x14:dxf>
              <fill>
                <patternFill>
                  <bgColor rgb="FFFF0000"/>
                </patternFill>
              </fill>
            </x14:dxf>
          </x14:cfRule>
          <xm:sqref>J11</xm:sqref>
        </x14:conditionalFormatting>
        <x14:conditionalFormatting xmlns:xm="http://schemas.microsoft.com/office/excel/2006/main">
          <x14:cfRule type="expression" priority="79" id="{B4B1EDE6-25AB-4025-B919-5F9451CF6AC3}">
            <xm:f>エラーチェック式!$G$76=1</xm:f>
            <x14:dxf>
              <fill>
                <patternFill>
                  <bgColor rgb="FFFF0000"/>
                </patternFill>
              </fill>
            </x14:dxf>
          </x14:cfRule>
          <xm:sqref>K11</xm:sqref>
        </x14:conditionalFormatting>
        <x14:conditionalFormatting xmlns:xm="http://schemas.microsoft.com/office/excel/2006/main">
          <x14:cfRule type="expression" priority="80" id="{B90282C4-E910-4038-973B-CA01317FDCAA}">
            <xm:f>エラーチェック式!$G$79=1</xm:f>
            <x14:dxf>
              <fill>
                <patternFill>
                  <bgColor rgb="FFFF0000"/>
                </patternFill>
              </fill>
            </x14:dxf>
          </x14:cfRule>
          <xm:sqref>G14:G15</xm:sqref>
        </x14:conditionalFormatting>
        <x14:conditionalFormatting xmlns:xm="http://schemas.microsoft.com/office/excel/2006/main">
          <x14:cfRule type="expression" priority="81" id="{B61F5A7D-E870-4C36-9347-B3883C88E254}">
            <xm:f>エラーチェック式!$G$80=1</xm:f>
            <x14:dxf>
              <fill>
                <patternFill>
                  <bgColor rgb="FFFF0000"/>
                </patternFill>
              </fill>
            </x14:dxf>
          </x14:cfRule>
          <xm:sqref>H14:H15</xm:sqref>
        </x14:conditionalFormatting>
        <x14:conditionalFormatting xmlns:xm="http://schemas.microsoft.com/office/excel/2006/main">
          <x14:cfRule type="expression" priority="82" id="{908D9F5A-FA5C-4619-9CF5-9E092E5A996C}">
            <xm:f>エラーチェック式!$G$81=1</xm:f>
            <x14:dxf>
              <fill>
                <patternFill>
                  <bgColor rgb="FFFF0000"/>
                </patternFill>
              </fill>
            </x14:dxf>
          </x14:cfRule>
          <xm:sqref>I14:I15</xm:sqref>
        </x14:conditionalFormatting>
        <x14:conditionalFormatting xmlns:xm="http://schemas.microsoft.com/office/excel/2006/main">
          <x14:cfRule type="expression" priority="83" id="{4074E953-F6E4-4E70-B48E-131D483470BE}">
            <xm:f>エラーチェック式!$G$104=1</xm:f>
            <x14:dxf>
              <fill>
                <patternFill>
                  <bgColor rgb="FFFF0000"/>
                </patternFill>
              </fill>
            </x14:dxf>
          </x14:cfRule>
          <xm:sqref>H19</xm:sqref>
        </x14:conditionalFormatting>
        <x14:conditionalFormatting xmlns:xm="http://schemas.microsoft.com/office/excel/2006/main">
          <x14:cfRule type="expression" priority="84" id="{5245F183-DBC3-4054-AEF1-DDB1F76459B8}">
            <xm:f>エラーチェック式!$G$105=1</xm:f>
            <x14:dxf>
              <fill>
                <patternFill>
                  <bgColor rgb="FFFF0000"/>
                </patternFill>
              </fill>
            </x14:dxf>
          </x14:cfRule>
          <xm:sqref>I19</xm:sqref>
        </x14:conditionalFormatting>
        <x14:conditionalFormatting xmlns:xm="http://schemas.microsoft.com/office/excel/2006/main">
          <x14:cfRule type="expression" priority="85" id="{2AE3C3D4-65CB-4466-BCD0-195F6666978B}">
            <xm:f>エラーチェック式!$G$106=1</xm:f>
            <x14:dxf>
              <fill>
                <patternFill>
                  <bgColor rgb="FFFF0000"/>
                </patternFill>
              </fill>
            </x14:dxf>
          </x14:cfRule>
          <xm:sqref>J19</xm:sqref>
        </x14:conditionalFormatting>
        <x14:conditionalFormatting xmlns:xm="http://schemas.microsoft.com/office/excel/2006/main">
          <x14:cfRule type="expression" priority="86" id="{762A880F-41C6-4519-96C2-5D8C3E10A3AC}">
            <xm:f>エラーチェック式!$G$107=1</xm:f>
            <x14:dxf>
              <fill>
                <patternFill>
                  <bgColor rgb="FFFF0000"/>
                </patternFill>
              </fill>
            </x14:dxf>
          </x14:cfRule>
          <xm:sqref>K19</xm:sqref>
        </x14:conditionalFormatting>
        <x14:conditionalFormatting xmlns:xm="http://schemas.microsoft.com/office/excel/2006/main">
          <x14:cfRule type="expression" priority="87" id="{13571FDE-2CE5-433F-A3E1-7DC12E0C6B1B}">
            <xm:f>エラーチェック式!$G$121=1</xm:f>
            <x14:dxf>
              <fill>
                <patternFill>
                  <bgColor rgb="FFFF0000"/>
                </patternFill>
              </fill>
            </x14:dxf>
          </x14:cfRule>
          <xm:sqref>K31:K32</xm:sqref>
        </x14:conditionalFormatting>
        <x14:conditionalFormatting xmlns:xm="http://schemas.microsoft.com/office/excel/2006/main">
          <x14:cfRule type="expression" priority="88" id="{70119D42-F115-4F25-84EB-4608CA57728D}">
            <xm:f>エラーチェック式!$G$126=1</xm:f>
            <x14:dxf>
              <fill>
                <patternFill>
                  <bgColor rgb="FFFF0000"/>
                </patternFill>
              </fill>
            </x14:dxf>
          </x14:cfRule>
          <xm:sqref>H37:H42 F14:K14</xm:sqref>
        </x14:conditionalFormatting>
        <x14:conditionalFormatting xmlns:xm="http://schemas.microsoft.com/office/excel/2006/main">
          <x14:cfRule type="expression" priority="90" id="{A6625D09-E647-43C9-8343-2DE1A6D9864E}">
            <xm:f>エラーチェック式!$G$129=1</xm:f>
            <x14:dxf>
              <fill>
                <patternFill>
                  <bgColor rgb="FFFF0000"/>
                </patternFill>
              </fill>
            </x14:dxf>
          </x14:cfRule>
          <xm:sqref>H37:H41 F14:I14</xm:sqref>
        </x14:conditionalFormatting>
        <x14:conditionalFormatting xmlns:xm="http://schemas.microsoft.com/office/excel/2006/main">
          <x14:cfRule type="expression" priority="13" id="{17924237-73EF-4E86-B617-77953E21828D}">
            <xm:f>エラーチェック式!$G$108=1</xm:f>
            <x14:dxf>
              <fill>
                <patternFill>
                  <bgColor rgb="FFFF0000"/>
                </patternFill>
              </fill>
            </x14:dxf>
          </x14:cfRule>
          <xm:sqref>H19:K19</xm:sqref>
        </x14:conditionalFormatting>
        <x14:conditionalFormatting xmlns:xm="http://schemas.microsoft.com/office/excel/2006/main">
          <x14:cfRule type="expression" priority="12" id="{F6BAAB3F-7A1B-4141-93B3-D7F7CE6010B1}">
            <xm:f>エラーチェック式!$G$122=1</xm:f>
            <x14:dxf>
              <fill>
                <patternFill>
                  <bgColor rgb="FFFF0000"/>
                </patternFill>
              </fill>
            </x14:dxf>
          </x14:cfRule>
          <xm:sqref>F57</xm:sqref>
        </x14:conditionalFormatting>
        <x14:conditionalFormatting xmlns:xm="http://schemas.microsoft.com/office/excel/2006/main">
          <x14:cfRule type="expression" priority="11" id="{FD29E40F-BA13-4E81-8296-30F23FABEB9B}">
            <xm:f>エラーチェック式!$G$122=1</xm:f>
            <x14:dxf>
              <fill>
                <patternFill>
                  <bgColor rgb="FFFF0000"/>
                </patternFill>
              </fill>
            </x14:dxf>
          </x14:cfRule>
          <xm:sqref>F65:F70</xm:sqref>
        </x14:conditionalFormatting>
        <x14:conditionalFormatting xmlns:xm="http://schemas.microsoft.com/office/excel/2006/main">
          <x14:cfRule type="expression" priority="10" id="{72A80DFB-40E7-4297-89BD-4002EF40B64E}">
            <xm:f>エラーチェック式!$G$140=1</xm:f>
            <x14:dxf>
              <fill>
                <patternFill>
                  <bgColor rgb="FFFF0000"/>
                </patternFill>
              </fill>
            </x14:dxf>
          </x14:cfRule>
          <xm:sqref>K15</xm:sqref>
        </x14:conditionalFormatting>
        <x14:conditionalFormatting xmlns:xm="http://schemas.microsoft.com/office/excel/2006/main">
          <x14:cfRule type="expression" priority="9" id="{A8097E4D-36B1-4CAF-9329-6C2EF813E247}">
            <xm:f>エラーチェック式!$G$140=1</xm:f>
            <x14:dxf>
              <fill>
                <patternFill>
                  <bgColor rgb="FFFF0000"/>
                </patternFill>
              </fill>
            </x14:dxf>
          </x14:cfRule>
          <xm:sqref>K17</xm:sqref>
        </x14:conditionalFormatting>
        <x14:conditionalFormatting xmlns:xm="http://schemas.microsoft.com/office/excel/2006/main">
          <x14:cfRule type="expression" priority="8" id="{C0080EBC-134D-4990-BE0A-62CACB1F0B28}">
            <xm:f>エラーチェック式!$G$140=1</xm:f>
            <x14:dxf>
              <fill>
                <patternFill>
                  <bgColor rgb="FFFF0000"/>
                </patternFill>
              </fill>
            </x14:dxf>
          </x14:cfRule>
          <xm:sqref>K18:K19</xm:sqref>
        </x14:conditionalFormatting>
        <x14:conditionalFormatting xmlns:xm="http://schemas.microsoft.com/office/excel/2006/main">
          <x14:cfRule type="expression" priority="7" id="{6EB1A109-6F12-485C-82F6-3CB2E966AC8B}">
            <xm:f>エラーチェック式!$G$140=1</xm:f>
            <x14:dxf>
              <fill>
                <patternFill>
                  <bgColor rgb="FFFF0000"/>
                </patternFill>
              </fill>
            </x14:dxf>
          </x14:cfRule>
          <xm:sqref>K23:K29</xm:sqref>
        </x14:conditionalFormatting>
        <x14:conditionalFormatting xmlns:xm="http://schemas.microsoft.com/office/excel/2006/main">
          <x14:cfRule type="expression" priority="6" id="{6527D851-095F-4E4D-B8A3-BB4EDCD7653A}">
            <xm:f>エラーチェック式!$G$60=1</xm:f>
            <x14:dxf>
              <fill>
                <patternFill>
                  <bgColor rgb="FFFF0000"/>
                </patternFill>
              </fill>
            </x14:dxf>
          </x14:cfRule>
          <xm:sqref>F40:H40</xm:sqref>
        </x14:conditionalFormatting>
        <x14:conditionalFormatting xmlns:xm="http://schemas.microsoft.com/office/excel/2006/main">
          <x14:cfRule type="expression" priority="5" id="{70AE099E-BFFE-4354-9EFB-AD8CD3A2F101}">
            <xm:f>エラーチェック式!$G$146=1</xm:f>
            <x14:dxf>
              <fill>
                <patternFill>
                  <bgColor rgb="FFFF0000"/>
                </patternFill>
              </fill>
            </x14:dxf>
          </x14:cfRule>
          <xm:sqref>B4:C4</xm:sqref>
        </x14:conditionalFormatting>
        <x14:conditionalFormatting xmlns:xm="http://schemas.microsoft.com/office/excel/2006/main">
          <x14:cfRule type="expression" priority="4" id="{72881AA8-4772-48C3-91FC-07AA1FA94BA7}">
            <xm:f>エラーチェック式!$G$147=1</xm:f>
            <x14:dxf>
              <fill>
                <patternFill>
                  <bgColor rgb="FFFF0000"/>
                </patternFill>
              </fill>
            </x14:dxf>
          </x14:cfRule>
          <xm:sqref>G4</xm:sqref>
        </x14:conditionalFormatting>
        <x14:conditionalFormatting xmlns:xm="http://schemas.microsoft.com/office/excel/2006/main">
          <x14:cfRule type="expression" priority="3" id="{41B1A9B3-40A1-4983-BD77-7A31D83E9041}">
            <xm:f>エラーチェック式!$G$148=1</xm:f>
            <x14:dxf>
              <fill>
                <patternFill>
                  <bgColor rgb="FFFF0000"/>
                </patternFill>
              </fill>
            </x14:dxf>
          </x14:cfRule>
          <xm:sqref>J4:L4</xm:sqref>
        </x14:conditionalFormatting>
        <x14:conditionalFormatting xmlns:xm="http://schemas.microsoft.com/office/excel/2006/main">
          <x14:cfRule type="expression" priority="2" id="{4A0B8891-7942-4C33-B201-E9BF67C1EC99}">
            <xm:f>エラーチェック式!$G$149=1</xm:f>
            <x14:dxf>
              <fill>
                <patternFill>
                  <bgColor rgb="FFFF0000"/>
                </patternFill>
              </fill>
            </x14:dxf>
          </x14:cfRule>
          <xm:sqref>J5</xm:sqref>
        </x14:conditionalFormatting>
        <x14:conditionalFormatting xmlns:xm="http://schemas.microsoft.com/office/excel/2006/main">
          <x14:cfRule type="expression" priority="1" id="{8A91C723-2529-4399-8ED3-1B658D931F4C}">
            <xm:f>エラーチェック式!$G$150=1</xm:f>
            <x14:dxf>
              <fill>
                <patternFill>
                  <bgColor rgb="FFFF0000"/>
                </patternFill>
              </fill>
            </x14:dxf>
          </x14:cfRule>
          <xm:sqref>L5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エラーチェック式!$L$11:$L$22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63"/>
  <sheetViews>
    <sheetView zoomScale="75" zoomScaleNormal="75" workbookViewId="0">
      <selection activeCell="B7" sqref="B7"/>
    </sheetView>
  </sheetViews>
  <sheetFormatPr defaultRowHeight="18.75"/>
  <cols>
    <col min="1" max="1" width="7.5" style="24" customWidth="1"/>
    <col min="2" max="2" width="61.125" style="24" customWidth="1"/>
    <col min="3" max="3" width="12" style="24" customWidth="1"/>
    <col min="4" max="5" width="15.375" style="24" customWidth="1"/>
    <col min="6" max="6" width="34.125" style="24" customWidth="1"/>
    <col min="7" max="7" width="11.5" style="24" customWidth="1"/>
    <col min="8" max="15" width="7.5" style="24" customWidth="1"/>
  </cols>
  <sheetData>
    <row r="1" spans="1:14">
      <c r="A1" s="25" t="s">
        <v>1307</v>
      </c>
    </row>
    <row r="2" spans="1:14">
      <c r="A2" s="24" t="s">
        <v>1308</v>
      </c>
    </row>
    <row r="3" spans="1:14">
      <c r="A3" s="24" t="s">
        <v>1309</v>
      </c>
    </row>
    <row r="4" spans="1:14">
      <c r="A4" s="24" t="s">
        <v>1242</v>
      </c>
    </row>
    <row r="8" spans="1:14">
      <c r="B8" s="33" t="s">
        <v>1241</v>
      </c>
      <c r="C8" s="25" t="b">
        <v>0</v>
      </c>
      <c r="D8" s="25"/>
      <c r="E8" s="25"/>
      <c r="F8" s="25"/>
      <c r="G8" s="25"/>
      <c r="H8" s="25"/>
      <c r="I8" s="25"/>
      <c r="J8" s="25"/>
      <c r="K8" s="25"/>
      <c r="L8" s="25"/>
      <c r="M8" s="25"/>
      <c r="N8" s="25"/>
    </row>
    <row r="9" spans="1:14">
      <c r="A9" s="25" t="s">
        <v>1243</v>
      </c>
      <c r="B9" s="25"/>
      <c r="C9" s="25"/>
      <c r="D9" s="25"/>
      <c r="E9" s="25"/>
      <c r="F9" s="25"/>
      <c r="G9" s="25"/>
      <c r="H9" s="25"/>
      <c r="I9" s="25" t="s">
        <v>1194</v>
      </c>
      <c r="J9" s="25"/>
      <c r="K9" s="25"/>
      <c r="L9" s="25"/>
      <c r="M9" s="25"/>
      <c r="N9" s="25"/>
    </row>
    <row r="10" spans="1:14">
      <c r="A10" s="26" t="s">
        <v>1130</v>
      </c>
      <c r="B10" s="26" t="s">
        <v>1131</v>
      </c>
      <c r="C10" s="27" t="s">
        <v>1132</v>
      </c>
      <c r="D10" s="27" t="s">
        <v>1133</v>
      </c>
      <c r="E10" s="27" t="s">
        <v>1134</v>
      </c>
      <c r="F10" s="27" t="s">
        <v>1135</v>
      </c>
      <c r="G10" s="27" t="s">
        <v>1236</v>
      </c>
      <c r="H10" s="25"/>
      <c r="I10" s="25"/>
      <c r="J10" s="25"/>
      <c r="K10" s="25"/>
      <c r="L10" s="25"/>
      <c r="M10" s="25"/>
      <c r="N10" s="25"/>
    </row>
    <row r="11" spans="1:14">
      <c r="A11" s="31">
        <v>1</v>
      </c>
      <c r="B11" s="32" t="s">
        <v>1195</v>
      </c>
      <c r="C11" s="27" t="s">
        <v>1224</v>
      </c>
      <c r="D11" s="27"/>
      <c r="E11" s="27"/>
      <c r="F11" s="119" t="s">
        <v>1278</v>
      </c>
      <c r="G11" s="27"/>
      <c r="H11" s="30"/>
      <c r="I11" s="30" t="s">
        <v>40</v>
      </c>
      <c r="J11" s="30" t="s">
        <v>562</v>
      </c>
      <c r="K11" s="25"/>
      <c r="L11" s="30" t="s">
        <v>1086</v>
      </c>
      <c r="M11" s="25"/>
      <c r="N11" s="25"/>
    </row>
    <row r="12" spans="1:14">
      <c r="A12" s="31">
        <v>2</v>
      </c>
      <c r="B12" s="32" t="s">
        <v>1196</v>
      </c>
      <c r="C12" s="27" t="s">
        <v>1224</v>
      </c>
      <c r="D12" s="27"/>
      <c r="E12" s="27"/>
      <c r="F12" s="120"/>
      <c r="G12" s="27"/>
      <c r="H12" s="30"/>
      <c r="I12" s="30" t="s">
        <v>41</v>
      </c>
      <c r="J12" s="30" t="s">
        <v>563</v>
      </c>
      <c r="K12" s="25"/>
      <c r="L12" s="30" t="s">
        <v>1087</v>
      </c>
      <c r="M12" s="25"/>
      <c r="N12" s="25"/>
    </row>
    <row r="13" spans="1:14">
      <c r="A13" s="31">
        <v>3</v>
      </c>
      <c r="B13" s="32" t="s">
        <v>1197</v>
      </c>
      <c r="C13" s="27" t="s">
        <v>1224</v>
      </c>
      <c r="D13" s="27"/>
      <c r="E13" s="27"/>
      <c r="F13" s="120"/>
      <c r="G13" s="27"/>
      <c r="H13" s="30"/>
      <c r="I13" s="30" t="s">
        <v>42</v>
      </c>
      <c r="J13" s="30" t="s">
        <v>564</v>
      </c>
      <c r="K13" s="25"/>
      <c r="L13" s="30" t="s">
        <v>1088</v>
      </c>
      <c r="M13" s="25"/>
      <c r="N13" s="25"/>
    </row>
    <row r="14" spans="1:14">
      <c r="A14" s="31">
        <v>4</v>
      </c>
      <c r="B14" s="32" t="s">
        <v>1198</v>
      </c>
      <c r="C14" s="27" t="s">
        <v>1224</v>
      </c>
      <c r="D14" s="27"/>
      <c r="E14" s="27"/>
      <c r="F14" s="120"/>
      <c r="G14" s="27"/>
      <c r="H14" s="30"/>
      <c r="I14" s="30" t="s">
        <v>43</v>
      </c>
      <c r="J14" s="30" t="s">
        <v>565</v>
      </c>
      <c r="K14" s="25"/>
      <c r="L14" s="30" t="s">
        <v>1089</v>
      </c>
      <c r="M14" s="25"/>
      <c r="N14" s="25"/>
    </row>
    <row r="15" spans="1:14">
      <c r="A15" s="31">
        <v>5</v>
      </c>
      <c r="B15" s="32" t="s">
        <v>1199</v>
      </c>
      <c r="C15" s="27" t="s">
        <v>1224</v>
      </c>
      <c r="D15" s="27"/>
      <c r="E15" s="27"/>
      <c r="F15" s="120"/>
      <c r="G15" s="27"/>
      <c r="H15" s="30"/>
      <c r="I15" s="30" t="s">
        <v>44</v>
      </c>
      <c r="J15" s="30" t="s">
        <v>566</v>
      </c>
      <c r="K15" s="25"/>
      <c r="L15" s="30" t="s">
        <v>1090</v>
      </c>
      <c r="M15" s="25"/>
      <c r="N15" s="25"/>
    </row>
    <row r="16" spans="1:14">
      <c r="A16" s="31">
        <v>6</v>
      </c>
      <c r="B16" s="32" t="s">
        <v>1200</v>
      </c>
      <c r="C16" s="27" t="s">
        <v>1224</v>
      </c>
      <c r="D16" s="27"/>
      <c r="E16" s="27"/>
      <c r="F16" s="120"/>
      <c r="G16" s="27"/>
      <c r="H16" s="30"/>
      <c r="I16" s="30" t="s">
        <v>45</v>
      </c>
      <c r="J16" s="30" t="s">
        <v>567</v>
      </c>
      <c r="K16" s="25"/>
      <c r="L16" s="30" t="s">
        <v>1091</v>
      </c>
      <c r="M16" s="25"/>
      <c r="N16" s="25"/>
    </row>
    <row r="17" spans="1:14">
      <c r="A17" s="31">
        <v>7</v>
      </c>
      <c r="B17" s="32" t="s">
        <v>1201</v>
      </c>
      <c r="C17" s="27" t="s">
        <v>1224</v>
      </c>
      <c r="D17" s="27"/>
      <c r="E17" s="27"/>
      <c r="F17" s="120"/>
      <c r="G17" s="27"/>
      <c r="H17" s="30"/>
      <c r="I17" s="30" t="s">
        <v>46</v>
      </c>
      <c r="J17" s="30" t="s">
        <v>568</v>
      </c>
      <c r="K17" s="25"/>
      <c r="L17" s="30" t="s">
        <v>1092</v>
      </c>
      <c r="M17" s="25"/>
      <c r="N17" s="25"/>
    </row>
    <row r="18" spans="1:14">
      <c r="A18" s="31">
        <v>8</v>
      </c>
      <c r="B18" s="32" t="s">
        <v>1202</v>
      </c>
      <c r="C18" s="27" t="s">
        <v>1224</v>
      </c>
      <c r="D18" s="27"/>
      <c r="E18" s="27"/>
      <c r="F18" s="120"/>
      <c r="G18" s="27"/>
      <c r="H18" s="30"/>
      <c r="I18" s="30" t="s">
        <v>47</v>
      </c>
      <c r="J18" s="30" t="s">
        <v>569</v>
      </c>
      <c r="K18" s="25"/>
      <c r="L18" s="30" t="s">
        <v>1093</v>
      </c>
      <c r="M18" s="25"/>
      <c r="N18" s="25"/>
    </row>
    <row r="19" spans="1:14">
      <c r="A19" s="31">
        <v>9</v>
      </c>
      <c r="B19" s="32" t="s">
        <v>1244</v>
      </c>
      <c r="C19" s="27" t="s">
        <v>1224</v>
      </c>
      <c r="D19" s="27"/>
      <c r="E19" s="27"/>
      <c r="F19" s="120"/>
      <c r="G19" s="27"/>
      <c r="H19" s="30"/>
      <c r="I19" s="30" t="s">
        <v>48</v>
      </c>
      <c r="J19" s="30" t="s">
        <v>570</v>
      </c>
      <c r="K19" s="25"/>
      <c r="L19" s="30" t="s">
        <v>1094</v>
      </c>
      <c r="M19" s="25"/>
      <c r="N19" s="25"/>
    </row>
    <row r="20" spans="1:14">
      <c r="A20" s="31">
        <v>10</v>
      </c>
      <c r="B20" s="32" t="s">
        <v>1203</v>
      </c>
      <c r="C20" s="27" t="s">
        <v>1224</v>
      </c>
      <c r="D20" s="27"/>
      <c r="E20" s="27"/>
      <c r="F20" s="120"/>
      <c r="G20" s="27"/>
      <c r="H20" s="30"/>
      <c r="I20" s="30" t="s">
        <v>49</v>
      </c>
      <c r="J20" s="30" t="s">
        <v>571</v>
      </c>
      <c r="K20" s="25"/>
      <c r="L20" s="30" t="s">
        <v>1095</v>
      </c>
      <c r="M20" s="25"/>
      <c r="N20" s="25"/>
    </row>
    <row r="21" spans="1:14">
      <c r="A21" s="31">
        <v>11</v>
      </c>
      <c r="B21" s="32" t="s">
        <v>1204</v>
      </c>
      <c r="C21" s="27" t="s">
        <v>1224</v>
      </c>
      <c r="D21" s="27"/>
      <c r="E21" s="27"/>
      <c r="F21" s="120"/>
      <c r="G21" s="27"/>
      <c r="H21" s="30"/>
      <c r="I21" s="30" t="s">
        <v>50</v>
      </c>
      <c r="J21" s="30" t="s">
        <v>572</v>
      </c>
      <c r="K21" s="25"/>
      <c r="L21" s="30" t="s">
        <v>1096</v>
      </c>
      <c r="M21" s="25"/>
      <c r="N21" s="25"/>
    </row>
    <row r="22" spans="1:14">
      <c r="A22" s="31">
        <v>12</v>
      </c>
      <c r="B22" s="32" t="s">
        <v>1205</v>
      </c>
      <c r="C22" s="27" t="s">
        <v>1224</v>
      </c>
      <c r="D22" s="27"/>
      <c r="E22" s="27"/>
      <c r="F22" s="120"/>
      <c r="G22" s="27"/>
      <c r="H22" s="30"/>
      <c r="I22" s="30" t="s">
        <v>51</v>
      </c>
      <c r="J22" s="30" t="s">
        <v>573</v>
      </c>
      <c r="K22" s="25"/>
      <c r="L22" s="30" t="s">
        <v>1097</v>
      </c>
      <c r="M22" s="25"/>
      <c r="N22" s="25"/>
    </row>
    <row r="23" spans="1:14">
      <c r="A23" s="31">
        <v>13</v>
      </c>
      <c r="B23" s="32" t="s">
        <v>1206</v>
      </c>
      <c r="C23" s="27" t="s">
        <v>1224</v>
      </c>
      <c r="D23" s="27"/>
      <c r="E23" s="27"/>
      <c r="F23" s="120"/>
      <c r="G23" s="27"/>
      <c r="H23" s="30"/>
      <c r="I23" s="30" t="s">
        <v>52</v>
      </c>
      <c r="J23" s="30" t="s">
        <v>574</v>
      </c>
      <c r="K23" s="25"/>
      <c r="L23" s="25"/>
      <c r="M23" s="25"/>
      <c r="N23" s="25"/>
    </row>
    <row r="24" spans="1:14">
      <c r="A24" s="31">
        <v>14</v>
      </c>
      <c r="B24" s="32" t="s">
        <v>1207</v>
      </c>
      <c r="C24" s="27" t="s">
        <v>1224</v>
      </c>
      <c r="D24" s="27"/>
      <c r="E24" s="27"/>
      <c r="F24" s="120"/>
      <c r="G24" s="27"/>
      <c r="H24" s="30"/>
      <c r="I24" s="30" t="s">
        <v>53</v>
      </c>
      <c r="J24" s="30" t="s">
        <v>575</v>
      </c>
      <c r="K24" s="25"/>
      <c r="L24" s="25"/>
      <c r="M24" s="25"/>
      <c r="N24" s="25"/>
    </row>
    <row r="25" spans="1:14">
      <c r="A25" s="31">
        <v>15</v>
      </c>
      <c r="B25" s="32" t="s">
        <v>1208</v>
      </c>
      <c r="C25" s="27" t="s">
        <v>1224</v>
      </c>
      <c r="D25" s="27"/>
      <c r="E25" s="27"/>
      <c r="F25" s="120"/>
      <c r="G25" s="27"/>
      <c r="H25" s="30"/>
      <c r="I25" s="30" t="s">
        <v>54</v>
      </c>
      <c r="J25" s="30" t="s">
        <v>576</v>
      </c>
      <c r="K25" s="25"/>
      <c r="L25" s="25"/>
      <c r="M25" s="25"/>
      <c r="N25" s="25"/>
    </row>
    <row r="26" spans="1:14">
      <c r="A26" s="31">
        <v>16</v>
      </c>
      <c r="B26" s="32" t="s">
        <v>1209</v>
      </c>
      <c r="C26" s="27" t="s">
        <v>1224</v>
      </c>
      <c r="D26" s="27"/>
      <c r="E26" s="27"/>
      <c r="F26" s="120"/>
      <c r="G26" s="27"/>
      <c r="H26" s="30"/>
      <c r="I26" s="30" t="s">
        <v>55</v>
      </c>
      <c r="J26" s="30" t="s">
        <v>577</v>
      </c>
      <c r="K26" s="25"/>
      <c r="L26" s="25"/>
      <c r="M26" s="25"/>
      <c r="N26" s="25"/>
    </row>
    <row r="27" spans="1:14">
      <c r="A27" s="31">
        <v>17</v>
      </c>
      <c r="B27" s="32" t="s">
        <v>1210</v>
      </c>
      <c r="C27" s="27" t="s">
        <v>1224</v>
      </c>
      <c r="D27" s="27"/>
      <c r="E27" s="27"/>
      <c r="F27" s="120"/>
      <c r="G27" s="27"/>
      <c r="H27" s="30"/>
      <c r="I27" s="30" t="s">
        <v>56</v>
      </c>
      <c r="J27" s="30" t="s">
        <v>578</v>
      </c>
      <c r="K27" s="25"/>
      <c r="L27" s="25"/>
      <c r="M27" s="25"/>
      <c r="N27" s="25"/>
    </row>
    <row r="28" spans="1:14">
      <c r="A28" s="31">
        <v>18</v>
      </c>
      <c r="B28" s="32" t="s">
        <v>1211</v>
      </c>
      <c r="C28" s="27" t="s">
        <v>1224</v>
      </c>
      <c r="D28" s="27"/>
      <c r="E28" s="27"/>
      <c r="F28" s="120"/>
      <c r="G28" s="27"/>
      <c r="H28" s="30"/>
      <c r="I28" s="30" t="s">
        <v>57</v>
      </c>
      <c r="J28" s="30" t="s">
        <v>579</v>
      </c>
      <c r="K28" s="25"/>
      <c r="L28" s="25"/>
      <c r="M28" s="25"/>
      <c r="N28" s="25"/>
    </row>
    <row r="29" spans="1:14">
      <c r="A29" s="31">
        <v>19</v>
      </c>
      <c r="B29" s="32" t="s">
        <v>1212</v>
      </c>
      <c r="C29" s="27" t="s">
        <v>1224</v>
      </c>
      <c r="D29" s="27"/>
      <c r="E29" s="27"/>
      <c r="F29" s="120"/>
      <c r="G29" s="27"/>
      <c r="H29" s="30"/>
      <c r="I29" s="30" t="s">
        <v>58</v>
      </c>
      <c r="J29" s="30" t="s">
        <v>580</v>
      </c>
      <c r="K29" s="25"/>
      <c r="L29" s="25"/>
      <c r="M29" s="25"/>
      <c r="N29" s="25"/>
    </row>
    <row r="30" spans="1:14">
      <c r="A30" s="31">
        <v>20</v>
      </c>
      <c r="B30" s="32" t="s">
        <v>1213</v>
      </c>
      <c r="C30" s="27" t="s">
        <v>1224</v>
      </c>
      <c r="D30" s="27"/>
      <c r="E30" s="27"/>
      <c r="F30" s="120"/>
      <c r="G30" s="27"/>
      <c r="H30" s="30"/>
      <c r="I30" s="30" t="s">
        <v>59</v>
      </c>
      <c r="J30" s="30" t="s">
        <v>581</v>
      </c>
      <c r="K30" s="25"/>
      <c r="L30" s="25"/>
      <c r="M30" s="25"/>
      <c r="N30" s="25"/>
    </row>
    <row r="31" spans="1:14">
      <c r="A31" s="31">
        <v>21</v>
      </c>
      <c r="B31" s="32" t="s">
        <v>1214</v>
      </c>
      <c r="C31" s="27" t="s">
        <v>1224</v>
      </c>
      <c r="D31" s="27"/>
      <c r="E31" s="27"/>
      <c r="F31" s="120"/>
      <c r="G31" s="27"/>
      <c r="H31" s="30"/>
      <c r="I31" s="30" t="s">
        <v>60</v>
      </c>
      <c r="J31" s="30" t="s">
        <v>582</v>
      </c>
      <c r="K31" s="25"/>
      <c r="L31" s="25"/>
      <c r="M31" s="25"/>
      <c r="N31" s="25"/>
    </row>
    <row r="32" spans="1:14">
      <c r="A32" s="31">
        <v>22</v>
      </c>
      <c r="B32" s="32" t="s">
        <v>1215</v>
      </c>
      <c r="C32" s="27" t="s">
        <v>1224</v>
      </c>
      <c r="D32" s="27"/>
      <c r="E32" s="27"/>
      <c r="F32" s="120"/>
      <c r="G32" s="27"/>
      <c r="H32" s="30"/>
      <c r="I32" s="30" t="s">
        <v>61</v>
      </c>
      <c r="J32" s="30" t="s">
        <v>583</v>
      </c>
      <c r="K32" s="25"/>
      <c r="L32" s="25"/>
      <c r="M32" s="25"/>
      <c r="N32" s="25"/>
    </row>
    <row r="33" spans="1:14">
      <c r="A33" s="31">
        <v>23</v>
      </c>
      <c r="B33" s="32" t="s">
        <v>1216</v>
      </c>
      <c r="C33" s="27" t="s">
        <v>1224</v>
      </c>
      <c r="D33" s="27"/>
      <c r="E33" s="27"/>
      <c r="F33" s="120"/>
      <c r="G33" s="27"/>
      <c r="H33" s="30"/>
      <c r="I33" s="30" t="s">
        <v>62</v>
      </c>
      <c r="J33" s="30" t="s">
        <v>584</v>
      </c>
      <c r="K33" s="25"/>
      <c r="L33" s="25"/>
      <c r="M33" s="25"/>
      <c r="N33" s="25"/>
    </row>
    <row r="34" spans="1:14">
      <c r="A34" s="31">
        <v>24</v>
      </c>
      <c r="B34" s="32" t="s">
        <v>1217</v>
      </c>
      <c r="C34" s="27" t="s">
        <v>1224</v>
      </c>
      <c r="D34" s="27"/>
      <c r="E34" s="27"/>
      <c r="F34" s="120"/>
      <c r="G34" s="27"/>
      <c r="H34" s="30"/>
      <c r="I34" s="30" t="s">
        <v>63</v>
      </c>
      <c r="J34" s="30" t="s">
        <v>585</v>
      </c>
      <c r="K34" s="25"/>
      <c r="L34" s="25"/>
      <c r="M34" s="25"/>
      <c r="N34" s="25"/>
    </row>
    <row r="35" spans="1:14">
      <c r="A35" s="31">
        <v>25</v>
      </c>
      <c r="B35" s="32" t="s">
        <v>1218</v>
      </c>
      <c r="C35" s="27" t="s">
        <v>1224</v>
      </c>
      <c r="D35" s="27"/>
      <c r="E35" s="27"/>
      <c r="F35" s="120"/>
      <c r="G35" s="27"/>
      <c r="H35" s="30"/>
      <c r="I35" s="30" t="s">
        <v>64</v>
      </c>
      <c r="J35" s="30" t="s">
        <v>586</v>
      </c>
      <c r="K35" s="25"/>
      <c r="L35" s="25"/>
      <c r="M35" s="25"/>
      <c r="N35" s="25"/>
    </row>
    <row r="36" spans="1:14">
      <c r="A36" s="31">
        <v>26</v>
      </c>
      <c r="B36" s="32" t="s">
        <v>1219</v>
      </c>
      <c r="C36" s="27" t="s">
        <v>1224</v>
      </c>
      <c r="D36" s="27"/>
      <c r="E36" s="27"/>
      <c r="F36" s="120"/>
      <c r="G36" s="27"/>
      <c r="H36" s="30"/>
      <c r="I36" s="30" t="s">
        <v>65</v>
      </c>
      <c r="J36" s="30" t="s">
        <v>587</v>
      </c>
      <c r="K36" s="25"/>
      <c r="L36" s="25"/>
      <c r="M36" s="25"/>
      <c r="N36" s="25"/>
    </row>
    <row r="37" spans="1:14">
      <c r="A37" s="31">
        <v>27</v>
      </c>
      <c r="B37" s="32" t="s">
        <v>1220</v>
      </c>
      <c r="C37" s="27" t="s">
        <v>1224</v>
      </c>
      <c r="D37" s="27"/>
      <c r="E37" s="27"/>
      <c r="F37" s="120"/>
      <c r="G37" s="27"/>
      <c r="H37" s="30"/>
      <c r="I37" s="30" t="s">
        <v>66</v>
      </c>
      <c r="J37" s="30" t="s">
        <v>588</v>
      </c>
      <c r="K37" s="25"/>
      <c r="L37" s="25"/>
      <c r="M37" s="25"/>
      <c r="N37" s="25"/>
    </row>
    <row r="38" spans="1:14">
      <c r="A38" s="31">
        <v>28</v>
      </c>
      <c r="B38" s="32" t="s">
        <v>1221</v>
      </c>
      <c r="C38" s="27" t="s">
        <v>1224</v>
      </c>
      <c r="D38" s="27"/>
      <c r="E38" s="27"/>
      <c r="F38" s="120"/>
      <c r="G38" s="27"/>
      <c r="H38" s="30"/>
      <c r="I38" s="30" t="s">
        <v>67</v>
      </c>
      <c r="J38" s="30" t="s">
        <v>589</v>
      </c>
      <c r="K38" s="25"/>
      <c r="L38" s="25"/>
      <c r="M38" s="25"/>
      <c r="N38" s="25"/>
    </row>
    <row r="39" spans="1:14">
      <c r="A39" s="31">
        <v>29</v>
      </c>
      <c r="B39" s="32" t="s">
        <v>1222</v>
      </c>
      <c r="C39" s="27" t="s">
        <v>1224</v>
      </c>
      <c r="D39" s="27"/>
      <c r="E39" s="27"/>
      <c r="F39" s="120"/>
      <c r="G39" s="27"/>
      <c r="H39" s="30"/>
      <c r="I39" s="30" t="s">
        <v>68</v>
      </c>
      <c r="J39" s="30" t="s">
        <v>590</v>
      </c>
      <c r="K39" s="25"/>
      <c r="L39" s="25"/>
      <c r="M39" s="25"/>
      <c r="N39" s="25"/>
    </row>
    <row r="40" spans="1:14">
      <c r="A40" s="31">
        <v>30</v>
      </c>
      <c r="B40" s="32" t="s">
        <v>1223</v>
      </c>
      <c r="C40" s="27" t="s">
        <v>1224</v>
      </c>
      <c r="D40" s="27"/>
      <c r="E40" s="27"/>
      <c r="F40" s="121"/>
      <c r="G40" s="27"/>
      <c r="H40" s="30"/>
      <c r="I40" s="30" t="s">
        <v>69</v>
      </c>
      <c r="J40" s="30" t="s">
        <v>591</v>
      </c>
      <c r="K40" s="25"/>
      <c r="L40" s="25"/>
      <c r="M40" s="25"/>
      <c r="N40" s="25"/>
    </row>
    <row r="41" spans="1:14">
      <c r="A41" s="28">
        <v>31</v>
      </c>
      <c r="B41" s="29" t="s">
        <v>1136</v>
      </c>
      <c r="C41" s="27">
        <f>入力シート!H19-入力シート!H20</f>
        <v>0</v>
      </c>
      <c r="D41" s="27" t="str">
        <f>IF($C$8=FALSE,"",IF(C41&lt;0,"吟醸酒のアルコール使用数量（H19セル）よりも、内書の単式蒸留機のアルコール使用数量（H20セル）の方が多くなっています。"&amp;CHAR(10),""))</f>
        <v/>
      </c>
      <c r="E41" s="27"/>
      <c r="F41" s="119" t="s">
        <v>1277</v>
      </c>
      <c r="G41" s="27" t="str">
        <f t="shared" ref="G41:G52" si="0">IF(COUNTBLANK(D41:E41)&lt;&gt;2,1,"")</f>
        <v/>
      </c>
      <c r="H41" s="30"/>
      <c r="I41" s="30" t="s">
        <v>70</v>
      </c>
      <c r="J41" s="30" t="s">
        <v>592</v>
      </c>
      <c r="K41" s="25"/>
      <c r="L41" s="25"/>
      <c r="M41" s="25"/>
      <c r="N41" s="25"/>
    </row>
    <row r="42" spans="1:14">
      <c r="A42" s="28">
        <v>32</v>
      </c>
      <c r="B42" s="29" t="s">
        <v>1137</v>
      </c>
      <c r="C42" s="27">
        <f>入力シート!I19-入力シート!I20</f>
        <v>0</v>
      </c>
      <c r="D42" s="27" t="str">
        <f>IF($C$8=FALSE,"",IF(C42&lt;0,"本醸造酒のアルコール使用数量（I19セル）よりも、内書の単式蒸留機のアルコール使用数量（I20セル）の方が多くなっています。"&amp;CHAR(10),""))</f>
        <v/>
      </c>
      <c r="E42" s="27"/>
      <c r="F42" s="122"/>
      <c r="G42" s="27" t="str">
        <f t="shared" si="0"/>
        <v/>
      </c>
      <c r="H42" s="30"/>
      <c r="I42" s="30" t="s">
        <v>71</v>
      </c>
      <c r="J42" s="30" t="s">
        <v>593</v>
      </c>
      <c r="K42" s="25"/>
      <c r="L42" s="25"/>
      <c r="M42" s="25"/>
      <c r="N42" s="25"/>
    </row>
    <row r="43" spans="1:14">
      <c r="A43" s="28">
        <v>33</v>
      </c>
      <c r="B43" s="29" t="s">
        <v>1245</v>
      </c>
      <c r="C43" s="27">
        <f>入力シート!J19-入力シート!J20</f>
        <v>0</v>
      </c>
      <c r="D43" s="27" t="str">
        <f>IF($C$8=FALSE,"",IF(C43&lt;0,"普通酒（糖類等不使用）のアルコール使用数量（J19セル）よりも、内書の単式蒸留機のアルコール使用数量（J20セル）の方が多くなっています。"&amp;CHAR(10),""))</f>
        <v/>
      </c>
      <c r="E43" s="27"/>
      <c r="F43" s="122"/>
      <c r="G43" s="27" t="str">
        <f t="shared" si="0"/>
        <v/>
      </c>
      <c r="H43" s="30"/>
      <c r="I43" s="30" t="s">
        <v>72</v>
      </c>
      <c r="J43" s="30" t="s">
        <v>594</v>
      </c>
      <c r="K43" s="25"/>
      <c r="L43" s="25"/>
      <c r="M43" s="25"/>
      <c r="N43" s="25"/>
    </row>
    <row r="44" spans="1:14">
      <c r="A44" s="28">
        <v>34</v>
      </c>
      <c r="B44" s="29" t="s">
        <v>1246</v>
      </c>
      <c r="C44" s="27">
        <f>入力シート!K19-入力シート!K20</f>
        <v>0</v>
      </c>
      <c r="D44" s="27" t="str">
        <f>IF($C$8=FALSE,"",IF(C44&lt;0,"普通酒（糖類使用）のアルコール使用数量（K19セル）よりも、内書の単式蒸留機のアルコール使用数量（K20セル）の方が多くなっています。"&amp;CHAR(10),""))</f>
        <v/>
      </c>
      <c r="E44" s="27"/>
      <c r="F44" s="122"/>
      <c r="G44" s="27" t="str">
        <f t="shared" si="0"/>
        <v/>
      </c>
      <c r="H44" s="30"/>
      <c r="I44" s="30" t="s">
        <v>73</v>
      </c>
      <c r="J44" s="30" t="s">
        <v>595</v>
      </c>
      <c r="K44" s="25"/>
      <c r="L44" s="25"/>
      <c r="M44" s="25"/>
      <c r="N44" s="25"/>
    </row>
    <row r="45" spans="1:14">
      <c r="A45" s="28">
        <v>35</v>
      </c>
      <c r="B45" s="29" t="s">
        <v>1138</v>
      </c>
      <c r="C45" s="27">
        <f>入力シート!F15-入力シート!F16</f>
        <v>0</v>
      </c>
      <c r="D45" s="27" t="str">
        <f>IF($C$8=FALSE,"",IF(C45&lt;0,"純米酒の白米使用数量（F15セル）よりも、内書の好適米使用数量（F16セル）のほうが多くなっています。"&amp;CHAR(10),""))</f>
        <v/>
      </c>
      <c r="E45" s="27"/>
      <c r="F45" s="122"/>
      <c r="G45" s="27" t="str">
        <f t="shared" si="0"/>
        <v/>
      </c>
      <c r="H45" s="30"/>
      <c r="I45" s="30" t="s">
        <v>74</v>
      </c>
      <c r="J45" s="30" t="s">
        <v>596</v>
      </c>
      <c r="K45" s="25"/>
      <c r="L45" s="25"/>
      <c r="M45" s="25"/>
      <c r="N45" s="25"/>
    </row>
    <row r="46" spans="1:14">
      <c r="A46" s="28">
        <v>36</v>
      </c>
      <c r="B46" s="29" t="s">
        <v>1139</v>
      </c>
      <c r="C46" s="27">
        <f>入力シート!G15-入力シート!G16</f>
        <v>0</v>
      </c>
      <c r="D46" s="27" t="str">
        <f>IF($C$8=FALSE,"",IF(C46&lt;0,"純米吟醸酒の白米使用数量（G15セル）よりも、内書の好適米使用数量（G16セル）のほうが多くなっています。"&amp;CHAR(10),""))</f>
        <v/>
      </c>
      <c r="E46" s="27"/>
      <c r="F46" s="122"/>
      <c r="G46" s="27" t="str">
        <f t="shared" si="0"/>
        <v/>
      </c>
      <c r="H46" s="30"/>
      <c r="I46" s="30" t="s">
        <v>75</v>
      </c>
      <c r="J46" s="30" t="s">
        <v>597</v>
      </c>
      <c r="K46" s="25"/>
      <c r="L46" s="25"/>
      <c r="M46" s="25"/>
      <c r="N46" s="25"/>
    </row>
    <row r="47" spans="1:14">
      <c r="A47" s="28">
        <v>37</v>
      </c>
      <c r="B47" s="29" t="s">
        <v>1140</v>
      </c>
      <c r="C47" s="27">
        <f>入力シート!H15-入力シート!H16</f>
        <v>0</v>
      </c>
      <c r="D47" s="27" t="str">
        <f>IF($C$8=FALSE,"",IF(C47&lt;0,"吟醸酒の白米使用数量（H15セル）よりも、内書の好適米使用数量（H16セル）のほうが多くなっています。"&amp;CHAR(10),""))</f>
        <v/>
      </c>
      <c r="E47" s="27"/>
      <c r="F47" s="122"/>
      <c r="G47" s="27" t="str">
        <f t="shared" si="0"/>
        <v/>
      </c>
      <c r="H47" s="30"/>
      <c r="I47" s="30" t="s">
        <v>76</v>
      </c>
      <c r="J47" s="30" t="s">
        <v>598</v>
      </c>
      <c r="K47" s="25"/>
      <c r="L47" s="25"/>
      <c r="M47" s="25"/>
      <c r="N47" s="25"/>
    </row>
    <row r="48" spans="1:14">
      <c r="A48" s="28">
        <v>38</v>
      </c>
      <c r="B48" s="29" t="s">
        <v>1141</v>
      </c>
      <c r="C48" s="27">
        <f>入力シート!I15-入力シート!I16</f>
        <v>0</v>
      </c>
      <c r="D48" s="27" t="str">
        <f>IF($C$8=FALSE,"",IF(C48&lt;0,"本醸造酒の白米使用数量（I15セル）よりも、内書の好適米使用数量（I16セル）のほうが多くなっています。"&amp;CHAR(10),""))</f>
        <v/>
      </c>
      <c r="E48" s="27"/>
      <c r="F48" s="122"/>
      <c r="G48" s="27" t="str">
        <f t="shared" si="0"/>
        <v/>
      </c>
      <c r="H48" s="30"/>
      <c r="I48" s="30" t="s">
        <v>77</v>
      </c>
      <c r="J48" s="30" t="s">
        <v>599</v>
      </c>
      <c r="K48" s="25"/>
      <c r="L48" s="25"/>
      <c r="M48" s="25"/>
      <c r="N48" s="25"/>
    </row>
    <row r="49" spans="1:14">
      <c r="A49" s="28">
        <v>39</v>
      </c>
      <c r="B49" s="29" t="s">
        <v>1247</v>
      </c>
      <c r="C49" s="27">
        <f>入力シート!J15-入力シート!J16</f>
        <v>0</v>
      </c>
      <c r="D49" s="27" t="str">
        <f>IF($C$8=FALSE,"",IF(C49&lt;0,"普通酒（糖類等不使用）の白米使用数量（J15セル）よりも、内書の好適米使用数量（J16セル）のほうが多くなっています。"&amp;CHAR(10),""))</f>
        <v/>
      </c>
      <c r="E49" s="27"/>
      <c r="F49" s="122"/>
      <c r="G49" s="27" t="str">
        <f t="shared" si="0"/>
        <v/>
      </c>
      <c r="H49" s="30"/>
      <c r="I49" s="30" t="s">
        <v>78</v>
      </c>
      <c r="J49" s="30" t="s">
        <v>600</v>
      </c>
      <c r="K49" s="25"/>
      <c r="L49" s="25"/>
      <c r="M49" s="25"/>
      <c r="N49" s="25"/>
    </row>
    <row r="50" spans="1:14">
      <c r="A50" s="28">
        <v>40</v>
      </c>
      <c r="B50" s="29" t="s">
        <v>1248</v>
      </c>
      <c r="C50" s="27">
        <f>入力シート!K15-入力シート!K16</f>
        <v>0</v>
      </c>
      <c r="D50" s="27" t="str">
        <f>IF($C$8=FALSE,"",IF(C50&lt;0,"普通酒（糖類等使用）の白米使用数量（K15セル）よりも、内書の好適米使用数量（K16セル）のほうが多くなっています。"&amp;CHAR(10),""))</f>
        <v/>
      </c>
      <c r="E50" s="27"/>
      <c r="F50" s="123"/>
      <c r="G50" s="27" t="str">
        <f t="shared" si="0"/>
        <v/>
      </c>
      <c r="H50" s="30"/>
      <c r="I50" s="30" t="s">
        <v>79</v>
      </c>
      <c r="J50" s="30" t="s">
        <v>601</v>
      </c>
      <c r="K50" s="25"/>
      <c r="L50" s="25"/>
      <c r="M50" s="25"/>
      <c r="N50" s="25"/>
    </row>
    <row r="51" spans="1:14">
      <c r="A51" s="28">
        <v>41</v>
      </c>
      <c r="B51" s="29" t="s">
        <v>1249</v>
      </c>
      <c r="C51" s="27" t="s">
        <v>1226</v>
      </c>
      <c r="D51" s="27"/>
      <c r="E51" s="27"/>
      <c r="F51" s="38"/>
      <c r="G51" s="27" t="str">
        <f t="shared" si="0"/>
        <v/>
      </c>
      <c r="H51" s="30"/>
      <c r="I51" s="30" t="s">
        <v>80</v>
      </c>
      <c r="J51" s="30" t="s">
        <v>602</v>
      </c>
      <c r="K51" s="25"/>
      <c r="L51" s="25"/>
      <c r="M51" s="25"/>
      <c r="N51" s="25"/>
    </row>
    <row r="52" spans="1:14">
      <c r="A52" s="28">
        <v>42</v>
      </c>
      <c r="B52" s="29" t="s">
        <v>1250</v>
      </c>
      <c r="C52" s="27" t="s">
        <v>1227</v>
      </c>
      <c r="D52" s="27"/>
      <c r="E52" s="27"/>
      <c r="F52" s="40" t="s">
        <v>1301</v>
      </c>
      <c r="G52" s="27" t="str">
        <f t="shared" si="0"/>
        <v/>
      </c>
      <c r="H52" s="30"/>
      <c r="I52" s="30" t="s">
        <v>81</v>
      </c>
      <c r="J52" s="30" t="s">
        <v>603</v>
      </c>
      <c r="K52" s="25"/>
      <c r="L52" s="25"/>
      <c r="M52" s="25"/>
      <c r="N52" s="25"/>
    </row>
    <row r="53" spans="1:14">
      <c r="A53" s="28">
        <v>43</v>
      </c>
      <c r="B53" s="29" t="s">
        <v>1142</v>
      </c>
      <c r="C53" s="27" t="s">
        <v>1224</v>
      </c>
      <c r="D53" s="27"/>
      <c r="E53" s="27"/>
      <c r="F53" s="38"/>
      <c r="G53" s="27"/>
      <c r="H53" s="30"/>
      <c r="I53" s="30" t="s">
        <v>82</v>
      </c>
      <c r="J53" s="30" t="s">
        <v>604</v>
      </c>
      <c r="K53" s="25"/>
      <c r="L53" s="25"/>
      <c r="M53" s="25"/>
      <c r="N53" s="25"/>
    </row>
    <row r="54" spans="1:14">
      <c r="A54" s="28">
        <v>44</v>
      </c>
      <c r="B54" s="29" t="s">
        <v>1143</v>
      </c>
      <c r="C54" s="27" t="s">
        <v>1224</v>
      </c>
      <c r="D54" s="27"/>
      <c r="E54" s="27"/>
      <c r="F54" s="39"/>
      <c r="G54" s="27" t="str">
        <f t="shared" ref="G54:G85" si="1">IF(COUNTBLANK(D54:E54)&lt;&gt;2,1,"")</f>
        <v/>
      </c>
      <c r="H54" s="30"/>
      <c r="I54" s="30" t="s">
        <v>83</v>
      </c>
      <c r="J54" s="30" t="s">
        <v>605</v>
      </c>
      <c r="K54" s="25"/>
      <c r="L54" s="25"/>
      <c r="M54" s="25"/>
      <c r="N54" s="25"/>
    </row>
    <row r="55" spans="1:14" ht="30.75">
      <c r="A55" s="28">
        <v>45</v>
      </c>
      <c r="B55" s="29" t="s">
        <v>1144</v>
      </c>
      <c r="C55" s="27">
        <f>入力シート!G43-入力シート!F47</f>
        <v>0</v>
      </c>
      <c r="D55" s="27" t="str">
        <f>IF($C$8=FALSE,"",IF(C55&lt;0,"清酒用原料米の購入数量合計（G43セル）よりも、古米購入数量（F47セル）の方が多くなっています。"&amp;CHAR(10),""))</f>
        <v/>
      </c>
      <c r="E55" s="27"/>
      <c r="F55" s="43" t="s">
        <v>1305</v>
      </c>
      <c r="G55" s="27" t="str">
        <f t="shared" si="1"/>
        <v/>
      </c>
      <c r="H55" s="30"/>
      <c r="I55" s="30" t="s">
        <v>84</v>
      </c>
      <c r="J55" s="30" t="s">
        <v>606</v>
      </c>
      <c r="K55" s="25"/>
      <c r="L55" s="25"/>
      <c r="M55" s="25"/>
      <c r="N55" s="25"/>
    </row>
    <row r="56" spans="1:14">
      <c r="A56" s="28">
        <v>46</v>
      </c>
      <c r="B56" s="29" t="s">
        <v>1145</v>
      </c>
      <c r="C56" s="27" t="s">
        <v>1228</v>
      </c>
      <c r="D56" s="27"/>
      <c r="E56" s="27"/>
      <c r="F56" s="27"/>
      <c r="G56" s="27" t="str">
        <f t="shared" si="1"/>
        <v/>
      </c>
      <c r="H56" s="30"/>
      <c r="I56" s="30" t="s">
        <v>85</v>
      </c>
      <c r="J56" s="30" t="s">
        <v>607</v>
      </c>
      <c r="K56" s="25"/>
      <c r="L56" s="25"/>
      <c r="M56" s="25"/>
      <c r="N56" s="25"/>
    </row>
    <row r="57" spans="1:14">
      <c r="A57" s="28">
        <v>47</v>
      </c>
      <c r="B57" s="29" t="s">
        <v>1146</v>
      </c>
      <c r="C57" s="27">
        <f>入力シート!I37</f>
        <v>0</v>
      </c>
      <c r="D57" s="27" t="str">
        <f>IF($C$8=FALSE,"",IF(C57&lt;0,"政府米（国内産米）の期末在庫数量（I37セル）がマイナスになっています。内訳を確認してください。"&amp;CHAR(10),""))</f>
        <v/>
      </c>
      <c r="E57" s="27"/>
      <c r="F57" s="119" t="s">
        <v>1275</v>
      </c>
      <c r="G57" s="27" t="str">
        <f t="shared" si="1"/>
        <v/>
      </c>
      <c r="H57" s="30"/>
      <c r="I57" s="30" t="s">
        <v>86</v>
      </c>
      <c r="J57" s="30" t="s">
        <v>608</v>
      </c>
      <c r="K57" s="25"/>
      <c r="L57" s="25"/>
      <c r="M57" s="25"/>
      <c r="N57" s="25"/>
    </row>
    <row r="58" spans="1:14">
      <c r="A58" s="28">
        <v>48</v>
      </c>
      <c r="B58" s="29" t="s">
        <v>1147</v>
      </c>
      <c r="C58" s="27">
        <f>入力シート!I38</f>
        <v>0</v>
      </c>
      <c r="D58" s="27" t="str">
        <f>IF($C$8=FALSE,"",IF(C58&lt;0,"政府米（外国産米）の期末在庫数量（I38セル）がマイナスになっています。内訳を確認してください。"&amp;CHAR(10),""))</f>
        <v/>
      </c>
      <c r="E58" s="27"/>
      <c r="F58" s="122"/>
      <c r="G58" s="27" t="str">
        <f t="shared" si="1"/>
        <v/>
      </c>
      <c r="H58" s="30"/>
      <c r="I58" s="30" t="s">
        <v>87</v>
      </c>
      <c r="J58" s="30" t="s">
        <v>609</v>
      </c>
      <c r="K58" s="25"/>
      <c r="L58" s="25"/>
      <c r="M58" s="25"/>
      <c r="N58" s="25"/>
    </row>
    <row r="59" spans="1:14">
      <c r="A59" s="28">
        <v>49</v>
      </c>
      <c r="B59" s="29" t="s">
        <v>1148</v>
      </c>
      <c r="C59" s="27">
        <f>入力シート!I39</f>
        <v>0</v>
      </c>
      <c r="D59" s="27" t="str">
        <f>IF($C$8=FALSE,"",IF(C59&lt;0,"α化米（加工用米）の期末在庫数量（I39セル）がマイナスになっています。内訳を確認してください。"&amp;CHAR(10),""))</f>
        <v/>
      </c>
      <c r="E59" s="27"/>
      <c r="F59" s="122"/>
      <c r="G59" s="27" t="str">
        <f t="shared" si="1"/>
        <v/>
      </c>
      <c r="H59" s="30"/>
      <c r="I59" s="30" t="s">
        <v>88</v>
      </c>
      <c r="J59" s="30" t="s">
        <v>610</v>
      </c>
      <c r="K59" s="25"/>
      <c r="L59" s="25"/>
      <c r="M59" s="25"/>
      <c r="N59" s="25"/>
    </row>
    <row r="60" spans="1:14">
      <c r="A60" s="28">
        <v>50</v>
      </c>
      <c r="B60" s="29" t="s">
        <v>1149</v>
      </c>
      <c r="C60" s="27">
        <f>入力シート!I40</f>
        <v>0</v>
      </c>
      <c r="D60" s="27" t="str">
        <f>IF($C$8=FALSE,"",IF(C60&lt;0,"酒造用加工用米の期末在庫数量（I40セル）がマイナスになっています。内訳を確認してください。"&amp;CHAR(10),""))</f>
        <v/>
      </c>
      <c r="E60" s="27"/>
      <c r="F60" s="122"/>
      <c r="G60" s="27" t="str">
        <f t="shared" si="1"/>
        <v/>
      </c>
      <c r="H60" s="30"/>
      <c r="I60" s="30" t="s">
        <v>89</v>
      </c>
      <c r="J60" s="30" t="s">
        <v>611</v>
      </c>
      <c r="K60" s="25"/>
      <c r="L60" s="25"/>
      <c r="M60" s="25"/>
      <c r="N60" s="25"/>
    </row>
    <row r="61" spans="1:14">
      <c r="A61" s="28">
        <v>51</v>
      </c>
      <c r="B61" s="29" t="s">
        <v>1150</v>
      </c>
      <c r="C61" s="27">
        <f>入力シート!I41</f>
        <v>0</v>
      </c>
      <c r="D61" s="27" t="str">
        <f>IF($C$8=FALSE,"",IF(C61&lt;0,"検査合格品の期末在庫数量（I41セル）がマイナスになっています。内訳を確認してください。"&amp;CHAR(10),""))</f>
        <v/>
      </c>
      <c r="E61" s="27"/>
      <c r="F61" s="122"/>
      <c r="G61" s="27" t="str">
        <f t="shared" si="1"/>
        <v/>
      </c>
      <c r="H61" s="30"/>
      <c r="I61" s="30" t="s">
        <v>90</v>
      </c>
      <c r="J61" s="30" t="s">
        <v>612</v>
      </c>
      <c r="K61" s="25"/>
      <c r="L61" s="25"/>
      <c r="M61" s="25"/>
      <c r="N61" s="25"/>
    </row>
    <row r="62" spans="1:14">
      <c r="A62" s="28">
        <v>52</v>
      </c>
      <c r="B62" s="29" t="s">
        <v>1151</v>
      </c>
      <c r="C62" s="27">
        <f>入力シート!I42</f>
        <v>0</v>
      </c>
      <c r="D62" s="27" t="str">
        <f>IF($C$8=FALSE,"",IF(C62&lt;0,"その他原料米の期末在庫数量（I42セル）がマイナスになっています。内訳を確認してください。"&amp;CHAR(10),""))</f>
        <v/>
      </c>
      <c r="E62" s="27"/>
      <c r="F62" s="122"/>
      <c r="G62" s="27" t="str">
        <f t="shared" si="1"/>
        <v/>
      </c>
      <c r="H62" s="30"/>
      <c r="I62" s="30" t="s">
        <v>91</v>
      </c>
      <c r="J62" s="30" t="s">
        <v>613</v>
      </c>
      <c r="K62" s="25"/>
      <c r="L62" s="25"/>
      <c r="M62" s="25"/>
      <c r="N62" s="25"/>
    </row>
    <row r="63" spans="1:14">
      <c r="A63" s="28">
        <v>53</v>
      </c>
      <c r="B63" s="29" t="s">
        <v>1152</v>
      </c>
      <c r="C63" s="27">
        <f>入力シート!F60</f>
        <v>0</v>
      </c>
      <c r="D63" s="27" t="str">
        <f>IF($C$8=FALSE,"",IF(C63&lt;0,"清酒の期末在庫数量（F60セル）がマイナスになっています。内訳を確認してください。なお、以下の式により、期末在庫数量が計算されます。"&amp;CHAR(10)&amp;"　　期首在庫数量（35）＋受入数量合計（40）－払出数量合計（43）－欠減等（45）＝期末在庫数量（44）"&amp;CHAR(10),""))</f>
        <v/>
      </c>
      <c r="E63" s="27"/>
      <c r="F63" s="123"/>
      <c r="G63" s="27" t="str">
        <f t="shared" si="1"/>
        <v/>
      </c>
      <c r="H63" s="30"/>
      <c r="I63" s="30" t="s">
        <v>92</v>
      </c>
      <c r="J63" s="30" t="s">
        <v>614</v>
      </c>
      <c r="K63" s="25"/>
      <c r="L63" s="25"/>
      <c r="M63" s="25"/>
      <c r="N63" s="25"/>
    </row>
    <row r="64" spans="1:14">
      <c r="A64" s="28">
        <v>54</v>
      </c>
      <c r="B64" s="29" t="s">
        <v>1153</v>
      </c>
      <c r="C64" s="27" t="s">
        <v>1234</v>
      </c>
      <c r="D64" s="27"/>
      <c r="E64" s="27"/>
      <c r="F64" s="119"/>
      <c r="G64" s="27" t="str">
        <f t="shared" si="1"/>
        <v/>
      </c>
      <c r="H64" s="30"/>
      <c r="I64" s="30" t="s">
        <v>93</v>
      </c>
      <c r="J64" s="30" t="s">
        <v>615</v>
      </c>
      <c r="K64" s="25"/>
      <c r="L64" s="25"/>
      <c r="M64" s="25"/>
      <c r="N64" s="25"/>
    </row>
    <row r="65" spans="1:14">
      <c r="A65" s="28">
        <v>55</v>
      </c>
      <c r="B65" s="29" t="s">
        <v>1154</v>
      </c>
      <c r="C65" s="27" t="s">
        <v>1234</v>
      </c>
      <c r="D65" s="27"/>
      <c r="E65" s="27"/>
      <c r="F65" s="120"/>
      <c r="G65" s="27" t="str">
        <f t="shared" si="1"/>
        <v/>
      </c>
      <c r="H65" s="30"/>
      <c r="I65" s="30" t="s">
        <v>94</v>
      </c>
      <c r="J65" s="30" t="s">
        <v>616</v>
      </c>
      <c r="K65" s="25"/>
      <c r="L65" s="25"/>
      <c r="M65" s="25"/>
      <c r="N65" s="25"/>
    </row>
    <row r="66" spans="1:14">
      <c r="A66" s="28">
        <v>56</v>
      </c>
      <c r="B66" s="29" t="s">
        <v>1155</v>
      </c>
      <c r="C66" s="27" t="s">
        <v>1233</v>
      </c>
      <c r="D66" s="27"/>
      <c r="E66" s="27"/>
      <c r="F66" s="120"/>
      <c r="G66" s="27" t="str">
        <f t="shared" si="1"/>
        <v/>
      </c>
      <c r="H66" s="30"/>
      <c r="I66" s="30" t="s">
        <v>95</v>
      </c>
      <c r="J66" s="30" t="s">
        <v>617</v>
      </c>
      <c r="K66" s="25"/>
      <c r="L66" s="25"/>
      <c r="M66" s="25"/>
      <c r="N66" s="25"/>
    </row>
    <row r="67" spans="1:14">
      <c r="A67" s="28">
        <v>57</v>
      </c>
      <c r="B67" s="29" t="s">
        <v>1156</v>
      </c>
      <c r="C67" s="27" t="s">
        <v>1234</v>
      </c>
      <c r="D67" s="27"/>
      <c r="E67" s="27"/>
      <c r="F67" s="120"/>
      <c r="G67" s="27" t="str">
        <f t="shared" si="1"/>
        <v/>
      </c>
      <c r="H67" s="30"/>
      <c r="I67" s="30" t="s">
        <v>96</v>
      </c>
      <c r="J67" s="30" t="s">
        <v>618</v>
      </c>
      <c r="K67" s="25"/>
      <c r="L67" s="25"/>
      <c r="M67" s="25"/>
      <c r="N67" s="25"/>
    </row>
    <row r="68" spans="1:14">
      <c r="A68" s="28">
        <v>58</v>
      </c>
      <c r="B68" s="29" t="s">
        <v>1251</v>
      </c>
      <c r="C68" s="27" t="s">
        <v>1233</v>
      </c>
      <c r="D68" s="27"/>
      <c r="E68" s="27"/>
      <c r="F68" s="120"/>
      <c r="G68" s="27" t="str">
        <f t="shared" si="1"/>
        <v/>
      </c>
      <c r="H68" s="30"/>
      <c r="I68" s="30" t="s">
        <v>97</v>
      </c>
      <c r="J68" s="30" t="s">
        <v>619</v>
      </c>
      <c r="K68" s="25"/>
      <c r="L68" s="25"/>
      <c r="M68" s="25"/>
      <c r="N68" s="25"/>
    </row>
    <row r="69" spans="1:14">
      <c r="A69" s="28">
        <v>59</v>
      </c>
      <c r="B69" s="29" t="s">
        <v>1252</v>
      </c>
      <c r="C69" s="27" t="s">
        <v>1234</v>
      </c>
      <c r="D69" s="27"/>
      <c r="E69" s="27"/>
      <c r="F69" s="120"/>
      <c r="G69" s="27" t="str">
        <f t="shared" si="1"/>
        <v/>
      </c>
      <c r="H69" s="30"/>
      <c r="I69" s="30" t="s">
        <v>98</v>
      </c>
      <c r="J69" s="30" t="s">
        <v>620</v>
      </c>
      <c r="K69" s="25"/>
      <c r="L69" s="25"/>
      <c r="M69" s="25"/>
      <c r="N69" s="25"/>
    </row>
    <row r="70" spans="1:14">
      <c r="A70" s="28">
        <v>60</v>
      </c>
      <c r="B70" s="29" t="s">
        <v>1157</v>
      </c>
      <c r="C70" s="27" t="s">
        <v>1233</v>
      </c>
      <c r="D70" s="27"/>
      <c r="E70" s="27"/>
      <c r="F70" s="121"/>
      <c r="G70" s="27" t="str">
        <f t="shared" si="1"/>
        <v/>
      </c>
      <c r="H70" s="30"/>
      <c r="I70" s="30" t="s">
        <v>99</v>
      </c>
      <c r="J70" s="30" t="s">
        <v>621</v>
      </c>
      <c r="K70" s="25"/>
      <c r="L70" s="25"/>
      <c r="M70" s="25"/>
      <c r="N70" s="25"/>
    </row>
    <row r="71" spans="1:14">
      <c r="A71" s="28">
        <v>61</v>
      </c>
      <c r="B71" s="29" t="s">
        <v>1158</v>
      </c>
      <c r="C71" s="27">
        <f>IF(入力シート!F10=0,-1,入力シート!F11/入力シート!F10*100)</f>
        <v>-1</v>
      </c>
      <c r="D71" s="27"/>
      <c r="E71" s="27" t="str">
        <f>IF($C$8=FALSE,"",IF(C71&gt;=22,"純米酒の純アルコール数量（F11セル）が過大であり、酒税法に定めるアルコール分の上限（22度未満）を超過しています。"&amp;CHAR(10),""))</f>
        <v/>
      </c>
      <c r="F71" s="119" t="s">
        <v>1276</v>
      </c>
      <c r="G71" s="27" t="str">
        <f t="shared" si="1"/>
        <v/>
      </c>
      <c r="H71" s="30"/>
      <c r="I71" s="30" t="s">
        <v>100</v>
      </c>
      <c r="J71" s="30" t="s">
        <v>622</v>
      </c>
      <c r="K71" s="25"/>
      <c r="L71" s="25"/>
      <c r="M71" s="25"/>
      <c r="N71" s="25"/>
    </row>
    <row r="72" spans="1:14">
      <c r="A72" s="28">
        <v>62</v>
      </c>
      <c r="B72" s="29" t="s">
        <v>1159</v>
      </c>
      <c r="C72" s="27">
        <f>IF(入力シート!G10=0,-1,入力シート!G11/入力シート!G10*100)</f>
        <v>-1</v>
      </c>
      <c r="D72" s="27"/>
      <c r="E72" s="27" t="str">
        <f>IF($C$8=FALSE,"",IF(C72&gt;=22,"純米吟醸酒の純アルコール数量（G11セル）が過大であり、酒税法に定めるアルコール分の上限（22度未満）を超過しています。"&amp;CHAR(10),""))</f>
        <v/>
      </c>
      <c r="F72" s="122"/>
      <c r="G72" s="27" t="str">
        <f t="shared" si="1"/>
        <v/>
      </c>
      <c r="H72" s="30"/>
      <c r="I72" s="30" t="s">
        <v>101</v>
      </c>
      <c r="J72" s="30" t="s">
        <v>623</v>
      </c>
      <c r="K72" s="25"/>
      <c r="L72" s="25"/>
      <c r="M72" s="25"/>
      <c r="N72" s="25"/>
    </row>
    <row r="73" spans="1:14">
      <c r="A73" s="28">
        <v>63</v>
      </c>
      <c r="B73" s="29" t="s">
        <v>1160</v>
      </c>
      <c r="C73" s="27">
        <f>IF(入力シート!H10=0,-1,入力シート!H11/入力シート!H10*100)</f>
        <v>-1</v>
      </c>
      <c r="D73" s="27"/>
      <c r="E73" s="27" t="str">
        <f>IF($C$8=FALSE,"",IF(C73&gt;=22,"吟醸酒の純アルコール数量（H11セル）が過大であり、酒税法に定めるアルコール分の上限（22度未満）を超過しています。"&amp;CHAR(10),""))</f>
        <v/>
      </c>
      <c r="F73" s="122"/>
      <c r="G73" s="27" t="str">
        <f t="shared" si="1"/>
        <v/>
      </c>
      <c r="H73" s="30"/>
      <c r="I73" s="30" t="s">
        <v>102</v>
      </c>
      <c r="J73" s="30" t="s">
        <v>624</v>
      </c>
      <c r="K73" s="25"/>
      <c r="L73" s="25"/>
      <c r="M73" s="25"/>
      <c r="N73" s="25"/>
    </row>
    <row r="74" spans="1:14">
      <c r="A74" s="28">
        <v>64</v>
      </c>
      <c r="B74" s="29" t="s">
        <v>1161</v>
      </c>
      <c r="C74" s="27">
        <f>IF(入力シート!I10=0,-1,入力シート!I11/入力シート!I10*100)</f>
        <v>-1</v>
      </c>
      <c r="D74" s="27"/>
      <c r="E74" s="27" t="str">
        <f>IF($C$8=FALSE,"",IF(C74&gt;=22,"本醸造酒の純アルコール数量（I11セル）が過大であり、酒税法に定めるアルコール分の上限（22度未満）を超過しています。"&amp;CHAR(10),""))</f>
        <v/>
      </c>
      <c r="F74" s="122"/>
      <c r="G74" s="27" t="str">
        <f t="shared" si="1"/>
        <v/>
      </c>
      <c r="H74" s="30"/>
      <c r="I74" s="30" t="s">
        <v>103</v>
      </c>
      <c r="J74" s="30" t="s">
        <v>625</v>
      </c>
      <c r="K74" s="25"/>
      <c r="L74" s="25"/>
      <c r="M74" s="25"/>
      <c r="N74" s="25"/>
    </row>
    <row r="75" spans="1:14">
      <c r="A75" s="28">
        <v>65</v>
      </c>
      <c r="B75" s="29" t="s">
        <v>1253</v>
      </c>
      <c r="C75" s="27">
        <f>IF(入力シート!J10=0,-1,入力シート!J11/入力シート!J10*100)</f>
        <v>-1</v>
      </c>
      <c r="D75" s="27"/>
      <c r="E75" s="27" t="str">
        <f>IF($C$8=FALSE,"",IF(C75&gt;=22,"普通酒（糖類等不使用）の純アルコール数量（J11セル）が過大であり、酒税法に定めるアルコール分の上限（22度未満）を超過しています。"&amp;CHAR(10),""))</f>
        <v/>
      </c>
      <c r="F75" s="122"/>
      <c r="G75" s="27" t="str">
        <f t="shared" si="1"/>
        <v/>
      </c>
      <c r="H75" s="30"/>
      <c r="I75" s="30" t="s">
        <v>104</v>
      </c>
      <c r="J75" s="30" t="s">
        <v>626</v>
      </c>
      <c r="K75" s="25"/>
      <c r="L75" s="25"/>
      <c r="M75" s="25"/>
      <c r="N75" s="25"/>
    </row>
    <row r="76" spans="1:14">
      <c r="A76" s="28">
        <v>66</v>
      </c>
      <c r="B76" s="29" t="s">
        <v>1254</v>
      </c>
      <c r="C76" s="27">
        <f>IF(入力シート!K10=0,-1,入力シート!K11/入力シート!K10*100)</f>
        <v>-1</v>
      </c>
      <c r="D76" s="27"/>
      <c r="E76" s="27" t="str">
        <f>IF($C$8=FALSE,"",IF(C76&gt;=22,"普通酒（糖類等使用）の純アルコール数量（K11セル）が過大であり、酒税法に定めるアルコール分の上限（22度未満）を超過しています。"&amp;CHAR(10),""))</f>
        <v/>
      </c>
      <c r="F76" s="123"/>
      <c r="G76" s="27" t="str">
        <f t="shared" si="1"/>
        <v/>
      </c>
      <c r="H76" s="30"/>
      <c r="I76" s="30" t="s">
        <v>105</v>
      </c>
      <c r="J76" s="30" t="s">
        <v>627</v>
      </c>
      <c r="K76" s="25"/>
      <c r="L76" s="25"/>
      <c r="M76" s="25"/>
      <c r="N76" s="25"/>
    </row>
    <row r="77" spans="1:14">
      <c r="A77" s="28">
        <v>67</v>
      </c>
      <c r="B77" s="29" t="s">
        <v>1162</v>
      </c>
      <c r="C77" s="27" t="s">
        <v>1235</v>
      </c>
      <c r="D77" s="27"/>
      <c r="E77" s="27"/>
      <c r="F77" s="41"/>
      <c r="G77" s="27" t="str">
        <f t="shared" si="1"/>
        <v/>
      </c>
      <c r="H77" s="30"/>
      <c r="I77" s="30" t="s">
        <v>106</v>
      </c>
      <c r="J77" s="30" t="s">
        <v>628</v>
      </c>
      <c r="K77" s="25"/>
      <c r="L77" s="25"/>
      <c r="M77" s="25"/>
      <c r="N77" s="25"/>
    </row>
    <row r="78" spans="1:14">
      <c r="A78" s="28">
        <v>68</v>
      </c>
      <c r="B78" s="29" t="s">
        <v>1163</v>
      </c>
      <c r="C78" s="27" t="s">
        <v>1233</v>
      </c>
      <c r="D78" s="27"/>
      <c r="E78" s="27"/>
      <c r="F78" s="119" t="s">
        <v>1279</v>
      </c>
      <c r="G78" s="27" t="str">
        <f t="shared" si="1"/>
        <v/>
      </c>
      <c r="H78" s="30"/>
      <c r="I78" s="30" t="s">
        <v>107</v>
      </c>
      <c r="J78" s="30" t="s">
        <v>629</v>
      </c>
      <c r="K78" s="25"/>
      <c r="L78" s="25"/>
      <c r="M78" s="25"/>
      <c r="N78" s="25"/>
    </row>
    <row r="79" spans="1:14">
      <c r="A79" s="28">
        <v>69</v>
      </c>
      <c r="B79" s="29" t="s">
        <v>1164</v>
      </c>
      <c r="C79" s="27">
        <f>IF(入力シート!G14=0,-1,入力シート!G15/入力シート!G14*100)</f>
        <v>-1</v>
      </c>
      <c r="D79" s="27"/>
      <c r="E79" s="27" t="str">
        <f>IF($C$8=FALSE,"",IF(C79&gt;=61,"純米吟醸酒の精米歩合（G15セル/G14セル）が過大であり、「清酒の製法品質表示基準」に定める精米歩合を超過しています。"&amp;CHAR(10),""))</f>
        <v/>
      </c>
      <c r="F79" s="120"/>
      <c r="G79" s="27" t="str">
        <f t="shared" si="1"/>
        <v/>
      </c>
      <c r="H79" s="30"/>
      <c r="I79" s="30" t="s">
        <v>108</v>
      </c>
      <c r="J79" s="30" t="s">
        <v>630</v>
      </c>
      <c r="K79" s="25"/>
      <c r="L79" s="25"/>
      <c r="M79" s="25"/>
      <c r="N79" s="25"/>
    </row>
    <row r="80" spans="1:14">
      <c r="A80" s="28">
        <v>70</v>
      </c>
      <c r="B80" s="29" t="s">
        <v>1165</v>
      </c>
      <c r="C80" s="27">
        <f>IF(入力シート!H14=0,-1,入力シート!H15/入力シート!H14*100)</f>
        <v>-1</v>
      </c>
      <c r="D80" s="27"/>
      <c r="E80" s="27" t="str">
        <f>IF($C$8=FALSE,"",IF(C80&gt;=61,"吟醸酒の精米歩合（H15セル/H14セル）が過大であり、「清酒の製法品質表示基準」に定める精米歩合を超過しています。"&amp;CHAR(10),""))</f>
        <v/>
      </c>
      <c r="F80" s="120"/>
      <c r="G80" s="27" t="str">
        <f t="shared" si="1"/>
        <v/>
      </c>
      <c r="H80" s="30"/>
      <c r="I80" s="30" t="s">
        <v>109</v>
      </c>
      <c r="J80" s="30" t="s">
        <v>631</v>
      </c>
      <c r="K80" s="25"/>
      <c r="L80" s="25"/>
      <c r="M80" s="25"/>
      <c r="N80" s="25"/>
    </row>
    <row r="81" spans="1:14">
      <c r="A81" s="28">
        <v>71</v>
      </c>
      <c r="B81" s="29" t="s">
        <v>1166</v>
      </c>
      <c r="C81" s="27">
        <f>IF(入力シート!I14=0,-1,入力シート!I15/入力シート!I14*100)</f>
        <v>-1</v>
      </c>
      <c r="D81" s="27"/>
      <c r="E81" s="27" t="str">
        <f>IF($C$8=FALSE,"",IF(C81&gt;=71,"本醸造酒の精米歩合（I15セル/I14セル）が過大であり、「清酒の製法品質表示基準」に定める精米歩合を超過しています。"&amp;CHAR(10),""))</f>
        <v/>
      </c>
      <c r="F81" s="121"/>
      <c r="G81" s="27" t="str">
        <f t="shared" si="1"/>
        <v/>
      </c>
      <c r="H81" s="30"/>
      <c r="I81" s="30" t="s">
        <v>110</v>
      </c>
      <c r="J81" s="30" t="s">
        <v>632</v>
      </c>
      <c r="K81" s="25"/>
      <c r="L81" s="25"/>
      <c r="M81" s="25"/>
      <c r="N81" s="25"/>
    </row>
    <row r="82" spans="1:14">
      <c r="A82" s="28">
        <v>72</v>
      </c>
      <c r="B82" s="29" t="s">
        <v>1255</v>
      </c>
      <c r="C82" s="27" t="s">
        <v>1233</v>
      </c>
      <c r="D82" s="27"/>
      <c r="E82" s="27"/>
      <c r="F82" s="124"/>
      <c r="G82" s="27" t="str">
        <f t="shared" si="1"/>
        <v/>
      </c>
      <c r="H82" s="30"/>
      <c r="I82" s="30" t="s">
        <v>111</v>
      </c>
      <c r="J82" s="30" t="s">
        <v>633</v>
      </c>
      <c r="K82" s="25"/>
      <c r="L82" s="25"/>
      <c r="M82" s="25"/>
      <c r="N82" s="25"/>
    </row>
    <row r="83" spans="1:14">
      <c r="A83" s="28">
        <v>73</v>
      </c>
      <c r="B83" s="29" t="s">
        <v>1260</v>
      </c>
      <c r="C83" s="27" t="s">
        <v>1233</v>
      </c>
      <c r="D83" s="27"/>
      <c r="E83" s="27"/>
      <c r="F83" s="125"/>
      <c r="G83" s="27" t="str">
        <f t="shared" si="1"/>
        <v/>
      </c>
      <c r="H83" s="30"/>
      <c r="I83" s="30" t="s">
        <v>112</v>
      </c>
      <c r="J83" s="30" t="s">
        <v>634</v>
      </c>
      <c r="K83" s="25"/>
      <c r="L83" s="25"/>
      <c r="M83" s="25"/>
      <c r="N83" s="25"/>
    </row>
    <row r="84" spans="1:14">
      <c r="A84" s="28">
        <v>74</v>
      </c>
      <c r="B84" s="29" t="s">
        <v>1167</v>
      </c>
      <c r="C84" s="27" t="s">
        <v>1233</v>
      </c>
      <c r="D84" s="27"/>
      <c r="E84" s="27"/>
      <c r="F84" s="125"/>
      <c r="G84" s="27" t="str">
        <f t="shared" si="1"/>
        <v/>
      </c>
      <c r="H84" s="30"/>
      <c r="I84" s="30" t="s">
        <v>113</v>
      </c>
      <c r="J84" s="30" t="s">
        <v>635</v>
      </c>
      <c r="K84" s="25"/>
      <c r="L84" s="25"/>
      <c r="M84" s="25"/>
      <c r="N84" s="25"/>
    </row>
    <row r="85" spans="1:14">
      <c r="A85" s="28">
        <v>75</v>
      </c>
      <c r="B85" s="29" t="s">
        <v>1168</v>
      </c>
      <c r="C85" s="27" t="s">
        <v>1233</v>
      </c>
      <c r="D85" s="27"/>
      <c r="E85" s="27"/>
      <c r="F85" s="126"/>
      <c r="G85" s="27" t="str">
        <f t="shared" si="1"/>
        <v/>
      </c>
      <c r="H85" s="30"/>
      <c r="I85" s="30" t="s">
        <v>114</v>
      </c>
      <c r="J85" s="30" t="s">
        <v>636</v>
      </c>
      <c r="K85" s="25"/>
      <c r="L85" s="25"/>
      <c r="M85" s="25"/>
      <c r="N85" s="25"/>
    </row>
    <row r="86" spans="1:14">
      <c r="A86" s="28">
        <v>76</v>
      </c>
      <c r="B86" s="29" t="s">
        <v>1169</v>
      </c>
      <c r="C86" s="27" t="s">
        <v>1233</v>
      </c>
      <c r="D86" s="27"/>
      <c r="E86" s="27"/>
      <c r="F86" s="126"/>
      <c r="G86" s="27" t="str">
        <f t="shared" ref="G86:G122" si="2">IF(COUNTBLANK(D86:E86)&lt;&gt;2,1,"")</f>
        <v/>
      </c>
      <c r="H86" s="30"/>
      <c r="I86" s="30" t="s">
        <v>115</v>
      </c>
      <c r="J86" s="30" t="s">
        <v>637</v>
      </c>
      <c r="K86" s="25"/>
      <c r="L86" s="25"/>
      <c r="M86" s="25"/>
      <c r="N86" s="25"/>
    </row>
    <row r="87" spans="1:14">
      <c r="A87" s="28">
        <v>77</v>
      </c>
      <c r="B87" s="29" t="s">
        <v>1170</v>
      </c>
      <c r="C87" s="27" t="s">
        <v>1233</v>
      </c>
      <c r="D87" s="27"/>
      <c r="E87" s="27"/>
      <c r="F87" s="126"/>
      <c r="G87" s="27" t="str">
        <f t="shared" si="2"/>
        <v/>
      </c>
      <c r="H87" s="30"/>
      <c r="I87" s="30" t="s">
        <v>116</v>
      </c>
      <c r="J87" s="30" t="s">
        <v>638</v>
      </c>
      <c r="K87" s="25"/>
      <c r="L87" s="25"/>
      <c r="M87" s="25"/>
      <c r="N87" s="25"/>
    </row>
    <row r="88" spans="1:14">
      <c r="A88" s="28">
        <v>78</v>
      </c>
      <c r="B88" s="29" t="s">
        <v>1171</v>
      </c>
      <c r="C88" s="27" t="s">
        <v>1233</v>
      </c>
      <c r="D88" s="27"/>
      <c r="E88" s="27"/>
      <c r="F88" s="126"/>
      <c r="G88" s="27" t="str">
        <f t="shared" si="2"/>
        <v/>
      </c>
      <c r="H88" s="30"/>
      <c r="I88" s="30" t="s">
        <v>117</v>
      </c>
      <c r="J88" s="30" t="s">
        <v>639</v>
      </c>
      <c r="K88" s="25"/>
      <c r="L88" s="25"/>
      <c r="M88" s="25"/>
      <c r="N88" s="25"/>
    </row>
    <row r="89" spans="1:14">
      <c r="A89" s="28">
        <v>79</v>
      </c>
      <c r="B89" s="29" t="s">
        <v>1256</v>
      </c>
      <c r="C89" s="27" t="s">
        <v>1233</v>
      </c>
      <c r="D89" s="27"/>
      <c r="E89" s="27"/>
      <c r="F89" s="126"/>
      <c r="G89" s="27" t="str">
        <f t="shared" si="2"/>
        <v/>
      </c>
      <c r="H89" s="30"/>
      <c r="I89" s="30" t="s">
        <v>118</v>
      </c>
      <c r="J89" s="30" t="s">
        <v>640</v>
      </c>
      <c r="K89" s="25"/>
      <c r="L89" s="25"/>
      <c r="M89" s="25"/>
      <c r="N89" s="25"/>
    </row>
    <row r="90" spans="1:14">
      <c r="A90" s="28">
        <v>80</v>
      </c>
      <c r="B90" s="29" t="s">
        <v>1257</v>
      </c>
      <c r="C90" s="27" t="s">
        <v>1233</v>
      </c>
      <c r="D90" s="27"/>
      <c r="E90" s="27"/>
      <c r="F90" s="126"/>
      <c r="G90" s="27" t="str">
        <f t="shared" si="2"/>
        <v/>
      </c>
      <c r="H90" s="30"/>
      <c r="I90" s="30" t="s">
        <v>119</v>
      </c>
      <c r="J90" s="30" t="s">
        <v>641</v>
      </c>
      <c r="K90" s="25"/>
      <c r="L90" s="25"/>
      <c r="M90" s="25"/>
      <c r="N90" s="25"/>
    </row>
    <row r="91" spans="1:14">
      <c r="A91" s="28">
        <v>81</v>
      </c>
      <c r="B91" s="29" t="s">
        <v>1172</v>
      </c>
      <c r="C91" s="27" t="s">
        <v>1233</v>
      </c>
      <c r="D91" s="27"/>
      <c r="E91" s="27"/>
      <c r="F91" s="126"/>
      <c r="G91" s="27" t="str">
        <f t="shared" si="2"/>
        <v/>
      </c>
      <c r="H91" s="30"/>
      <c r="I91" s="30" t="s">
        <v>120</v>
      </c>
      <c r="J91" s="30" t="s">
        <v>642</v>
      </c>
      <c r="K91" s="25"/>
      <c r="L91" s="25"/>
      <c r="M91" s="25"/>
      <c r="N91" s="25"/>
    </row>
    <row r="92" spans="1:14">
      <c r="A92" s="28">
        <v>82</v>
      </c>
      <c r="B92" s="29" t="s">
        <v>1173</v>
      </c>
      <c r="C92" s="27" t="s">
        <v>1233</v>
      </c>
      <c r="D92" s="27"/>
      <c r="E92" s="27"/>
      <c r="F92" s="126"/>
      <c r="G92" s="27" t="str">
        <f t="shared" si="2"/>
        <v/>
      </c>
      <c r="H92" s="30"/>
      <c r="I92" s="30" t="s">
        <v>1303</v>
      </c>
      <c r="J92" s="42" t="s">
        <v>1304</v>
      </c>
      <c r="K92" s="25"/>
      <c r="L92" s="25"/>
      <c r="M92" s="25"/>
      <c r="N92" s="25"/>
    </row>
    <row r="93" spans="1:14">
      <c r="A93" s="28">
        <v>83</v>
      </c>
      <c r="B93" s="29" t="s">
        <v>1174</v>
      </c>
      <c r="C93" s="27" t="s">
        <v>1233</v>
      </c>
      <c r="D93" s="27"/>
      <c r="E93" s="27"/>
      <c r="F93" s="126"/>
      <c r="G93" s="27" t="str">
        <f t="shared" si="2"/>
        <v/>
      </c>
      <c r="H93" s="30"/>
      <c r="I93" s="30" t="s">
        <v>121</v>
      </c>
      <c r="J93" s="30" t="s">
        <v>643</v>
      </c>
      <c r="K93" s="25"/>
      <c r="L93" s="25"/>
      <c r="M93" s="25"/>
      <c r="N93" s="25"/>
    </row>
    <row r="94" spans="1:14">
      <c r="A94" s="28">
        <v>84</v>
      </c>
      <c r="B94" s="29" t="s">
        <v>1175</v>
      </c>
      <c r="C94" s="27" t="s">
        <v>1233</v>
      </c>
      <c r="D94" s="27"/>
      <c r="E94" s="27"/>
      <c r="F94" s="126"/>
      <c r="G94" s="27" t="str">
        <f t="shared" si="2"/>
        <v/>
      </c>
      <c r="H94" s="30"/>
      <c r="I94" s="30" t="s">
        <v>122</v>
      </c>
      <c r="J94" s="30" t="s">
        <v>644</v>
      </c>
      <c r="K94" s="25"/>
      <c r="L94" s="25"/>
      <c r="M94" s="25"/>
      <c r="N94" s="25"/>
    </row>
    <row r="95" spans="1:14">
      <c r="A95" s="28">
        <v>85</v>
      </c>
      <c r="B95" s="29" t="s">
        <v>1176</v>
      </c>
      <c r="C95" s="27" t="s">
        <v>1233</v>
      </c>
      <c r="D95" s="27"/>
      <c r="E95" s="27"/>
      <c r="F95" s="126"/>
      <c r="G95" s="27" t="str">
        <f t="shared" si="2"/>
        <v/>
      </c>
      <c r="H95" s="30"/>
      <c r="I95" s="30" t="s">
        <v>123</v>
      </c>
      <c r="J95" s="30" t="s">
        <v>645</v>
      </c>
      <c r="K95" s="25"/>
      <c r="L95" s="25"/>
      <c r="M95" s="25"/>
      <c r="N95" s="25"/>
    </row>
    <row r="96" spans="1:14">
      <c r="A96" s="28">
        <v>86</v>
      </c>
      <c r="B96" s="29" t="s">
        <v>1258</v>
      </c>
      <c r="C96" s="27" t="s">
        <v>1233</v>
      </c>
      <c r="D96" s="27"/>
      <c r="E96" s="27"/>
      <c r="F96" s="126"/>
      <c r="G96" s="27" t="str">
        <f t="shared" si="2"/>
        <v/>
      </c>
      <c r="H96" s="30"/>
      <c r="I96" s="30" t="s">
        <v>124</v>
      </c>
      <c r="J96" s="30" t="s">
        <v>646</v>
      </c>
      <c r="K96" s="25"/>
      <c r="L96" s="25"/>
      <c r="M96" s="25"/>
      <c r="N96" s="25"/>
    </row>
    <row r="97" spans="1:14">
      <c r="A97" s="28">
        <v>87</v>
      </c>
      <c r="B97" s="29" t="s">
        <v>1259</v>
      </c>
      <c r="C97" s="27" t="s">
        <v>1233</v>
      </c>
      <c r="D97" s="27"/>
      <c r="E97" s="27"/>
      <c r="F97" s="126"/>
      <c r="G97" s="27" t="str">
        <f t="shared" si="2"/>
        <v/>
      </c>
      <c r="H97" s="30"/>
      <c r="I97" s="30" t="s">
        <v>125</v>
      </c>
      <c r="J97" s="30" t="s">
        <v>647</v>
      </c>
      <c r="K97" s="25"/>
      <c r="L97" s="25"/>
      <c r="M97" s="25"/>
      <c r="N97" s="25"/>
    </row>
    <row r="98" spans="1:14">
      <c r="A98" s="28">
        <v>88</v>
      </c>
      <c r="B98" s="29" t="s">
        <v>1177</v>
      </c>
      <c r="C98" s="27" t="s">
        <v>1233</v>
      </c>
      <c r="D98" s="27"/>
      <c r="E98" s="27"/>
      <c r="F98" s="126"/>
      <c r="G98" s="27" t="str">
        <f t="shared" si="2"/>
        <v/>
      </c>
      <c r="H98" s="30"/>
      <c r="I98" s="30" t="s">
        <v>126</v>
      </c>
      <c r="J98" s="30" t="s">
        <v>648</v>
      </c>
      <c r="K98" s="25"/>
      <c r="L98" s="25"/>
      <c r="M98" s="25"/>
      <c r="N98" s="25"/>
    </row>
    <row r="99" spans="1:14">
      <c r="A99" s="28">
        <v>89</v>
      </c>
      <c r="B99" s="29" t="s">
        <v>1178</v>
      </c>
      <c r="C99" s="27" t="s">
        <v>1233</v>
      </c>
      <c r="D99" s="27"/>
      <c r="E99" s="27"/>
      <c r="F99" s="126"/>
      <c r="G99" s="27" t="str">
        <f t="shared" si="2"/>
        <v/>
      </c>
      <c r="H99" s="30"/>
      <c r="I99" s="30" t="s">
        <v>127</v>
      </c>
      <c r="J99" s="30" t="s">
        <v>649</v>
      </c>
      <c r="K99" s="25"/>
      <c r="L99" s="25"/>
      <c r="M99" s="25"/>
      <c r="N99" s="25"/>
    </row>
    <row r="100" spans="1:14">
      <c r="A100" s="28">
        <v>90</v>
      </c>
      <c r="B100" s="29" t="s">
        <v>1179</v>
      </c>
      <c r="C100" s="27" t="s">
        <v>1233</v>
      </c>
      <c r="D100" s="27"/>
      <c r="E100" s="27"/>
      <c r="F100" s="126"/>
      <c r="G100" s="27" t="str">
        <f t="shared" si="2"/>
        <v/>
      </c>
      <c r="H100" s="30"/>
      <c r="I100" s="30" t="s">
        <v>128</v>
      </c>
      <c r="J100" s="30" t="s">
        <v>650</v>
      </c>
      <c r="K100" s="25"/>
      <c r="L100" s="25"/>
      <c r="M100" s="25"/>
      <c r="N100" s="25"/>
    </row>
    <row r="101" spans="1:14">
      <c r="A101" s="28">
        <v>91</v>
      </c>
      <c r="B101" s="29" t="s">
        <v>1261</v>
      </c>
      <c r="C101" s="27" t="s">
        <v>1233</v>
      </c>
      <c r="D101" s="27"/>
      <c r="E101" s="27"/>
      <c r="F101" s="126"/>
      <c r="G101" s="27" t="str">
        <f t="shared" si="2"/>
        <v/>
      </c>
      <c r="H101" s="30"/>
      <c r="I101" s="30" t="s">
        <v>129</v>
      </c>
      <c r="J101" s="30" t="s">
        <v>651</v>
      </c>
      <c r="K101" s="25"/>
      <c r="L101" s="25"/>
      <c r="M101" s="25"/>
      <c r="N101" s="25"/>
    </row>
    <row r="102" spans="1:14">
      <c r="A102" s="28">
        <v>92</v>
      </c>
      <c r="B102" s="29" t="s">
        <v>1262</v>
      </c>
      <c r="C102" s="27" t="s">
        <v>1233</v>
      </c>
      <c r="D102" s="27"/>
      <c r="E102" s="27"/>
      <c r="F102" s="126"/>
      <c r="G102" s="27" t="str">
        <f t="shared" si="2"/>
        <v/>
      </c>
      <c r="H102" s="30"/>
      <c r="I102" s="30" t="s">
        <v>130</v>
      </c>
      <c r="J102" s="30" t="s">
        <v>652</v>
      </c>
      <c r="K102" s="25"/>
      <c r="L102" s="25"/>
      <c r="M102" s="25"/>
      <c r="N102" s="25"/>
    </row>
    <row r="103" spans="1:14">
      <c r="A103" s="28">
        <v>93</v>
      </c>
      <c r="B103" s="29" t="s">
        <v>1180</v>
      </c>
      <c r="C103" s="27" t="s">
        <v>1233</v>
      </c>
      <c r="D103" s="27"/>
      <c r="E103" s="27"/>
      <c r="F103" s="127"/>
      <c r="G103" s="27" t="str">
        <f t="shared" si="2"/>
        <v/>
      </c>
      <c r="H103" s="30"/>
      <c r="I103" s="30" t="s">
        <v>131</v>
      </c>
      <c r="J103" s="30" t="s">
        <v>653</v>
      </c>
      <c r="K103" s="25"/>
      <c r="L103" s="25"/>
      <c r="M103" s="25"/>
      <c r="N103" s="25"/>
    </row>
    <row r="104" spans="1:14">
      <c r="A104" s="28">
        <v>94</v>
      </c>
      <c r="B104" s="29" t="s">
        <v>1181</v>
      </c>
      <c r="C104" s="27">
        <f>IF(入力シート!H15=0,-1,入力シート!H19/入力シート!H15*1000)</f>
        <v>-1</v>
      </c>
      <c r="D104" s="27"/>
      <c r="E104" s="27" t="str">
        <f>IF($C$8=FALSE,"",IF(C104&gt;128,"吟醸酒のアルコール使用数量（H19セル・100度換算）が「清酒の製法品質表示基準」に定める上限よりも多くなっています。"&amp;CHAR(10),""))</f>
        <v/>
      </c>
      <c r="F104" s="119" t="s">
        <v>1280</v>
      </c>
      <c r="G104" s="27" t="str">
        <f t="shared" si="2"/>
        <v/>
      </c>
      <c r="H104" s="30"/>
      <c r="I104" s="30" t="s">
        <v>132</v>
      </c>
      <c r="J104" s="30" t="s">
        <v>654</v>
      </c>
      <c r="K104" s="25"/>
      <c r="L104" s="25"/>
      <c r="M104" s="25"/>
      <c r="N104" s="25"/>
    </row>
    <row r="105" spans="1:14">
      <c r="A105" s="28">
        <v>95</v>
      </c>
      <c r="B105" s="29" t="s">
        <v>1182</v>
      </c>
      <c r="C105" s="27">
        <f>IF(入力シート!I15=0,-1,入力シート!I19/入力シート!I15*1000)</f>
        <v>-1</v>
      </c>
      <c r="D105" s="27"/>
      <c r="E105" s="27" t="str">
        <f>IF($C$8=FALSE,"",IF(C105&gt;128,"本醸造酒のアルコール使用数量（I19セル・100度換算）が「清酒の製法品質表示基準」に定める上限よりも多くなっています。"&amp;CHAR(10),""))</f>
        <v/>
      </c>
      <c r="F105" s="125"/>
      <c r="G105" s="27" t="str">
        <f t="shared" si="2"/>
        <v/>
      </c>
      <c r="H105" s="30"/>
      <c r="I105" s="30" t="s">
        <v>133</v>
      </c>
      <c r="J105" s="30" t="s">
        <v>655</v>
      </c>
      <c r="K105" s="25"/>
      <c r="L105" s="25"/>
      <c r="M105" s="25"/>
      <c r="N105" s="25"/>
    </row>
    <row r="106" spans="1:14">
      <c r="A106" s="28">
        <v>96</v>
      </c>
      <c r="B106" s="29" t="s">
        <v>1263</v>
      </c>
      <c r="C106" s="27">
        <f>IF(入力シート!J15+入力シート!J17=0,-1,入力シート!J19/(入力シート!J15+入力シート!J17)*1000)</f>
        <v>-1</v>
      </c>
      <c r="D106" s="27"/>
      <c r="E106" s="27" t="str">
        <f>IF($C$8=FALSE,"",IF(C106&gt;582,"普通酒（糖類等不使用）のアルコール使用数量（J19セル・100度換算）が「酒税法」に定める上限よりも多くなっています。"&amp;CHAR(10),""))</f>
        <v/>
      </c>
      <c r="F106" s="125"/>
      <c r="G106" s="27" t="str">
        <f t="shared" si="2"/>
        <v/>
      </c>
      <c r="H106" s="30"/>
      <c r="I106" s="30" t="s">
        <v>134</v>
      </c>
      <c r="J106" s="30" t="s">
        <v>656</v>
      </c>
      <c r="K106" s="25"/>
      <c r="L106" s="25"/>
      <c r="M106" s="25"/>
      <c r="N106" s="25"/>
    </row>
    <row r="107" spans="1:14">
      <c r="A107" s="28">
        <v>97</v>
      </c>
      <c r="B107" s="29" t="s">
        <v>1264</v>
      </c>
      <c r="C107" s="27">
        <f>IF(入力シート!K15+入力シート!K17=0,-1,入力シート!K19/(入力シート!K15+入力シート!K17)*1000)</f>
        <v>-1</v>
      </c>
      <c r="D107" s="27"/>
      <c r="E107" s="27" t="str">
        <f>IF($C$8=FALSE,"",IF(C107&gt;582,"普通酒（糖類等使用）のアルコール使用数量（K19セル・100度換算）が「酒税法」に定める上限よりも多くなっています。"&amp;CHAR(10),""))</f>
        <v/>
      </c>
      <c r="F107" s="125"/>
      <c r="G107" s="27" t="str">
        <f t="shared" si="2"/>
        <v/>
      </c>
      <c r="H107" s="30"/>
      <c r="I107" s="30" t="s">
        <v>135</v>
      </c>
      <c r="J107" s="30" t="s">
        <v>657</v>
      </c>
      <c r="K107" s="25"/>
      <c r="L107" s="25"/>
      <c r="M107" s="25"/>
      <c r="N107" s="25"/>
    </row>
    <row r="108" spans="1:14">
      <c r="A108" s="28">
        <v>98</v>
      </c>
      <c r="B108" s="29" t="s">
        <v>1183</v>
      </c>
      <c r="C108" s="27">
        <f>IF(入力シート!L15+入力シート!L17=0,-1,入力シート!L19/(入力シート!L15+入力シート!L17)*1000)</f>
        <v>-1</v>
      </c>
      <c r="D108" s="27"/>
      <c r="E108" s="27" t="str">
        <f>IF($C$8=FALSE,"",IF(C108&gt;280,"白米１トン当たりのアルコール使用数量（L19セル・100度換算）が「酒税法」に定める上限よりも多くなっています。"&amp;CHAR(10),""))</f>
        <v/>
      </c>
      <c r="F108" s="128"/>
      <c r="G108" s="27" t="str">
        <f t="shared" si="2"/>
        <v/>
      </c>
      <c r="H108" s="30"/>
      <c r="I108" s="30" t="s">
        <v>136</v>
      </c>
      <c r="J108" s="30" t="s">
        <v>658</v>
      </c>
      <c r="K108" s="25"/>
      <c r="L108" s="25"/>
      <c r="M108" s="25"/>
      <c r="N108" s="25"/>
    </row>
    <row r="109" spans="1:14">
      <c r="A109" s="28">
        <v>99</v>
      </c>
      <c r="B109" s="29" t="s">
        <v>1265</v>
      </c>
      <c r="C109" s="27" t="s">
        <v>1237</v>
      </c>
      <c r="D109" s="27"/>
      <c r="E109" s="27"/>
      <c r="F109" s="129"/>
      <c r="G109" s="27" t="str">
        <f t="shared" si="2"/>
        <v/>
      </c>
      <c r="H109" s="30"/>
      <c r="I109" s="30" t="s">
        <v>137</v>
      </c>
      <c r="J109" s="30" t="s">
        <v>659</v>
      </c>
      <c r="K109" s="25"/>
      <c r="L109" s="25"/>
      <c r="M109" s="25"/>
      <c r="N109" s="25"/>
    </row>
    <row r="110" spans="1:14">
      <c r="A110" s="28">
        <v>100</v>
      </c>
      <c r="B110" s="29" t="s">
        <v>1184</v>
      </c>
      <c r="C110" s="27" t="s">
        <v>1237</v>
      </c>
      <c r="D110" s="27"/>
      <c r="E110" s="27"/>
      <c r="F110" s="130"/>
      <c r="G110" s="27" t="str">
        <f t="shared" si="2"/>
        <v/>
      </c>
      <c r="H110" s="30"/>
      <c r="I110" s="30" t="s">
        <v>138</v>
      </c>
      <c r="J110" s="30" t="s">
        <v>660</v>
      </c>
      <c r="K110" s="25"/>
      <c r="L110" s="25"/>
      <c r="M110" s="25"/>
      <c r="N110" s="25"/>
    </row>
    <row r="111" spans="1:14">
      <c r="A111" s="28">
        <v>101</v>
      </c>
      <c r="B111" s="29" t="s">
        <v>1185</v>
      </c>
      <c r="C111" s="27" t="s">
        <v>1237</v>
      </c>
      <c r="D111" s="27"/>
      <c r="E111" s="27"/>
      <c r="F111" s="130"/>
      <c r="G111" s="27" t="str">
        <f t="shared" si="2"/>
        <v/>
      </c>
      <c r="H111" s="30"/>
      <c r="I111" s="30" t="s">
        <v>139</v>
      </c>
      <c r="J111" s="30" t="s">
        <v>661</v>
      </c>
      <c r="K111" s="25"/>
      <c r="L111" s="25"/>
      <c r="M111" s="25"/>
      <c r="N111" s="25"/>
    </row>
    <row r="112" spans="1:14">
      <c r="A112" s="28">
        <v>102</v>
      </c>
      <c r="B112" s="29" t="s">
        <v>1186</v>
      </c>
      <c r="C112" s="27" t="s">
        <v>1237</v>
      </c>
      <c r="D112" s="27"/>
      <c r="E112" s="27"/>
      <c r="F112" s="130"/>
      <c r="G112" s="27" t="str">
        <f t="shared" si="2"/>
        <v/>
      </c>
      <c r="H112" s="30"/>
      <c r="I112" s="30" t="s">
        <v>140</v>
      </c>
      <c r="J112" s="30" t="s">
        <v>662</v>
      </c>
      <c r="K112" s="25"/>
      <c r="L112" s="25"/>
      <c r="M112" s="25"/>
      <c r="N112" s="25"/>
    </row>
    <row r="113" spans="1:14">
      <c r="A113" s="28">
        <v>103</v>
      </c>
      <c r="B113" s="29" t="s">
        <v>1187</v>
      </c>
      <c r="C113" s="27" t="s">
        <v>1237</v>
      </c>
      <c r="D113" s="27"/>
      <c r="E113" s="27"/>
      <c r="F113" s="130"/>
      <c r="G113" s="27" t="str">
        <f t="shared" si="2"/>
        <v/>
      </c>
      <c r="H113" s="30"/>
      <c r="I113" s="30" t="s">
        <v>141</v>
      </c>
      <c r="J113" s="30" t="s">
        <v>663</v>
      </c>
      <c r="K113" s="25"/>
      <c r="L113" s="25"/>
      <c r="M113" s="25"/>
      <c r="N113" s="25"/>
    </row>
    <row r="114" spans="1:14">
      <c r="A114" s="28">
        <v>104</v>
      </c>
      <c r="B114" s="29" t="s">
        <v>1266</v>
      </c>
      <c r="C114" s="27" t="s">
        <v>1237</v>
      </c>
      <c r="D114" s="27"/>
      <c r="E114" s="27"/>
      <c r="F114" s="130"/>
      <c r="G114" s="27" t="str">
        <f t="shared" si="2"/>
        <v/>
      </c>
      <c r="H114" s="30"/>
      <c r="I114" s="30" t="s">
        <v>142</v>
      </c>
      <c r="J114" s="30" t="s">
        <v>664</v>
      </c>
      <c r="K114" s="25"/>
      <c r="L114" s="25"/>
      <c r="M114" s="25"/>
      <c r="N114" s="25"/>
    </row>
    <row r="115" spans="1:14">
      <c r="A115" s="28">
        <v>105</v>
      </c>
      <c r="B115" s="29" t="s">
        <v>1267</v>
      </c>
      <c r="C115" s="27" t="s">
        <v>1237</v>
      </c>
      <c r="D115" s="27"/>
      <c r="E115" s="27"/>
      <c r="F115" s="130"/>
      <c r="G115" s="27" t="str">
        <f t="shared" si="2"/>
        <v/>
      </c>
      <c r="H115" s="30"/>
      <c r="I115" s="30" t="s">
        <v>143</v>
      </c>
      <c r="J115" s="30" t="s">
        <v>665</v>
      </c>
      <c r="K115" s="25"/>
      <c r="L115" s="25"/>
      <c r="M115" s="25"/>
      <c r="N115" s="25"/>
    </row>
    <row r="116" spans="1:14">
      <c r="A116" s="28">
        <v>106</v>
      </c>
      <c r="B116" s="29" t="s">
        <v>1268</v>
      </c>
      <c r="C116" s="27" t="s">
        <v>1237</v>
      </c>
      <c r="D116" s="27"/>
      <c r="E116" s="27"/>
      <c r="F116" s="130"/>
      <c r="G116" s="27" t="str">
        <f t="shared" si="2"/>
        <v/>
      </c>
      <c r="H116" s="30"/>
      <c r="I116" s="30" t="s">
        <v>144</v>
      </c>
      <c r="J116" s="30" t="s">
        <v>666</v>
      </c>
      <c r="K116" s="25"/>
      <c r="L116" s="25"/>
      <c r="M116" s="25"/>
      <c r="N116" s="25"/>
    </row>
    <row r="117" spans="1:14">
      <c r="A117" s="28">
        <v>107</v>
      </c>
      <c r="B117" s="29" t="s">
        <v>1269</v>
      </c>
      <c r="C117" s="27" t="s">
        <v>1237</v>
      </c>
      <c r="D117" s="27"/>
      <c r="E117" s="27"/>
      <c r="F117" s="130"/>
      <c r="G117" s="27" t="str">
        <f t="shared" si="2"/>
        <v/>
      </c>
      <c r="H117" s="30"/>
      <c r="I117" s="30" t="s">
        <v>145</v>
      </c>
      <c r="J117" s="30" t="s">
        <v>667</v>
      </c>
      <c r="K117" s="25"/>
      <c r="L117" s="25"/>
      <c r="M117" s="25"/>
      <c r="N117" s="25"/>
    </row>
    <row r="118" spans="1:14">
      <c r="A118" s="28">
        <v>108</v>
      </c>
      <c r="B118" s="29" t="s">
        <v>1270</v>
      </c>
      <c r="C118" s="27" t="s">
        <v>1237</v>
      </c>
      <c r="D118" s="27"/>
      <c r="E118" s="27"/>
      <c r="F118" s="130"/>
      <c r="G118" s="27" t="str">
        <f t="shared" si="2"/>
        <v/>
      </c>
      <c r="H118" s="30"/>
      <c r="I118" s="30" t="s">
        <v>146</v>
      </c>
      <c r="J118" s="30" t="s">
        <v>668</v>
      </c>
      <c r="K118" s="25"/>
      <c r="L118" s="25"/>
      <c r="M118" s="25"/>
      <c r="N118" s="25"/>
    </row>
    <row r="119" spans="1:14">
      <c r="A119" s="28">
        <v>109</v>
      </c>
      <c r="B119" s="29" t="s">
        <v>1271</v>
      </c>
      <c r="C119" s="27" t="s">
        <v>1237</v>
      </c>
      <c r="D119" s="27"/>
      <c r="E119" s="27"/>
      <c r="F119" s="130"/>
      <c r="G119" s="27" t="str">
        <f t="shared" si="2"/>
        <v/>
      </c>
      <c r="H119" s="30"/>
      <c r="I119" s="30" t="s">
        <v>147</v>
      </c>
      <c r="J119" s="30" t="s">
        <v>669</v>
      </c>
      <c r="K119" s="25"/>
      <c r="L119" s="25"/>
      <c r="M119" s="25"/>
      <c r="N119" s="25"/>
    </row>
    <row r="120" spans="1:14">
      <c r="A120" s="28">
        <v>110</v>
      </c>
      <c r="B120" s="29" t="s">
        <v>1272</v>
      </c>
      <c r="C120" s="27" t="s">
        <v>1237</v>
      </c>
      <c r="D120" s="27"/>
      <c r="E120" s="27"/>
      <c r="F120" s="130"/>
      <c r="G120" s="27" t="str">
        <f t="shared" si="2"/>
        <v/>
      </c>
      <c r="H120" s="30"/>
      <c r="I120" s="30" t="s">
        <v>148</v>
      </c>
      <c r="J120" s="30" t="s">
        <v>670</v>
      </c>
      <c r="K120" s="25"/>
      <c r="L120" s="25"/>
      <c r="M120" s="25"/>
      <c r="N120" s="25"/>
    </row>
    <row r="121" spans="1:14" ht="21.75" customHeight="1">
      <c r="A121" s="28">
        <v>111</v>
      </c>
      <c r="B121" s="29" t="s">
        <v>1273</v>
      </c>
      <c r="C121" s="27">
        <f>IF(入力シート!K31=0,-1,入力シート!K32/入力シート!K31*100)</f>
        <v>-1</v>
      </c>
      <c r="D121" s="27"/>
      <c r="E121" s="27" t="str">
        <f>IF($C$8=FALSE,"",IF(C121&gt;22,"普通酒（糖類等使用）の使用原料清酒のアルコール分（K32セル／K31セル×100）が「酒税法」に定める上限を超えています。（22度未満である必要があります。）"&amp;CHAR(10),""))</f>
        <v/>
      </c>
      <c r="F121" s="119" t="s">
        <v>1302</v>
      </c>
      <c r="G121" s="27" t="str">
        <f t="shared" si="2"/>
        <v/>
      </c>
      <c r="H121" s="30"/>
      <c r="I121" s="30" t="s">
        <v>149</v>
      </c>
      <c r="J121" s="30" t="s">
        <v>671</v>
      </c>
      <c r="K121" s="25"/>
      <c r="L121" s="25"/>
      <c r="M121" s="25"/>
      <c r="N121" s="25"/>
    </row>
    <row r="122" spans="1:14" ht="21.75" customHeight="1">
      <c r="A122" s="28">
        <v>112</v>
      </c>
      <c r="B122" s="29" t="s">
        <v>1238</v>
      </c>
      <c r="C122" s="27">
        <f>IF(入力シート!F64=0,-1,入力シート!F57/入力シート!F64*20)</f>
        <v>-1</v>
      </c>
      <c r="D122" s="27"/>
      <c r="E122" s="27" t="str">
        <f>IF($C$8=FALSE,"",IF(C122&gt;22,"課税移出数量（実数）のアルコール分（F57セル／F64セル×20）が「酒税法」に定める上限を超えています。（22度未満である必要があります。）"&amp;CHAR(10),""))</f>
        <v/>
      </c>
      <c r="F122" s="123"/>
      <c r="G122" s="27" t="str">
        <f t="shared" si="2"/>
        <v/>
      </c>
      <c r="H122" s="30"/>
      <c r="I122" s="30" t="s">
        <v>150</v>
      </c>
      <c r="J122" s="30" t="s">
        <v>672</v>
      </c>
      <c r="K122" s="25"/>
      <c r="L122" s="25"/>
      <c r="M122" s="25"/>
      <c r="N122" s="25"/>
    </row>
    <row r="123" spans="1:14">
      <c r="A123" s="28">
        <v>113</v>
      </c>
      <c r="B123" s="29" t="s">
        <v>1188</v>
      </c>
      <c r="C123" s="27" t="s">
        <v>1239</v>
      </c>
      <c r="D123" s="27"/>
      <c r="E123" s="27"/>
      <c r="F123" s="27"/>
      <c r="G123" s="27" t="str">
        <f t="shared" ref="G123:G131" si="3">IF(COUNTBLANK(D123:E123)&lt;&gt;2,1,"")</f>
        <v/>
      </c>
      <c r="H123" s="30"/>
      <c r="I123" s="30" t="s">
        <v>151</v>
      </c>
      <c r="J123" s="30" t="s">
        <v>673</v>
      </c>
      <c r="K123" s="25"/>
      <c r="L123" s="25"/>
      <c r="M123" s="25"/>
      <c r="N123" s="25"/>
    </row>
    <row r="124" spans="1:14">
      <c r="A124" s="28">
        <v>114</v>
      </c>
      <c r="B124" s="29" t="s">
        <v>1189</v>
      </c>
      <c r="C124" s="27" t="s">
        <v>1237</v>
      </c>
      <c r="D124" s="27"/>
      <c r="E124" s="27"/>
      <c r="F124" s="27" t="s">
        <v>1281</v>
      </c>
      <c r="G124" s="27" t="str">
        <f t="shared" si="3"/>
        <v/>
      </c>
      <c r="H124" s="30"/>
      <c r="I124" s="30" t="s">
        <v>152</v>
      </c>
      <c r="J124" s="30" t="s">
        <v>674</v>
      </c>
      <c r="K124" s="25"/>
      <c r="L124" s="25"/>
      <c r="M124" s="25"/>
      <c r="N124" s="25"/>
    </row>
    <row r="125" spans="1:14" ht="30.75">
      <c r="A125" s="28">
        <v>115</v>
      </c>
      <c r="B125" s="29" t="s">
        <v>1190</v>
      </c>
      <c r="C125" s="27" t="s">
        <v>1237</v>
      </c>
      <c r="D125" s="27"/>
      <c r="E125" s="27"/>
      <c r="F125" s="35" t="s">
        <v>1282</v>
      </c>
      <c r="G125" s="27" t="str">
        <f t="shared" si="3"/>
        <v/>
      </c>
      <c r="H125" s="30"/>
      <c r="I125" s="30" t="s">
        <v>153</v>
      </c>
      <c r="J125" s="30" t="s">
        <v>675</v>
      </c>
      <c r="K125" s="25"/>
      <c r="L125" s="25"/>
      <c r="M125" s="25"/>
      <c r="N125" s="25"/>
    </row>
    <row r="126" spans="1:14" ht="30.75">
      <c r="A126" s="28">
        <v>116</v>
      </c>
      <c r="B126" s="29" t="s">
        <v>1191</v>
      </c>
      <c r="C126" s="27">
        <f>ABS(入力シート!L14-入力シート!H43)</f>
        <v>0</v>
      </c>
      <c r="D126" s="27"/>
      <c r="E126" s="27" t="str">
        <f>IF($C$8=FALSE,"",IF(C126&gt;10,"「１．清酒の製造状況」の使用玄米数量（L14セル）と、「２．清酒用原料米の受払状況」の使用数量合計（H43セル）が一致しません（内訳を確認してください）。"&amp;CHAR(10),""))</f>
        <v/>
      </c>
      <c r="F126" s="35" t="s">
        <v>1284</v>
      </c>
      <c r="G126" s="27" t="str">
        <f t="shared" si="3"/>
        <v/>
      </c>
      <c r="H126" s="30"/>
      <c r="I126" s="30" t="s">
        <v>154</v>
      </c>
      <c r="J126" s="30" t="s">
        <v>676</v>
      </c>
      <c r="K126" s="25"/>
      <c r="L126" s="25"/>
      <c r="M126" s="25"/>
      <c r="N126" s="25"/>
    </row>
    <row r="127" spans="1:14">
      <c r="A127" s="28">
        <v>117</v>
      </c>
      <c r="B127" s="29" t="s">
        <v>1192</v>
      </c>
      <c r="C127" s="27" t="s">
        <v>1237</v>
      </c>
      <c r="D127" s="27"/>
      <c r="E127" s="27"/>
      <c r="F127" s="34"/>
      <c r="G127" s="27" t="str">
        <f t="shared" si="3"/>
        <v/>
      </c>
      <c r="H127" s="30"/>
      <c r="I127" s="30" t="s">
        <v>155</v>
      </c>
      <c r="J127" s="30" t="s">
        <v>677</v>
      </c>
      <c r="K127" s="25"/>
      <c r="L127" s="25"/>
      <c r="M127" s="25"/>
      <c r="N127" s="25"/>
    </row>
    <row r="128" spans="1:14">
      <c r="A128" s="28">
        <v>118</v>
      </c>
      <c r="B128" s="29" t="s">
        <v>1274</v>
      </c>
      <c r="C128" s="27" t="s">
        <v>1239</v>
      </c>
      <c r="D128" s="27"/>
      <c r="E128" s="27"/>
      <c r="F128" s="34"/>
      <c r="G128" s="27" t="str">
        <f t="shared" si="3"/>
        <v/>
      </c>
      <c r="H128" s="30"/>
      <c r="I128" s="30" t="s">
        <v>156</v>
      </c>
      <c r="J128" s="30" t="s">
        <v>678</v>
      </c>
      <c r="K128" s="25"/>
      <c r="L128" s="25"/>
      <c r="M128" s="25"/>
      <c r="N128" s="25"/>
    </row>
    <row r="129" spans="1:14" ht="44.25">
      <c r="A129" s="28">
        <v>119</v>
      </c>
      <c r="B129" s="29" t="s">
        <v>1193</v>
      </c>
      <c r="C129" s="27">
        <f>IF(SUM(入力シート!F14:I14)=0,-1,SUM(入力シート!F14:I14)-SUM(入力シート!H37:H41))</f>
        <v>-1</v>
      </c>
      <c r="D129" s="27"/>
      <c r="E129" s="27" t="str">
        <f>IF($C$8=FALSE,"",IF(C129&gt;0,"特定名称清酒の玄米使用数量（F14-I14セル）の合計が、「２．清酒用原料米の受払状況（玄米数量）」の政府米から検査合格品までの玄米使用数量の合計（H37-H41セル）よりも多くなっています（注：特定名称清酒に使用する米は、三等以上でなければなりません）。"&amp;CHAR(10),""))</f>
        <v/>
      </c>
      <c r="F129" s="35" t="s">
        <v>1283</v>
      </c>
      <c r="G129" s="27" t="str">
        <f t="shared" si="3"/>
        <v/>
      </c>
      <c r="H129" s="30"/>
      <c r="I129" s="30" t="s">
        <v>157</v>
      </c>
      <c r="J129" s="30" t="s">
        <v>679</v>
      </c>
      <c r="K129" s="25"/>
      <c r="L129" s="25"/>
      <c r="M129" s="25"/>
      <c r="N129" s="25"/>
    </row>
    <row r="130" spans="1:14">
      <c r="A130" s="28">
        <v>120</v>
      </c>
      <c r="B130" s="29" t="s">
        <v>1285</v>
      </c>
      <c r="C130" s="27" t="s">
        <v>1240</v>
      </c>
      <c r="D130" s="27"/>
      <c r="E130" s="27"/>
      <c r="F130" s="37"/>
      <c r="G130" s="27" t="str">
        <f t="shared" si="3"/>
        <v/>
      </c>
      <c r="H130" s="30"/>
      <c r="I130" s="30" t="s">
        <v>158</v>
      </c>
      <c r="J130" s="30" t="s">
        <v>680</v>
      </c>
      <c r="K130" s="25"/>
      <c r="L130" s="25"/>
      <c r="M130" s="25"/>
      <c r="N130" s="25"/>
    </row>
    <row r="131" spans="1:14">
      <c r="A131" s="28">
        <v>121</v>
      </c>
      <c r="B131" s="29" t="s">
        <v>1286</v>
      </c>
      <c r="C131" s="27" t="s">
        <v>1239</v>
      </c>
      <c r="D131" s="27"/>
      <c r="E131" s="27"/>
      <c r="F131" s="37"/>
      <c r="G131" s="27" t="str">
        <f t="shared" si="3"/>
        <v/>
      </c>
      <c r="H131" s="30"/>
      <c r="I131" s="30" t="s">
        <v>159</v>
      </c>
      <c r="J131" s="30" t="s">
        <v>681</v>
      </c>
      <c r="K131" s="25"/>
      <c r="L131" s="25"/>
      <c r="M131" s="25"/>
      <c r="N131" s="25"/>
    </row>
    <row r="132" spans="1:14">
      <c r="A132" s="27">
        <v>122</v>
      </c>
      <c r="B132" s="29" t="s">
        <v>1287</v>
      </c>
      <c r="C132" s="27" t="s">
        <v>1224</v>
      </c>
      <c r="D132" s="27"/>
      <c r="E132" s="27"/>
      <c r="F132" s="27"/>
      <c r="G132" s="27"/>
      <c r="H132" s="30"/>
      <c r="I132" s="30" t="s">
        <v>160</v>
      </c>
      <c r="J132" s="30" t="s">
        <v>682</v>
      </c>
      <c r="K132" s="25"/>
      <c r="L132" s="25"/>
      <c r="M132" s="25"/>
      <c r="N132" s="25"/>
    </row>
    <row r="133" spans="1:14">
      <c r="A133" s="28">
        <v>123</v>
      </c>
      <c r="B133" s="29" t="s">
        <v>1288</v>
      </c>
      <c r="C133" s="27" t="s">
        <v>1224</v>
      </c>
      <c r="D133" s="27"/>
      <c r="E133" s="27"/>
      <c r="F133" s="27"/>
      <c r="G133" s="27"/>
      <c r="H133" s="30"/>
      <c r="I133" s="30" t="s">
        <v>161</v>
      </c>
      <c r="J133" s="30" t="s">
        <v>683</v>
      </c>
      <c r="K133" s="25"/>
      <c r="L133" s="25"/>
      <c r="M133" s="25"/>
      <c r="N133" s="25"/>
    </row>
    <row r="134" spans="1:14">
      <c r="A134" s="28">
        <v>124</v>
      </c>
      <c r="B134" s="29" t="s">
        <v>1289</v>
      </c>
      <c r="C134" s="27" t="s">
        <v>1224</v>
      </c>
      <c r="D134" s="27"/>
      <c r="E134" s="27"/>
      <c r="F134" s="27"/>
      <c r="G134" s="27"/>
      <c r="H134" s="30"/>
      <c r="I134" s="30" t="s">
        <v>162</v>
      </c>
      <c r="J134" s="30" t="s">
        <v>684</v>
      </c>
      <c r="K134" s="25"/>
      <c r="L134" s="25"/>
      <c r="M134" s="25"/>
      <c r="N134" s="25"/>
    </row>
    <row r="135" spans="1:14">
      <c r="A135" s="27">
        <v>125</v>
      </c>
      <c r="B135" s="36" t="s">
        <v>1290</v>
      </c>
      <c r="C135" s="27" t="s">
        <v>1224</v>
      </c>
      <c r="D135" s="27"/>
      <c r="E135" s="27"/>
      <c r="F135" s="27"/>
      <c r="G135" s="27"/>
      <c r="H135" s="30"/>
      <c r="I135" s="30" t="s">
        <v>163</v>
      </c>
      <c r="J135" s="30" t="s">
        <v>685</v>
      </c>
      <c r="K135" s="25"/>
      <c r="L135" s="25"/>
      <c r="M135" s="25"/>
      <c r="N135" s="25"/>
    </row>
    <row r="136" spans="1:14">
      <c r="A136" s="28">
        <v>126</v>
      </c>
      <c r="B136" s="36" t="s">
        <v>1291</v>
      </c>
      <c r="C136" s="27" t="s">
        <v>1224</v>
      </c>
      <c r="D136" s="27"/>
      <c r="E136" s="27"/>
      <c r="F136" s="27"/>
      <c r="G136" s="27"/>
      <c r="H136" s="30"/>
      <c r="I136" s="30" t="s">
        <v>164</v>
      </c>
      <c r="J136" s="30" t="s">
        <v>686</v>
      </c>
      <c r="K136" s="25"/>
      <c r="L136" s="25"/>
      <c r="M136" s="25"/>
      <c r="N136" s="25"/>
    </row>
    <row r="137" spans="1:14">
      <c r="A137" s="28">
        <v>127</v>
      </c>
      <c r="B137" s="36" t="s">
        <v>1292</v>
      </c>
      <c r="C137" s="27" t="s">
        <v>1224</v>
      </c>
      <c r="D137" s="27"/>
      <c r="E137" s="27"/>
      <c r="F137" s="27"/>
      <c r="G137" s="27"/>
      <c r="H137" s="30"/>
      <c r="I137" s="30" t="s">
        <v>165</v>
      </c>
      <c r="J137" s="30" t="s">
        <v>687</v>
      </c>
      <c r="K137" s="25"/>
      <c r="L137" s="25"/>
      <c r="M137" s="25"/>
      <c r="N137" s="25"/>
    </row>
    <row r="138" spans="1:14">
      <c r="A138" s="27">
        <v>128</v>
      </c>
      <c r="B138" s="36" t="s">
        <v>1293</v>
      </c>
      <c r="C138" s="27" t="s">
        <v>1224</v>
      </c>
      <c r="D138" s="27"/>
      <c r="E138" s="27"/>
      <c r="F138" s="27"/>
      <c r="G138" s="27"/>
      <c r="H138" s="30"/>
      <c r="I138" s="30" t="s">
        <v>166</v>
      </c>
      <c r="J138" s="30" t="s">
        <v>688</v>
      </c>
      <c r="K138" s="25"/>
      <c r="L138" s="25"/>
      <c r="M138" s="25"/>
      <c r="N138" s="25"/>
    </row>
    <row r="139" spans="1:14">
      <c r="A139" s="28">
        <v>129</v>
      </c>
      <c r="B139" s="36" t="s">
        <v>1294</v>
      </c>
      <c r="C139" s="27" t="s">
        <v>1224</v>
      </c>
      <c r="D139" s="27"/>
      <c r="E139" s="27"/>
      <c r="F139" s="27"/>
      <c r="G139" s="27"/>
      <c r="H139" s="30"/>
      <c r="I139" s="30" t="s">
        <v>167</v>
      </c>
      <c r="J139" s="30" t="s">
        <v>689</v>
      </c>
      <c r="K139" s="25"/>
      <c r="L139" s="25"/>
      <c r="M139" s="25"/>
      <c r="N139" s="25"/>
    </row>
    <row r="140" spans="1:14" ht="30.75">
      <c r="A140" s="28">
        <v>130</v>
      </c>
      <c r="B140" s="36" t="s">
        <v>1295</v>
      </c>
      <c r="C140" s="27">
        <f>IF(入力シート!K18=0,-1,(入力シート!K19/0.95*0.8157+入力シート!K22*0.65+入力シート!K23*0.9+入力シート!K24*0.83+入力シート!K25+入力シート!K26+入力シート!K27+入力シート!K28+入力シート!K29)/(入力シート!K15+入力シート!K17)*100)</f>
        <v>-1</v>
      </c>
      <c r="D140" s="27"/>
      <c r="E140" s="27" t="str">
        <f>IF($C$8=FALSE,"",IF(C140&gt;50,"普通酒（糖類等使用）の副原料使用数量が「酒税法」に定める上限よりも多くなっています。"&amp;CHAR(10),""))</f>
        <v/>
      </c>
      <c r="F140" s="35" t="s">
        <v>1300</v>
      </c>
      <c r="G140" s="27" t="str">
        <f t="shared" ref="G140" si="4">IF(COUNTBLANK(D140:E140)&lt;&gt;2,1,"")</f>
        <v/>
      </c>
      <c r="H140" s="30"/>
      <c r="I140" s="30" t="s">
        <v>168</v>
      </c>
      <c r="J140" s="30" t="s">
        <v>690</v>
      </c>
      <c r="K140" s="25"/>
      <c r="L140" s="25"/>
      <c r="M140" s="25"/>
      <c r="N140" s="25"/>
    </row>
    <row r="141" spans="1:14">
      <c r="A141" s="28">
        <v>131</v>
      </c>
      <c r="B141" s="36" t="s">
        <v>1296</v>
      </c>
      <c r="C141" s="27" t="s">
        <v>1224</v>
      </c>
      <c r="D141" s="27"/>
      <c r="E141" s="27"/>
      <c r="F141" s="27"/>
      <c r="G141" s="27"/>
      <c r="H141" s="30"/>
      <c r="I141" s="30" t="s">
        <v>169</v>
      </c>
      <c r="J141" s="30" t="s">
        <v>691</v>
      </c>
      <c r="K141" s="25"/>
      <c r="L141" s="25"/>
      <c r="M141" s="25"/>
      <c r="N141" s="25"/>
    </row>
    <row r="142" spans="1:14">
      <c r="A142" s="27">
        <v>132</v>
      </c>
      <c r="B142" s="36" t="s">
        <v>1297</v>
      </c>
      <c r="C142" s="27" t="s">
        <v>1224</v>
      </c>
      <c r="D142" s="27"/>
      <c r="E142" s="27"/>
      <c r="F142" s="27"/>
      <c r="G142" s="27"/>
      <c r="H142" s="30"/>
      <c r="I142" s="30" t="s">
        <v>170</v>
      </c>
      <c r="J142" s="30" t="s">
        <v>692</v>
      </c>
      <c r="K142" s="25"/>
      <c r="L142" s="25"/>
      <c r="M142" s="25"/>
      <c r="N142" s="25"/>
    </row>
    <row r="143" spans="1:14">
      <c r="A143" s="28">
        <v>133</v>
      </c>
      <c r="B143" s="36" t="s">
        <v>1298</v>
      </c>
      <c r="C143" s="27" t="s">
        <v>1224</v>
      </c>
      <c r="D143" s="27"/>
      <c r="E143" s="27"/>
      <c r="F143" s="27"/>
      <c r="G143" s="27"/>
      <c r="H143" s="30"/>
      <c r="I143" s="30" t="s">
        <v>171</v>
      </c>
      <c r="J143" s="30" t="s">
        <v>693</v>
      </c>
      <c r="K143" s="25"/>
      <c r="L143" s="25"/>
      <c r="M143" s="25"/>
      <c r="N143" s="25"/>
    </row>
    <row r="144" spans="1:14">
      <c r="A144" s="28">
        <v>134</v>
      </c>
      <c r="B144" s="36" t="s">
        <v>1299</v>
      </c>
      <c r="C144" s="27" t="s">
        <v>1224</v>
      </c>
      <c r="D144" s="27"/>
      <c r="E144" s="27"/>
      <c r="F144" s="27"/>
      <c r="G144" s="27"/>
      <c r="H144" s="30"/>
      <c r="I144" s="30" t="s">
        <v>172</v>
      </c>
      <c r="J144" s="30" t="s">
        <v>694</v>
      </c>
      <c r="K144" s="25"/>
      <c r="L144" s="25"/>
      <c r="M144" s="25"/>
      <c r="N144" s="25"/>
    </row>
    <row r="145" spans="1:14">
      <c r="A145" s="28">
        <v>135</v>
      </c>
      <c r="B145" s="36"/>
      <c r="C145" s="27" t="s">
        <v>1224</v>
      </c>
      <c r="D145" s="27"/>
      <c r="E145" s="27"/>
      <c r="F145" s="27"/>
      <c r="G145" s="27"/>
      <c r="H145" s="30"/>
      <c r="I145" s="30" t="s">
        <v>173</v>
      </c>
      <c r="J145" s="30" t="s">
        <v>695</v>
      </c>
      <c r="K145" s="25"/>
      <c r="L145" s="25"/>
      <c r="M145" s="25"/>
      <c r="N145" s="25"/>
    </row>
    <row r="146" spans="1:14">
      <c r="A146" s="28">
        <v>135</v>
      </c>
      <c r="B146" s="36" t="s">
        <v>36</v>
      </c>
      <c r="C146" s="27">
        <f>IF(入力シート!B4="",1,-1)</f>
        <v>1</v>
      </c>
      <c r="D146" s="27" t="str">
        <f>IF($C$8=FALSE,"",IF(C146&gt;0,"局名（B4セル）は必須入力項目です。"&amp;CHAR(10),""))</f>
        <v/>
      </c>
      <c r="E146" s="27"/>
      <c r="F146" s="119" t="s">
        <v>1310</v>
      </c>
      <c r="G146" s="27" t="str">
        <f t="shared" ref="G146:G150" si="5">IF(COUNTBLANK(D146:E146)&lt;&gt;2,1,"")</f>
        <v/>
      </c>
      <c r="H146" s="30"/>
      <c r="I146" s="30" t="s">
        <v>174</v>
      </c>
      <c r="J146" s="30" t="s">
        <v>696</v>
      </c>
      <c r="K146" s="25"/>
      <c r="L146" s="25"/>
      <c r="M146" s="25"/>
      <c r="N146" s="25"/>
    </row>
    <row r="147" spans="1:14">
      <c r="A147" s="28">
        <v>136</v>
      </c>
      <c r="B147" s="36" t="s">
        <v>0</v>
      </c>
      <c r="C147" s="27">
        <f>IF(入力シート!G4="",1,-1)</f>
        <v>1</v>
      </c>
      <c r="D147" s="27" t="str">
        <f>IF($C$8=FALSE,"",IF(C147&gt;0,"税務署名（G4セル）は必須入力項目です。"&amp;CHAR(10),""))</f>
        <v/>
      </c>
      <c r="E147" s="27"/>
      <c r="F147" s="120"/>
      <c r="G147" s="27" t="str">
        <f t="shared" si="5"/>
        <v/>
      </c>
      <c r="H147" s="30"/>
      <c r="I147" s="30" t="s">
        <v>175</v>
      </c>
      <c r="J147" s="30" t="s">
        <v>697</v>
      </c>
      <c r="K147" s="25"/>
      <c r="L147" s="25"/>
      <c r="M147" s="25"/>
      <c r="N147" s="25"/>
    </row>
    <row r="148" spans="1:14">
      <c r="A148" s="28">
        <v>137</v>
      </c>
      <c r="B148" s="36" t="s">
        <v>1311</v>
      </c>
      <c r="C148" s="27">
        <f>IF(入力シート!J4="",1,-1)</f>
        <v>1</v>
      </c>
      <c r="D148" s="27" t="str">
        <f>IF($C$8=FALSE,"",IF(C148&gt;0,"製造場の名称（J4セル）は必須入力項目です。"&amp;CHAR(10),""))</f>
        <v/>
      </c>
      <c r="E148" s="27"/>
      <c r="F148" s="120"/>
      <c r="G148" s="27" t="str">
        <f t="shared" si="5"/>
        <v/>
      </c>
      <c r="H148" s="30"/>
      <c r="I148" s="30" t="s">
        <v>176</v>
      </c>
      <c r="J148" s="30" t="s">
        <v>698</v>
      </c>
      <c r="K148" s="25"/>
      <c r="L148" s="25"/>
      <c r="M148" s="25"/>
      <c r="N148" s="25"/>
    </row>
    <row r="149" spans="1:14">
      <c r="A149" s="28">
        <v>138</v>
      </c>
      <c r="B149" s="36" t="s">
        <v>1123</v>
      </c>
      <c r="C149" s="27">
        <f>IF(入力シート!J5="",1,-1)</f>
        <v>1</v>
      </c>
      <c r="D149" s="27" t="str">
        <f>IF($C$8=FALSE,"",IF(C149&gt;0,"担当者氏名（J5セル）は必須入力項目です。"&amp;CHAR(10),""))</f>
        <v/>
      </c>
      <c r="E149" s="27"/>
      <c r="F149" s="120"/>
      <c r="G149" s="27" t="str">
        <f t="shared" si="5"/>
        <v/>
      </c>
      <c r="H149" s="30"/>
      <c r="I149" s="30" t="s">
        <v>177</v>
      </c>
      <c r="J149" s="30" t="s">
        <v>699</v>
      </c>
      <c r="K149" s="25"/>
      <c r="L149" s="25"/>
      <c r="M149" s="25"/>
      <c r="N149" s="25"/>
    </row>
    <row r="150" spans="1:14">
      <c r="A150" s="28">
        <v>139</v>
      </c>
      <c r="B150" s="36" t="s">
        <v>1122</v>
      </c>
      <c r="C150" s="27">
        <f>IF(入力シート!L5="",1,-1)</f>
        <v>1</v>
      </c>
      <c r="D150" s="27" t="str">
        <f>IF($C$8=FALSE,"",IF(C150&gt;0,"連絡先電話番号（L5セル）は必須入力項目です。"&amp;CHAR(10),""))</f>
        <v/>
      </c>
      <c r="E150" s="27"/>
      <c r="F150" s="121"/>
      <c r="G150" s="27" t="str">
        <f t="shared" si="5"/>
        <v/>
      </c>
      <c r="H150" s="30"/>
      <c r="I150" s="30" t="s">
        <v>178</v>
      </c>
      <c r="J150" s="30" t="s">
        <v>700</v>
      </c>
      <c r="K150" s="25"/>
      <c r="L150" s="25"/>
      <c r="M150" s="25"/>
      <c r="N150" s="25"/>
    </row>
    <row r="151" spans="1:14">
      <c r="A151" s="25"/>
      <c r="B151" s="25"/>
      <c r="C151" s="25"/>
      <c r="D151" s="25"/>
      <c r="E151" s="25"/>
      <c r="F151" s="25"/>
      <c r="G151" s="25"/>
      <c r="H151" s="30"/>
      <c r="I151" s="30" t="s">
        <v>179</v>
      </c>
      <c r="J151" s="30" t="s">
        <v>701</v>
      </c>
      <c r="K151" s="25"/>
      <c r="L151" s="25"/>
      <c r="M151" s="25"/>
      <c r="N151" s="25"/>
    </row>
    <row r="152" spans="1:14">
      <c r="A152" s="25"/>
      <c r="B152" s="25"/>
      <c r="C152" s="25"/>
      <c r="D152" s="25"/>
      <c r="E152" s="25"/>
      <c r="F152" s="25"/>
      <c r="G152" s="25"/>
      <c r="H152" s="30"/>
      <c r="I152" s="30" t="s">
        <v>180</v>
      </c>
      <c r="J152" s="30" t="s">
        <v>702</v>
      </c>
      <c r="K152" s="25"/>
      <c r="L152" s="25"/>
      <c r="M152" s="25"/>
      <c r="N152" s="25"/>
    </row>
    <row r="153" spans="1:14">
      <c r="A153" s="25"/>
      <c r="B153" s="25"/>
      <c r="C153" s="25"/>
      <c r="D153" s="25"/>
      <c r="E153" s="25"/>
      <c r="F153" s="25"/>
      <c r="G153" s="25"/>
      <c r="H153" s="30"/>
      <c r="I153" s="30" t="s">
        <v>181</v>
      </c>
      <c r="J153" s="30" t="s">
        <v>703</v>
      </c>
      <c r="K153" s="25"/>
      <c r="L153" s="25"/>
      <c r="M153" s="25"/>
      <c r="N153" s="25"/>
    </row>
    <row r="154" spans="1:14">
      <c r="A154" s="25"/>
      <c r="B154" s="25"/>
      <c r="C154" s="25"/>
      <c r="D154" s="25"/>
      <c r="E154" s="25"/>
      <c r="F154" s="25"/>
      <c r="G154" s="25"/>
      <c r="H154" s="30"/>
      <c r="I154" s="30" t="s">
        <v>182</v>
      </c>
      <c r="J154" s="30" t="s">
        <v>704</v>
      </c>
      <c r="K154" s="25"/>
      <c r="L154" s="25"/>
      <c r="M154" s="25"/>
      <c r="N154" s="25"/>
    </row>
    <row r="155" spans="1:14">
      <c r="A155" s="25"/>
      <c r="B155" s="25"/>
      <c r="C155" s="25"/>
      <c r="D155" s="25"/>
      <c r="E155" s="25"/>
      <c r="F155" s="25"/>
      <c r="G155" s="25"/>
      <c r="H155" s="30"/>
      <c r="I155" s="30" t="s">
        <v>183</v>
      </c>
      <c r="J155" s="30" t="s">
        <v>705</v>
      </c>
      <c r="K155" s="25"/>
      <c r="L155" s="25"/>
      <c r="M155" s="25"/>
      <c r="N155" s="25"/>
    </row>
    <row r="156" spans="1:14">
      <c r="A156" s="25"/>
      <c r="B156" s="25"/>
      <c r="C156" s="25"/>
      <c r="D156" s="25"/>
      <c r="E156" s="25"/>
      <c r="F156" s="25"/>
      <c r="G156" s="25"/>
      <c r="H156" s="30"/>
      <c r="I156" s="30" t="s">
        <v>184</v>
      </c>
      <c r="J156" s="30" t="s">
        <v>706</v>
      </c>
      <c r="K156" s="25"/>
      <c r="L156" s="25"/>
      <c r="M156" s="25"/>
      <c r="N156" s="25"/>
    </row>
    <row r="157" spans="1:14">
      <c r="A157" s="25"/>
      <c r="B157" s="25"/>
      <c r="C157" s="25"/>
      <c r="D157" s="25"/>
      <c r="E157" s="25"/>
      <c r="F157" s="25"/>
      <c r="G157" s="25"/>
      <c r="H157" s="30"/>
      <c r="I157" s="30" t="s">
        <v>1085</v>
      </c>
      <c r="J157" s="30" t="s">
        <v>707</v>
      </c>
      <c r="K157" s="25"/>
      <c r="L157" s="25"/>
      <c r="M157" s="25"/>
      <c r="N157" s="25"/>
    </row>
    <row r="158" spans="1:14">
      <c r="A158" s="25"/>
      <c r="B158" s="25"/>
      <c r="C158" s="25"/>
      <c r="D158" s="25"/>
      <c r="E158" s="25"/>
      <c r="F158" s="25"/>
      <c r="G158" s="25"/>
      <c r="H158" s="30"/>
      <c r="I158" s="30" t="s">
        <v>185</v>
      </c>
      <c r="J158" s="30" t="s">
        <v>708</v>
      </c>
      <c r="K158" s="25"/>
      <c r="L158" s="25"/>
      <c r="M158" s="25"/>
      <c r="N158" s="25"/>
    </row>
    <row r="159" spans="1:14">
      <c r="A159" s="25"/>
      <c r="B159" s="25"/>
      <c r="C159" s="25"/>
      <c r="D159" s="25"/>
      <c r="E159" s="25"/>
      <c r="F159" s="25"/>
      <c r="G159" s="25"/>
      <c r="H159" s="30"/>
      <c r="I159" s="30" t="s">
        <v>186</v>
      </c>
      <c r="J159" s="30" t="s">
        <v>709</v>
      </c>
      <c r="K159" s="25"/>
      <c r="L159" s="25"/>
      <c r="M159" s="25"/>
      <c r="N159" s="25"/>
    </row>
    <row r="160" spans="1:14">
      <c r="A160" s="25"/>
      <c r="B160" s="25"/>
      <c r="C160" s="25"/>
      <c r="D160" s="25"/>
      <c r="E160" s="25"/>
      <c r="F160" s="25"/>
      <c r="G160" s="25"/>
      <c r="H160" s="30"/>
      <c r="I160" s="30" t="s">
        <v>187</v>
      </c>
      <c r="J160" s="30" t="s">
        <v>710</v>
      </c>
      <c r="K160" s="25"/>
      <c r="L160" s="25"/>
      <c r="M160" s="25"/>
      <c r="N160" s="25"/>
    </row>
    <row r="161" spans="1:14">
      <c r="A161" s="25"/>
      <c r="B161" s="25"/>
      <c r="C161" s="25"/>
      <c r="D161" s="25"/>
      <c r="E161" s="25"/>
      <c r="F161" s="25"/>
      <c r="G161" s="25"/>
      <c r="H161" s="30"/>
      <c r="I161" s="30" t="s">
        <v>188</v>
      </c>
      <c r="J161" s="30" t="s">
        <v>711</v>
      </c>
      <c r="K161" s="25"/>
      <c r="L161" s="25"/>
      <c r="M161" s="25"/>
      <c r="N161" s="25"/>
    </row>
    <row r="162" spans="1:14">
      <c r="A162" s="25"/>
      <c r="B162" s="25"/>
      <c r="C162" s="25"/>
      <c r="D162" s="25"/>
      <c r="E162" s="25"/>
      <c r="F162" s="25"/>
      <c r="G162" s="25"/>
      <c r="H162" s="30"/>
      <c r="I162" s="30" t="s">
        <v>189</v>
      </c>
      <c r="J162" s="30" t="s">
        <v>712</v>
      </c>
      <c r="K162" s="25"/>
      <c r="L162" s="25"/>
      <c r="M162" s="25"/>
      <c r="N162" s="25"/>
    </row>
    <row r="163" spans="1:14">
      <c r="A163" s="25"/>
      <c r="B163" s="25"/>
      <c r="C163" s="25"/>
      <c r="D163" s="25"/>
      <c r="E163" s="25"/>
      <c r="F163" s="25"/>
      <c r="G163" s="25"/>
      <c r="H163" s="30"/>
      <c r="I163" s="30" t="s">
        <v>190</v>
      </c>
      <c r="J163" s="30" t="s">
        <v>713</v>
      </c>
      <c r="K163" s="25"/>
      <c r="L163" s="25"/>
      <c r="M163" s="25"/>
      <c r="N163" s="25"/>
    </row>
    <row r="164" spans="1:14">
      <c r="A164" s="25"/>
      <c r="B164" s="25"/>
      <c r="C164" s="25"/>
      <c r="D164" s="25"/>
      <c r="E164" s="25"/>
      <c r="F164" s="25"/>
      <c r="G164" s="25"/>
      <c r="H164" s="30"/>
      <c r="I164" s="30" t="s">
        <v>191</v>
      </c>
      <c r="J164" s="30" t="s">
        <v>714</v>
      </c>
      <c r="K164" s="25"/>
      <c r="L164" s="25"/>
      <c r="M164" s="25"/>
      <c r="N164" s="25"/>
    </row>
    <row r="165" spans="1:14">
      <c r="A165" s="25"/>
      <c r="B165" s="25"/>
      <c r="C165" s="25"/>
      <c r="D165" s="25"/>
      <c r="E165" s="25"/>
      <c r="F165" s="25"/>
      <c r="G165" s="25"/>
      <c r="H165" s="30"/>
      <c r="I165" s="30" t="s">
        <v>192</v>
      </c>
      <c r="J165" s="30" t="s">
        <v>715</v>
      </c>
      <c r="K165" s="25"/>
      <c r="L165" s="25"/>
      <c r="M165" s="25"/>
      <c r="N165" s="25"/>
    </row>
    <row r="166" spans="1:14">
      <c r="A166" s="25"/>
      <c r="B166" s="25"/>
      <c r="C166" s="25"/>
      <c r="D166" s="25"/>
      <c r="E166" s="25"/>
      <c r="F166" s="25"/>
      <c r="G166" s="25"/>
      <c r="H166" s="30"/>
      <c r="I166" s="30" t="s">
        <v>193</v>
      </c>
      <c r="J166" s="30" t="s">
        <v>716</v>
      </c>
      <c r="K166" s="25"/>
      <c r="L166" s="25"/>
      <c r="M166" s="25"/>
      <c r="N166" s="25"/>
    </row>
    <row r="167" spans="1:14">
      <c r="A167" s="25"/>
      <c r="B167" s="25"/>
      <c r="C167" s="25"/>
      <c r="D167" s="25"/>
      <c r="E167" s="25"/>
      <c r="F167" s="25"/>
      <c r="G167" s="25"/>
      <c r="H167" s="30"/>
      <c r="I167" s="30" t="s">
        <v>194</v>
      </c>
      <c r="J167" s="30" t="s">
        <v>717</v>
      </c>
      <c r="K167" s="25"/>
      <c r="L167" s="25"/>
      <c r="M167" s="25"/>
      <c r="N167" s="25"/>
    </row>
    <row r="168" spans="1:14">
      <c r="A168" s="25"/>
      <c r="B168" s="25"/>
      <c r="C168" s="25"/>
      <c r="D168" s="25"/>
      <c r="E168" s="25"/>
      <c r="F168" s="25"/>
      <c r="G168" s="25"/>
      <c r="H168" s="30"/>
      <c r="I168" s="30" t="s">
        <v>195</v>
      </c>
      <c r="J168" s="30" t="s">
        <v>718</v>
      </c>
      <c r="K168" s="25"/>
      <c r="L168" s="25"/>
      <c r="M168" s="25"/>
      <c r="N168" s="25"/>
    </row>
    <row r="169" spans="1:14">
      <c r="A169" s="25"/>
      <c r="B169" s="25"/>
      <c r="C169" s="25"/>
      <c r="D169" s="25"/>
      <c r="E169" s="25"/>
      <c r="F169" s="25"/>
      <c r="G169" s="25"/>
      <c r="H169" s="30"/>
      <c r="I169" s="30" t="s">
        <v>196</v>
      </c>
      <c r="J169" s="30" t="s">
        <v>719</v>
      </c>
      <c r="K169" s="25"/>
      <c r="L169" s="25"/>
      <c r="M169" s="25"/>
      <c r="N169" s="25"/>
    </row>
    <row r="170" spans="1:14">
      <c r="A170" s="25"/>
      <c r="B170" s="25"/>
      <c r="C170" s="25"/>
      <c r="D170" s="25"/>
      <c r="E170" s="25"/>
      <c r="F170" s="25"/>
      <c r="G170" s="25"/>
      <c r="H170" s="30"/>
      <c r="I170" s="30" t="s">
        <v>197</v>
      </c>
      <c r="J170" s="30" t="s">
        <v>720</v>
      </c>
      <c r="K170" s="25"/>
      <c r="L170" s="25"/>
      <c r="M170" s="25"/>
      <c r="N170" s="25"/>
    </row>
    <row r="171" spans="1:14">
      <c r="A171" s="25"/>
      <c r="B171" s="25"/>
      <c r="C171" s="25"/>
      <c r="D171" s="25"/>
      <c r="E171" s="25"/>
      <c r="F171" s="25"/>
      <c r="G171" s="25"/>
      <c r="H171" s="30"/>
      <c r="I171" s="30" t="s">
        <v>198</v>
      </c>
      <c r="J171" s="30" t="s">
        <v>721</v>
      </c>
      <c r="K171" s="25"/>
      <c r="L171" s="25"/>
      <c r="M171" s="25"/>
      <c r="N171" s="25"/>
    </row>
    <row r="172" spans="1:14">
      <c r="A172" s="25"/>
      <c r="B172" s="25"/>
      <c r="C172" s="25"/>
      <c r="D172" s="25"/>
      <c r="E172" s="25"/>
      <c r="F172" s="25"/>
      <c r="G172" s="25"/>
      <c r="H172" s="30"/>
      <c r="I172" s="30" t="s">
        <v>199</v>
      </c>
      <c r="J172" s="30" t="s">
        <v>722</v>
      </c>
      <c r="K172" s="25"/>
      <c r="L172" s="25"/>
      <c r="M172" s="25"/>
      <c r="N172" s="25"/>
    </row>
    <row r="173" spans="1:14">
      <c r="A173" s="25"/>
      <c r="B173" s="25"/>
      <c r="C173" s="25"/>
      <c r="D173" s="25"/>
      <c r="E173" s="25"/>
      <c r="F173" s="25"/>
      <c r="G173" s="25"/>
      <c r="H173" s="30"/>
      <c r="I173" s="30" t="s">
        <v>200</v>
      </c>
      <c r="J173" s="30" t="s">
        <v>723</v>
      </c>
      <c r="K173" s="25"/>
      <c r="L173" s="25"/>
      <c r="M173" s="25"/>
      <c r="N173" s="25"/>
    </row>
    <row r="174" spans="1:14">
      <c r="A174" s="25"/>
      <c r="B174" s="25"/>
      <c r="C174" s="25"/>
      <c r="D174" s="25"/>
      <c r="E174" s="25"/>
      <c r="F174" s="25"/>
      <c r="G174" s="25"/>
      <c r="H174" s="30"/>
      <c r="I174" s="30" t="s">
        <v>201</v>
      </c>
      <c r="J174" s="30" t="s">
        <v>724</v>
      </c>
      <c r="K174" s="25"/>
      <c r="L174" s="25"/>
      <c r="M174" s="25"/>
      <c r="N174" s="25"/>
    </row>
    <row r="175" spans="1:14">
      <c r="A175" s="25"/>
      <c r="B175" s="25"/>
      <c r="C175" s="25"/>
      <c r="D175" s="25"/>
      <c r="E175" s="25"/>
      <c r="F175" s="25"/>
      <c r="G175" s="25"/>
      <c r="H175" s="30"/>
      <c r="I175" s="30" t="s">
        <v>202</v>
      </c>
      <c r="J175" s="30" t="s">
        <v>725</v>
      </c>
      <c r="K175" s="25"/>
      <c r="L175" s="25"/>
      <c r="M175" s="25"/>
      <c r="N175" s="25"/>
    </row>
    <row r="176" spans="1:14">
      <c r="A176" s="25"/>
      <c r="B176" s="25"/>
      <c r="C176" s="25"/>
      <c r="D176" s="25"/>
      <c r="E176" s="25"/>
      <c r="F176" s="25"/>
      <c r="G176" s="25"/>
      <c r="H176" s="30"/>
      <c r="I176" s="30" t="s">
        <v>203</v>
      </c>
      <c r="J176" s="30" t="s">
        <v>726</v>
      </c>
      <c r="K176" s="25"/>
      <c r="L176" s="25"/>
      <c r="M176" s="25"/>
      <c r="N176" s="25"/>
    </row>
    <row r="177" spans="1:14">
      <c r="A177" s="25"/>
      <c r="B177" s="25"/>
      <c r="C177" s="25"/>
      <c r="D177" s="25"/>
      <c r="E177" s="25"/>
      <c r="F177" s="25"/>
      <c r="G177" s="25"/>
      <c r="H177" s="30"/>
      <c r="I177" s="30" t="s">
        <v>204</v>
      </c>
      <c r="J177" s="30" t="s">
        <v>727</v>
      </c>
      <c r="K177" s="25"/>
      <c r="L177" s="25"/>
      <c r="M177" s="25"/>
      <c r="N177" s="25"/>
    </row>
    <row r="178" spans="1:14">
      <c r="A178" s="25"/>
      <c r="B178" s="25"/>
      <c r="C178" s="25"/>
      <c r="D178" s="25"/>
      <c r="E178" s="25"/>
      <c r="F178" s="25"/>
      <c r="G178" s="25"/>
      <c r="H178" s="30"/>
      <c r="I178" s="30" t="s">
        <v>205</v>
      </c>
      <c r="J178" s="30" t="s">
        <v>728</v>
      </c>
      <c r="K178" s="25"/>
      <c r="L178" s="25"/>
      <c r="M178" s="25"/>
      <c r="N178" s="25"/>
    </row>
    <row r="179" spans="1:14">
      <c r="A179" s="25"/>
      <c r="B179" s="25"/>
      <c r="C179" s="25"/>
      <c r="D179" s="25"/>
      <c r="E179" s="25"/>
      <c r="F179" s="25"/>
      <c r="G179" s="25"/>
      <c r="H179" s="30"/>
      <c r="I179" s="30" t="s">
        <v>206</v>
      </c>
      <c r="J179" s="30" t="s">
        <v>729</v>
      </c>
      <c r="K179" s="25"/>
      <c r="L179" s="25"/>
      <c r="M179" s="25"/>
      <c r="N179" s="25"/>
    </row>
    <row r="180" spans="1:14">
      <c r="A180" s="25"/>
      <c r="B180" s="25"/>
      <c r="C180" s="25"/>
      <c r="D180" s="25"/>
      <c r="E180" s="25"/>
      <c r="F180" s="25"/>
      <c r="G180" s="25"/>
      <c r="H180" s="30"/>
      <c r="I180" s="30" t="s">
        <v>207</v>
      </c>
      <c r="J180" s="30" t="s">
        <v>730</v>
      </c>
      <c r="K180" s="25"/>
      <c r="L180" s="25"/>
      <c r="M180" s="25"/>
      <c r="N180" s="25"/>
    </row>
    <row r="181" spans="1:14">
      <c r="A181" s="25"/>
      <c r="B181" s="25"/>
      <c r="C181" s="25"/>
      <c r="D181" s="25"/>
      <c r="E181" s="25"/>
      <c r="F181" s="25"/>
      <c r="G181" s="25"/>
      <c r="H181" s="30"/>
      <c r="I181" s="30" t="s">
        <v>208</v>
      </c>
      <c r="J181" s="30" t="s">
        <v>731</v>
      </c>
      <c r="K181" s="25"/>
      <c r="L181" s="25"/>
      <c r="M181" s="25"/>
      <c r="N181" s="25"/>
    </row>
    <row r="182" spans="1:14">
      <c r="A182" s="25"/>
      <c r="B182" s="25"/>
      <c r="C182" s="25"/>
      <c r="D182" s="25"/>
      <c r="E182" s="25"/>
      <c r="F182" s="25"/>
      <c r="G182" s="25"/>
      <c r="H182" s="30"/>
      <c r="I182" s="30" t="s">
        <v>209</v>
      </c>
      <c r="J182" s="30" t="s">
        <v>732</v>
      </c>
      <c r="K182" s="25"/>
      <c r="L182" s="25"/>
      <c r="M182" s="25"/>
      <c r="N182" s="25"/>
    </row>
    <row r="183" spans="1:14">
      <c r="A183" s="25"/>
      <c r="B183" s="25"/>
      <c r="C183" s="25"/>
      <c r="D183" s="25"/>
      <c r="E183" s="25"/>
      <c r="F183" s="25"/>
      <c r="G183" s="25"/>
      <c r="H183" s="30"/>
      <c r="I183" s="30" t="s">
        <v>210</v>
      </c>
      <c r="J183" s="30" t="s">
        <v>733</v>
      </c>
      <c r="K183" s="25"/>
      <c r="L183" s="25"/>
      <c r="M183" s="25"/>
      <c r="N183" s="25"/>
    </row>
    <row r="184" spans="1:14">
      <c r="A184" s="25"/>
      <c r="B184" s="25"/>
      <c r="C184" s="25"/>
      <c r="D184" s="25"/>
      <c r="E184" s="25"/>
      <c r="F184" s="25"/>
      <c r="G184" s="25"/>
      <c r="H184" s="30"/>
      <c r="I184" s="30" t="s">
        <v>211</v>
      </c>
      <c r="J184" s="30" t="s">
        <v>734</v>
      </c>
      <c r="K184" s="25"/>
      <c r="L184" s="25"/>
      <c r="M184" s="25"/>
      <c r="N184" s="25"/>
    </row>
    <row r="185" spans="1:14">
      <c r="A185" s="25"/>
      <c r="B185" s="25"/>
      <c r="C185" s="25"/>
      <c r="D185" s="25"/>
      <c r="E185" s="25"/>
      <c r="F185" s="25"/>
      <c r="G185" s="25"/>
      <c r="H185" s="30"/>
      <c r="I185" s="30" t="s">
        <v>212</v>
      </c>
      <c r="J185" s="30" t="s">
        <v>735</v>
      </c>
      <c r="K185" s="25"/>
      <c r="L185" s="25"/>
      <c r="M185" s="25"/>
      <c r="N185" s="25"/>
    </row>
    <row r="186" spans="1:14">
      <c r="A186" s="25"/>
      <c r="B186" s="25"/>
      <c r="C186" s="25"/>
      <c r="D186" s="25"/>
      <c r="E186" s="25"/>
      <c r="F186" s="25"/>
      <c r="G186" s="25"/>
      <c r="H186" s="30"/>
      <c r="I186" s="30" t="s">
        <v>213</v>
      </c>
      <c r="J186" s="30" t="s">
        <v>736</v>
      </c>
      <c r="K186" s="25"/>
      <c r="L186" s="25"/>
      <c r="M186" s="25"/>
      <c r="N186" s="25"/>
    </row>
    <row r="187" spans="1:14">
      <c r="A187" s="25"/>
      <c r="B187" s="25"/>
      <c r="C187" s="25"/>
      <c r="D187" s="25"/>
      <c r="E187" s="25"/>
      <c r="F187" s="25"/>
      <c r="G187" s="25"/>
      <c r="H187" s="30"/>
      <c r="I187" s="30" t="s">
        <v>214</v>
      </c>
      <c r="J187" s="30" t="s">
        <v>737</v>
      </c>
      <c r="K187" s="25"/>
      <c r="L187" s="25"/>
      <c r="M187" s="25"/>
      <c r="N187" s="25"/>
    </row>
    <row r="188" spans="1:14">
      <c r="A188" s="25"/>
      <c r="B188" s="25"/>
      <c r="C188" s="25"/>
      <c r="D188" s="25"/>
      <c r="E188" s="25"/>
      <c r="F188" s="25"/>
      <c r="G188" s="25"/>
      <c r="H188" s="30"/>
      <c r="I188" s="30" t="s">
        <v>215</v>
      </c>
      <c r="J188" s="30" t="s">
        <v>738</v>
      </c>
      <c r="K188" s="25"/>
      <c r="L188" s="25"/>
      <c r="M188" s="25"/>
      <c r="N188" s="25"/>
    </row>
    <row r="189" spans="1:14">
      <c r="A189" s="25"/>
      <c r="B189" s="25"/>
      <c r="C189" s="25"/>
      <c r="D189" s="25"/>
      <c r="E189" s="25"/>
      <c r="F189" s="25"/>
      <c r="G189" s="25"/>
      <c r="H189" s="30"/>
      <c r="I189" s="30" t="s">
        <v>216</v>
      </c>
      <c r="J189" s="30" t="s">
        <v>739</v>
      </c>
      <c r="K189" s="25"/>
      <c r="L189" s="25"/>
      <c r="M189" s="25"/>
      <c r="N189" s="25"/>
    </row>
    <row r="190" spans="1:14">
      <c r="A190" s="25"/>
      <c r="B190" s="25"/>
      <c r="C190" s="25"/>
      <c r="D190" s="25"/>
      <c r="E190" s="25"/>
      <c r="F190" s="25"/>
      <c r="G190" s="25"/>
      <c r="H190" s="30"/>
      <c r="I190" s="30" t="s">
        <v>217</v>
      </c>
      <c r="J190" s="30" t="s">
        <v>740</v>
      </c>
      <c r="K190" s="25"/>
      <c r="L190" s="25"/>
      <c r="M190" s="25"/>
      <c r="N190" s="25"/>
    </row>
    <row r="191" spans="1:14">
      <c r="A191" s="25"/>
      <c r="B191" s="25"/>
      <c r="C191" s="25"/>
      <c r="D191" s="25"/>
      <c r="E191" s="25"/>
      <c r="F191" s="25"/>
      <c r="G191" s="25"/>
      <c r="H191" s="30"/>
      <c r="I191" s="30" t="s">
        <v>218</v>
      </c>
      <c r="J191" s="30" t="s">
        <v>741</v>
      </c>
      <c r="K191" s="25"/>
      <c r="L191" s="25"/>
      <c r="M191" s="25"/>
      <c r="N191" s="25"/>
    </row>
    <row r="192" spans="1:14">
      <c r="A192" s="25"/>
      <c r="B192" s="25"/>
      <c r="C192" s="25"/>
      <c r="D192" s="25"/>
      <c r="E192" s="25"/>
      <c r="F192" s="25"/>
      <c r="G192" s="25"/>
      <c r="H192" s="30"/>
      <c r="I192" s="30" t="s">
        <v>219</v>
      </c>
      <c r="J192" s="30" t="s">
        <v>742</v>
      </c>
      <c r="K192" s="25"/>
      <c r="L192" s="25"/>
      <c r="M192" s="25"/>
      <c r="N192" s="25"/>
    </row>
    <row r="193" spans="1:14">
      <c r="A193" s="25"/>
      <c r="B193" s="25"/>
      <c r="C193" s="25"/>
      <c r="D193" s="25"/>
      <c r="E193" s="25"/>
      <c r="F193" s="25"/>
      <c r="G193" s="25"/>
      <c r="H193" s="30"/>
      <c r="I193" s="30" t="s">
        <v>220</v>
      </c>
      <c r="J193" s="30" t="s">
        <v>743</v>
      </c>
      <c r="K193" s="25"/>
      <c r="L193" s="25"/>
      <c r="M193" s="25"/>
      <c r="N193" s="25"/>
    </row>
    <row r="194" spans="1:14">
      <c r="A194" s="25"/>
      <c r="B194" s="25"/>
      <c r="C194" s="25"/>
      <c r="D194" s="25"/>
      <c r="E194" s="25"/>
      <c r="F194" s="25"/>
      <c r="G194" s="25"/>
      <c r="H194" s="30"/>
      <c r="I194" s="30" t="s">
        <v>221</v>
      </c>
      <c r="J194" s="30" t="s">
        <v>744</v>
      </c>
      <c r="K194" s="25"/>
      <c r="L194" s="25"/>
      <c r="M194" s="25"/>
      <c r="N194" s="25"/>
    </row>
    <row r="195" spans="1:14">
      <c r="A195" s="25"/>
      <c r="B195" s="25"/>
      <c r="C195" s="25"/>
      <c r="D195" s="25"/>
      <c r="E195" s="25"/>
      <c r="F195" s="25"/>
      <c r="G195" s="25"/>
      <c r="H195" s="30"/>
      <c r="I195" s="30" t="s">
        <v>222</v>
      </c>
      <c r="J195" s="30" t="s">
        <v>745</v>
      </c>
      <c r="K195" s="25"/>
      <c r="L195" s="25"/>
      <c r="M195" s="25"/>
      <c r="N195" s="25"/>
    </row>
    <row r="196" spans="1:14">
      <c r="A196" s="25"/>
      <c r="B196" s="25"/>
      <c r="C196" s="25"/>
      <c r="D196" s="25"/>
      <c r="E196" s="25"/>
      <c r="F196" s="25"/>
      <c r="G196" s="25"/>
      <c r="H196" s="30"/>
      <c r="I196" s="30" t="s">
        <v>223</v>
      </c>
      <c r="J196" s="30" t="s">
        <v>746</v>
      </c>
      <c r="K196" s="25"/>
      <c r="L196" s="25"/>
      <c r="M196" s="25"/>
      <c r="N196" s="25"/>
    </row>
    <row r="197" spans="1:14">
      <c r="A197" s="25"/>
      <c r="B197" s="25"/>
      <c r="C197" s="25"/>
      <c r="D197" s="25"/>
      <c r="E197" s="25"/>
      <c r="F197" s="25"/>
      <c r="G197" s="25"/>
      <c r="H197" s="30"/>
      <c r="I197" s="30" t="s">
        <v>224</v>
      </c>
      <c r="J197" s="30" t="s">
        <v>747</v>
      </c>
      <c r="K197" s="25"/>
      <c r="L197" s="25"/>
      <c r="M197" s="25"/>
      <c r="N197" s="25"/>
    </row>
    <row r="198" spans="1:14">
      <c r="A198" s="25"/>
      <c r="B198" s="25"/>
      <c r="C198" s="25"/>
      <c r="D198" s="25"/>
      <c r="E198" s="25"/>
      <c r="F198" s="25"/>
      <c r="G198" s="25"/>
      <c r="H198" s="30"/>
      <c r="I198" s="30" t="s">
        <v>225</v>
      </c>
      <c r="J198" s="30" t="s">
        <v>748</v>
      </c>
      <c r="K198" s="25"/>
      <c r="L198" s="25"/>
      <c r="M198" s="25"/>
      <c r="N198" s="25"/>
    </row>
    <row r="199" spans="1:14">
      <c r="A199" s="25"/>
      <c r="B199" s="25"/>
      <c r="C199" s="25"/>
      <c r="D199" s="25"/>
      <c r="E199" s="25"/>
      <c r="F199" s="25"/>
      <c r="G199" s="25"/>
      <c r="H199" s="30"/>
      <c r="I199" s="30" t="s">
        <v>226</v>
      </c>
      <c r="J199" s="30" t="s">
        <v>749</v>
      </c>
      <c r="K199" s="25"/>
      <c r="L199" s="25"/>
      <c r="M199" s="25"/>
      <c r="N199" s="25"/>
    </row>
    <row r="200" spans="1:14">
      <c r="A200" s="25"/>
      <c r="B200" s="25"/>
      <c r="C200" s="25"/>
      <c r="D200" s="25"/>
      <c r="E200" s="25"/>
      <c r="F200" s="25"/>
      <c r="G200" s="25"/>
      <c r="H200" s="30"/>
      <c r="I200" s="30" t="s">
        <v>227</v>
      </c>
      <c r="J200" s="30" t="s">
        <v>750</v>
      </c>
      <c r="K200" s="25"/>
      <c r="L200" s="25"/>
      <c r="M200" s="25"/>
      <c r="N200" s="25"/>
    </row>
    <row r="201" spans="1:14">
      <c r="A201" s="25"/>
      <c r="B201" s="25"/>
      <c r="C201" s="25"/>
      <c r="D201" s="25"/>
      <c r="E201" s="25"/>
      <c r="F201" s="25"/>
      <c r="G201" s="25"/>
      <c r="H201" s="30"/>
      <c r="I201" s="30" t="s">
        <v>228</v>
      </c>
      <c r="J201" s="30" t="s">
        <v>751</v>
      </c>
      <c r="K201" s="25"/>
      <c r="L201" s="25"/>
      <c r="M201" s="25"/>
      <c r="N201" s="25"/>
    </row>
    <row r="202" spans="1:14">
      <c r="A202" s="25"/>
      <c r="B202" s="25"/>
      <c r="C202" s="25"/>
      <c r="D202" s="25"/>
      <c r="E202" s="25"/>
      <c r="F202" s="25"/>
      <c r="G202" s="25"/>
      <c r="H202" s="30"/>
      <c r="I202" s="30" t="s">
        <v>229</v>
      </c>
      <c r="J202" s="30" t="s">
        <v>752</v>
      </c>
      <c r="K202" s="25"/>
      <c r="L202" s="25"/>
      <c r="M202" s="25"/>
      <c r="N202" s="25"/>
    </row>
    <row r="203" spans="1:14">
      <c r="A203" s="25"/>
      <c r="B203" s="25"/>
      <c r="C203" s="25"/>
      <c r="D203" s="25"/>
      <c r="E203" s="25"/>
      <c r="F203" s="25"/>
      <c r="G203" s="25"/>
      <c r="H203" s="30"/>
      <c r="I203" s="30" t="s">
        <v>230</v>
      </c>
      <c r="J203" s="30" t="s">
        <v>753</v>
      </c>
      <c r="K203" s="25"/>
      <c r="L203" s="25"/>
      <c r="M203" s="25"/>
      <c r="N203" s="25"/>
    </row>
    <row r="204" spans="1:14">
      <c r="A204" s="25"/>
      <c r="B204" s="25"/>
      <c r="C204" s="25"/>
      <c r="D204" s="25"/>
      <c r="E204" s="25"/>
      <c r="F204" s="25"/>
      <c r="G204" s="25"/>
      <c r="H204" s="30"/>
      <c r="I204" s="30" t="s">
        <v>231</v>
      </c>
      <c r="J204" s="30" t="s">
        <v>754</v>
      </c>
      <c r="K204" s="25"/>
      <c r="L204" s="25"/>
      <c r="M204" s="25"/>
      <c r="N204" s="25"/>
    </row>
    <row r="205" spans="1:14">
      <c r="A205" s="25"/>
      <c r="B205" s="25"/>
      <c r="C205" s="25"/>
      <c r="D205" s="25"/>
      <c r="E205" s="25"/>
      <c r="F205" s="25"/>
      <c r="G205" s="25"/>
      <c r="H205" s="30"/>
      <c r="I205" s="30" t="s">
        <v>232</v>
      </c>
      <c r="J205" s="30" t="s">
        <v>755</v>
      </c>
      <c r="K205" s="25"/>
      <c r="L205" s="25"/>
      <c r="M205" s="25"/>
      <c r="N205" s="25"/>
    </row>
    <row r="206" spans="1:14">
      <c r="A206" s="25"/>
      <c r="B206" s="25"/>
      <c r="C206" s="25"/>
      <c r="D206" s="25"/>
      <c r="E206" s="25"/>
      <c r="F206" s="25"/>
      <c r="G206" s="25"/>
      <c r="H206" s="30"/>
      <c r="I206" s="30" t="s">
        <v>233</v>
      </c>
      <c r="J206" s="30" t="s">
        <v>756</v>
      </c>
      <c r="K206" s="25"/>
      <c r="L206" s="25"/>
      <c r="M206" s="25"/>
      <c r="N206" s="25"/>
    </row>
    <row r="207" spans="1:14">
      <c r="A207" s="25"/>
      <c r="B207" s="25"/>
      <c r="C207" s="25"/>
      <c r="D207" s="25"/>
      <c r="E207" s="25"/>
      <c r="F207" s="25"/>
      <c r="G207" s="25"/>
      <c r="H207" s="30"/>
      <c r="I207" s="30" t="s">
        <v>234</v>
      </c>
      <c r="J207" s="30" t="s">
        <v>757</v>
      </c>
      <c r="K207" s="25"/>
      <c r="L207" s="25"/>
      <c r="M207" s="25"/>
      <c r="N207" s="25"/>
    </row>
    <row r="208" spans="1:14">
      <c r="A208" s="25"/>
      <c r="B208" s="25"/>
      <c r="C208" s="25"/>
      <c r="D208" s="25"/>
      <c r="E208" s="25"/>
      <c r="F208" s="25"/>
      <c r="G208" s="25"/>
      <c r="H208" s="30"/>
      <c r="I208" s="30" t="s">
        <v>235</v>
      </c>
      <c r="J208" s="30" t="s">
        <v>758</v>
      </c>
      <c r="K208" s="25"/>
      <c r="L208" s="25"/>
      <c r="M208" s="25"/>
      <c r="N208" s="25"/>
    </row>
    <row r="209" spans="1:14">
      <c r="A209" s="25"/>
      <c r="B209" s="25"/>
      <c r="C209" s="25"/>
      <c r="D209" s="25"/>
      <c r="E209" s="25"/>
      <c r="F209" s="25"/>
      <c r="G209" s="25"/>
      <c r="H209" s="30"/>
      <c r="I209" s="30" t="s">
        <v>236</v>
      </c>
      <c r="J209" s="30" t="s">
        <v>759</v>
      </c>
      <c r="K209" s="25"/>
      <c r="L209" s="25"/>
      <c r="M209" s="25"/>
      <c r="N209" s="25"/>
    </row>
    <row r="210" spans="1:14">
      <c r="A210" s="25"/>
      <c r="B210" s="25"/>
      <c r="C210" s="25"/>
      <c r="D210" s="25"/>
      <c r="E210" s="25"/>
      <c r="F210" s="25"/>
      <c r="G210" s="25"/>
      <c r="H210" s="30"/>
      <c r="I210" s="30" t="s">
        <v>237</v>
      </c>
      <c r="J210" s="30" t="s">
        <v>760</v>
      </c>
      <c r="K210" s="25"/>
      <c r="L210" s="25"/>
      <c r="M210" s="25"/>
      <c r="N210" s="25"/>
    </row>
    <row r="211" spans="1:14">
      <c r="A211" s="25"/>
      <c r="B211" s="25"/>
      <c r="C211" s="25"/>
      <c r="D211" s="25"/>
      <c r="E211" s="25"/>
      <c r="F211" s="25"/>
      <c r="G211" s="25"/>
      <c r="H211" s="30"/>
      <c r="I211" s="30" t="s">
        <v>238</v>
      </c>
      <c r="J211" s="30" t="s">
        <v>761</v>
      </c>
      <c r="K211" s="25"/>
      <c r="L211" s="25"/>
      <c r="M211" s="25"/>
      <c r="N211" s="25"/>
    </row>
    <row r="212" spans="1:14">
      <c r="A212" s="25"/>
      <c r="B212" s="25"/>
      <c r="C212" s="25"/>
      <c r="D212" s="25"/>
      <c r="E212" s="25"/>
      <c r="F212" s="25"/>
      <c r="G212" s="25"/>
      <c r="H212" s="30"/>
      <c r="I212" s="30" t="s">
        <v>239</v>
      </c>
      <c r="J212" s="30" t="s">
        <v>762</v>
      </c>
      <c r="K212" s="25"/>
      <c r="L212" s="25"/>
      <c r="M212" s="25"/>
      <c r="N212" s="25"/>
    </row>
    <row r="213" spans="1:14">
      <c r="A213" s="25"/>
      <c r="B213" s="25"/>
      <c r="C213" s="25"/>
      <c r="D213" s="25"/>
      <c r="E213" s="25"/>
      <c r="F213" s="25"/>
      <c r="G213" s="25"/>
      <c r="H213" s="30"/>
      <c r="I213" s="30" t="s">
        <v>240</v>
      </c>
      <c r="J213" s="30" t="s">
        <v>763</v>
      </c>
      <c r="K213" s="25"/>
      <c r="L213" s="25"/>
      <c r="M213" s="25"/>
      <c r="N213" s="25"/>
    </row>
    <row r="214" spans="1:14">
      <c r="A214" s="25"/>
      <c r="B214" s="25"/>
      <c r="C214" s="25"/>
      <c r="D214" s="25"/>
      <c r="E214" s="25"/>
      <c r="F214" s="25"/>
      <c r="G214" s="25"/>
      <c r="H214" s="30"/>
      <c r="I214" s="30" t="s">
        <v>241</v>
      </c>
      <c r="J214" s="30" t="s">
        <v>764</v>
      </c>
      <c r="K214" s="25"/>
      <c r="L214" s="25"/>
      <c r="M214" s="25"/>
      <c r="N214" s="25"/>
    </row>
    <row r="215" spans="1:14">
      <c r="A215" s="25"/>
      <c r="B215" s="25"/>
      <c r="C215" s="25"/>
      <c r="D215" s="25"/>
      <c r="E215" s="25"/>
      <c r="F215" s="25"/>
      <c r="G215" s="25"/>
      <c r="H215" s="30"/>
      <c r="I215" s="30" t="s">
        <v>242</v>
      </c>
      <c r="J215" s="30" t="s">
        <v>765</v>
      </c>
      <c r="K215" s="25"/>
      <c r="L215" s="25"/>
      <c r="M215" s="25"/>
      <c r="N215" s="25"/>
    </row>
    <row r="216" spans="1:14">
      <c r="A216" s="25"/>
      <c r="B216" s="25"/>
      <c r="C216" s="25"/>
      <c r="D216" s="25"/>
      <c r="E216" s="25"/>
      <c r="F216" s="25"/>
      <c r="G216" s="25"/>
      <c r="H216" s="30"/>
      <c r="I216" s="30" t="s">
        <v>243</v>
      </c>
      <c r="J216" s="30" t="s">
        <v>766</v>
      </c>
      <c r="K216" s="25"/>
      <c r="L216" s="25"/>
      <c r="M216" s="25"/>
      <c r="N216" s="25"/>
    </row>
    <row r="217" spans="1:14">
      <c r="A217" s="25"/>
      <c r="B217" s="25"/>
      <c r="C217" s="25"/>
      <c r="D217" s="25"/>
      <c r="E217" s="25"/>
      <c r="F217" s="25"/>
      <c r="G217" s="25"/>
      <c r="H217" s="30"/>
      <c r="I217" s="30" t="s">
        <v>244</v>
      </c>
      <c r="J217" s="30" t="s">
        <v>767</v>
      </c>
      <c r="K217" s="25"/>
      <c r="L217" s="25"/>
      <c r="M217" s="25"/>
      <c r="N217" s="25"/>
    </row>
    <row r="218" spans="1:14">
      <c r="A218" s="25"/>
      <c r="B218" s="25"/>
      <c r="C218" s="25"/>
      <c r="D218" s="25"/>
      <c r="E218" s="25"/>
      <c r="F218" s="25"/>
      <c r="G218" s="25"/>
      <c r="H218" s="30"/>
      <c r="I218" s="30" t="s">
        <v>245</v>
      </c>
      <c r="J218" s="30" t="s">
        <v>768</v>
      </c>
      <c r="K218" s="25"/>
      <c r="L218" s="25"/>
      <c r="M218" s="25"/>
      <c r="N218" s="25"/>
    </row>
    <row r="219" spans="1:14">
      <c r="A219" s="25"/>
      <c r="B219" s="25"/>
      <c r="C219" s="25"/>
      <c r="D219" s="25"/>
      <c r="E219" s="25"/>
      <c r="F219" s="25"/>
      <c r="G219" s="25"/>
      <c r="H219" s="30"/>
      <c r="I219" s="30" t="s">
        <v>246</v>
      </c>
      <c r="J219" s="30" t="s">
        <v>769</v>
      </c>
      <c r="K219" s="25"/>
      <c r="L219" s="25"/>
      <c r="M219" s="25"/>
      <c r="N219" s="25"/>
    </row>
    <row r="220" spans="1:14">
      <c r="A220" s="25"/>
      <c r="B220" s="25"/>
      <c r="C220" s="25"/>
      <c r="D220" s="25"/>
      <c r="E220" s="25"/>
      <c r="F220" s="25"/>
      <c r="G220" s="25"/>
      <c r="H220" s="30"/>
      <c r="I220" s="30" t="s">
        <v>247</v>
      </c>
      <c r="J220" s="30" t="s">
        <v>770</v>
      </c>
      <c r="K220" s="25"/>
      <c r="L220" s="25"/>
      <c r="M220" s="25"/>
      <c r="N220" s="25"/>
    </row>
    <row r="221" spans="1:14">
      <c r="A221" s="25"/>
      <c r="B221" s="25"/>
      <c r="C221" s="25"/>
      <c r="D221" s="25"/>
      <c r="E221" s="25"/>
      <c r="F221" s="25"/>
      <c r="G221" s="25"/>
      <c r="H221" s="30"/>
      <c r="I221" s="30" t="s">
        <v>248</v>
      </c>
      <c r="J221" s="30" t="s">
        <v>771</v>
      </c>
      <c r="K221" s="25"/>
      <c r="L221" s="25"/>
      <c r="M221" s="25"/>
      <c r="N221" s="25"/>
    </row>
    <row r="222" spans="1:14">
      <c r="A222" s="25"/>
      <c r="B222" s="25"/>
      <c r="C222" s="25"/>
      <c r="D222" s="25"/>
      <c r="E222" s="25"/>
      <c r="F222" s="25"/>
      <c r="G222" s="25"/>
      <c r="H222" s="30"/>
      <c r="I222" s="30" t="s">
        <v>249</v>
      </c>
      <c r="J222" s="30" t="s">
        <v>772</v>
      </c>
      <c r="K222" s="25"/>
      <c r="L222" s="25"/>
      <c r="M222" s="25"/>
      <c r="N222" s="25"/>
    </row>
    <row r="223" spans="1:14">
      <c r="A223" s="25"/>
      <c r="B223" s="25"/>
      <c r="C223" s="25"/>
      <c r="D223" s="25"/>
      <c r="E223" s="25"/>
      <c r="F223" s="25"/>
      <c r="G223" s="25"/>
      <c r="H223" s="30"/>
      <c r="I223" s="30" t="s">
        <v>250</v>
      </c>
      <c r="J223" s="30" t="s">
        <v>773</v>
      </c>
      <c r="K223" s="25"/>
      <c r="L223" s="25"/>
      <c r="M223" s="25"/>
      <c r="N223" s="25"/>
    </row>
    <row r="224" spans="1:14">
      <c r="A224" s="25"/>
      <c r="B224" s="25"/>
      <c r="C224" s="25"/>
      <c r="D224" s="25"/>
      <c r="E224" s="25"/>
      <c r="F224" s="25"/>
      <c r="G224" s="25"/>
      <c r="H224" s="30"/>
      <c r="I224" s="30" t="s">
        <v>251</v>
      </c>
      <c r="J224" s="30" t="s">
        <v>774</v>
      </c>
      <c r="K224" s="25"/>
      <c r="L224" s="25"/>
      <c r="M224" s="25"/>
      <c r="N224" s="25"/>
    </row>
    <row r="225" spans="1:14">
      <c r="A225" s="25"/>
      <c r="B225" s="25"/>
      <c r="C225" s="25"/>
      <c r="D225" s="25"/>
      <c r="E225" s="25"/>
      <c r="F225" s="25"/>
      <c r="G225" s="25"/>
      <c r="H225" s="30"/>
      <c r="I225" s="30" t="s">
        <v>252</v>
      </c>
      <c r="J225" s="30" t="s">
        <v>775</v>
      </c>
      <c r="K225" s="25"/>
      <c r="L225" s="25"/>
      <c r="M225" s="25"/>
      <c r="N225" s="25"/>
    </row>
    <row r="226" spans="1:14">
      <c r="A226" s="25"/>
      <c r="B226" s="25"/>
      <c r="C226" s="25"/>
      <c r="D226" s="25"/>
      <c r="E226" s="25"/>
      <c r="F226" s="25"/>
      <c r="G226" s="25"/>
      <c r="H226" s="30"/>
      <c r="I226" s="30" t="s">
        <v>253</v>
      </c>
      <c r="J226" s="30" t="s">
        <v>776</v>
      </c>
      <c r="K226" s="25"/>
      <c r="L226" s="25"/>
      <c r="M226" s="25"/>
      <c r="N226" s="25"/>
    </row>
    <row r="227" spans="1:14">
      <c r="A227" s="25"/>
      <c r="B227" s="25"/>
      <c r="C227" s="25"/>
      <c r="D227" s="25"/>
      <c r="E227" s="25"/>
      <c r="F227" s="25"/>
      <c r="G227" s="25"/>
      <c r="H227" s="30"/>
      <c r="I227" s="30" t="s">
        <v>254</v>
      </c>
      <c r="J227" s="30" t="s">
        <v>777</v>
      </c>
      <c r="K227" s="25"/>
      <c r="L227" s="25"/>
      <c r="M227" s="25"/>
      <c r="N227" s="25"/>
    </row>
    <row r="228" spans="1:14">
      <c r="A228" s="25"/>
      <c r="B228" s="25"/>
      <c r="C228" s="25"/>
      <c r="D228" s="25"/>
      <c r="E228" s="25"/>
      <c r="F228" s="25"/>
      <c r="G228" s="25"/>
      <c r="H228" s="30"/>
      <c r="I228" s="30" t="s">
        <v>255</v>
      </c>
      <c r="J228" s="30" t="s">
        <v>778</v>
      </c>
      <c r="K228" s="25"/>
      <c r="L228" s="25"/>
      <c r="M228" s="25"/>
      <c r="N228" s="25"/>
    </row>
    <row r="229" spans="1:14">
      <c r="A229" s="25"/>
      <c r="B229" s="25"/>
      <c r="C229" s="25"/>
      <c r="D229" s="25"/>
      <c r="E229" s="25"/>
      <c r="F229" s="25"/>
      <c r="G229" s="25"/>
      <c r="H229" s="30"/>
      <c r="I229" s="30" t="s">
        <v>256</v>
      </c>
      <c r="J229" s="30" t="s">
        <v>779</v>
      </c>
      <c r="K229" s="25"/>
      <c r="L229" s="25"/>
      <c r="M229" s="25"/>
      <c r="N229" s="25"/>
    </row>
    <row r="230" spans="1:14">
      <c r="A230" s="25"/>
      <c r="B230" s="25"/>
      <c r="C230" s="25"/>
      <c r="D230" s="25"/>
      <c r="E230" s="25"/>
      <c r="F230" s="25"/>
      <c r="G230" s="25"/>
      <c r="H230" s="30"/>
      <c r="I230" s="30" t="s">
        <v>257</v>
      </c>
      <c r="J230" s="30" t="s">
        <v>780</v>
      </c>
      <c r="K230" s="25"/>
      <c r="L230" s="25"/>
      <c r="M230" s="25"/>
      <c r="N230" s="25"/>
    </row>
    <row r="231" spans="1:14">
      <c r="A231" s="25"/>
      <c r="B231" s="25"/>
      <c r="C231" s="25"/>
      <c r="D231" s="25"/>
      <c r="E231" s="25"/>
      <c r="F231" s="25"/>
      <c r="G231" s="25"/>
      <c r="H231" s="30"/>
      <c r="I231" s="30" t="s">
        <v>258</v>
      </c>
      <c r="J231" s="30" t="s">
        <v>781</v>
      </c>
      <c r="K231" s="25"/>
      <c r="L231" s="25"/>
      <c r="M231" s="25"/>
      <c r="N231" s="25"/>
    </row>
    <row r="232" spans="1:14">
      <c r="A232" s="25"/>
      <c r="B232" s="25"/>
      <c r="C232" s="25"/>
      <c r="D232" s="25"/>
      <c r="E232" s="25"/>
      <c r="F232" s="25"/>
      <c r="G232" s="25"/>
      <c r="H232" s="30"/>
      <c r="I232" s="30" t="s">
        <v>259</v>
      </c>
      <c r="J232" s="30" t="s">
        <v>782</v>
      </c>
      <c r="K232" s="25"/>
      <c r="L232" s="25"/>
      <c r="M232" s="25"/>
      <c r="N232" s="25"/>
    </row>
    <row r="233" spans="1:14">
      <c r="A233" s="25"/>
      <c r="B233" s="25"/>
      <c r="C233" s="25"/>
      <c r="D233" s="25"/>
      <c r="E233" s="25"/>
      <c r="F233" s="25"/>
      <c r="G233" s="25"/>
      <c r="H233" s="30"/>
      <c r="I233" s="30" t="s">
        <v>260</v>
      </c>
      <c r="J233" s="30" t="s">
        <v>783</v>
      </c>
      <c r="K233" s="25"/>
      <c r="L233" s="25"/>
      <c r="M233" s="25"/>
      <c r="N233" s="25"/>
    </row>
    <row r="234" spans="1:14">
      <c r="A234" s="25"/>
      <c r="B234" s="25"/>
      <c r="C234" s="25"/>
      <c r="D234" s="25"/>
      <c r="E234" s="25"/>
      <c r="F234" s="25"/>
      <c r="G234" s="25"/>
      <c r="H234" s="30"/>
      <c r="I234" s="30" t="s">
        <v>261</v>
      </c>
      <c r="J234" s="30" t="s">
        <v>784</v>
      </c>
      <c r="K234" s="25"/>
      <c r="L234" s="25"/>
      <c r="M234" s="25"/>
      <c r="N234" s="25"/>
    </row>
    <row r="235" spans="1:14">
      <c r="A235" s="25"/>
      <c r="B235" s="25"/>
      <c r="C235" s="25"/>
      <c r="D235" s="25"/>
      <c r="E235" s="25"/>
      <c r="F235" s="25"/>
      <c r="G235" s="25"/>
      <c r="H235" s="30"/>
      <c r="I235" s="30" t="s">
        <v>262</v>
      </c>
      <c r="J235" s="30" t="s">
        <v>785</v>
      </c>
      <c r="K235" s="25"/>
      <c r="L235" s="25"/>
      <c r="M235" s="25"/>
      <c r="N235" s="25"/>
    </row>
    <row r="236" spans="1:14">
      <c r="A236" s="25"/>
      <c r="B236" s="25"/>
      <c r="C236" s="25"/>
      <c r="D236" s="25"/>
      <c r="E236" s="25"/>
      <c r="F236" s="25"/>
      <c r="G236" s="25"/>
      <c r="H236" s="30"/>
      <c r="I236" s="30" t="s">
        <v>263</v>
      </c>
      <c r="J236" s="30" t="s">
        <v>786</v>
      </c>
      <c r="K236" s="25"/>
      <c r="L236" s="25"/>
      <c r="M236" s="25"/>
      <c r="N236" s="25"/>
    </row>
    <row r="237" spans="1:14">
      <c r="A237" s="25"/>
      <c r="B237" s="25"/>
      <c r="C237" s="25"/>
      <c r="D237" s="25"/>
      <c r="E237" s="25"/>
      <c r="F237" s="25"/>
      <c r="G237" s="25"/>
      <c r="H237" s="30"/>
      <c r="I237" s="30" t="s">
        <v>264</v>
      </c>
      <c r="J237" s="30" t="s">
        <v>787</v>
      </c>
      <c r="K237" s="25"/>
      <c r="L237" s="25"/>
      <c r="M237" s="25"/>
      <c r="N237" s="25"/>
    </row>
    <row r="238" spans="1:14">
      <c r="A238" s="25"/>
      <c r="B238" s="25"/>
      <c r="C238" s="25"/>
      <c r="D238" s="25"/>
      <c r="E238" s="25"/>
      <c r="F238" s="25"/>
      <c r="G238" s="25"/>
      <c r="H238" s="30"/>
      <c r="I238" s="30" t="s">
        <v>265</v>
      </c>
      <c r="J238" s="30" t="s">
        <v>788</v>
      </c>
      <c r="K238" s="25"/>
      <c r="L238" s="25"/>
      <c r="M238" s="25"/>
      <c r="N238" s="25"/>
    </row>
    <row r="239" spans="1:14">
      <c r="A239" s="25"/>
      <c r="B239" s="25"/>
      <c r="C239" s="25"/>
      <c r="D239" s="25"/>
      <c r="E239" s="25"/>
      <c r="F239" s="25"/>
      <c r="G239" s="25"/>
      <c r="H239" s="30"/>
      <c r="I239" s="30" t="s">
        <v>266</v>
      </c>
      <c r="J239" s="30" t="s">
        <v>789</v>
      </c>
      <c r="K239" s="25"/>
      <c r="L239" s="25"/>
      <c r="M239" s="25"/>
      <c r="N239" s="25"/>
    </row>
    <row r="240" spans="1:14">
      <c r="A240" s="25"/>
      <c r="B240" s="25"/>
      <c r="C240" s="25"/>
      <c r="D240" s="25"/>
      <c r="E240" s="25"/>
      <c r="F240" s="25"/>
      <c r="G240" s="25"/>
      <c r="H240" s="30"/>
      <c r="I240" s="30" t="s">
        <v>267</v>
      </c>
      <c r="J240" s="30" t="s">
        <v>790</v>
      </c>
      <c r="K240" s="25"/>
      <c r="L240" s="25"/>
      <c r="M240" s="25"/>
      <c r="N240" s="25"/>
    </row>
    <row r="241" spans="1:14">
      <c r="A241" s="25"/>
      <c r="B241" s="25"/>
      <c r="C241" s="25"/>
      <c r="D241" s="25"/>
      <c r="E241" s="25"/>
      <c r="F241" s="25"/>
      <c r="G241" s="25"/>
      <c r="H241" s="30"/>
      <c r="I241" s="30" t="s">
        <v>268</v>
      </c>
      <c r="J241" s="30" t="s">
        <v>791</v>
      </c>
      <c r="K241" s="25"/>
      <c r="L241" s="25"/>
      <c r="M241" s="25"/>
      <c r="N241" s="25"/>
    </row>
    <row r="242" spans="1:14">
      <c r="A242" s="25"/>
      <c r="B242" s="25"/>
      <c r="C242" s="25"/>
      <c r="D242" s="25"/>
      <c r="E242" s="25"/>
      <c r="F242" s="25"/>
      <c r="G242" s="25"/>
      <c r="H242" s="30"/>
      <c r="I242" s="30" t="s">
        <v>269</v>
      </c>
      <c r="J242" s="30" t="s">
        <v>792</v>
      </c>
      <c r="K242" s="25"/>
      <c r="L242" s="25"/>
      <c r="M242" s="25"/>
      <c r="N242" s="25"/>
    </row>
    <row r="243" spans="1:14">
      <c r="A243" s="25"/>
      <c r="B243" s="25"/>
      <c r="C243" s="25"/>
      <c r="D243" s="25"/>
      <c r="E243" s="25"/>
      <c r="F243" s="25"/>
      <c r="G243" s="25"/>
      <c r="H243" s="30"/>
      <c r="I243" s="30" t="s">
        <v>270</v>
      </c>
      <c r="J243" s="30" t="s">
        <v>793</v>
      </c>
      <c r="K243" s="25"/>
      <c r="L243" s="25"/>
      <c r="M243" s="25"/>
      <c r="N243" s="25"/>
    </row>
    <row r="244" spans="1:14">
      <c r="A244" s="25"/>
      <c r="B244" s="25"/>
      <c r="C244" s="25"/>
      <c r="D244" s="25"/>
      <c r="E244" s="25"/>
      <c r="F244" s="25"/>
      <c r="G244" s="25"/>
      <c r="H244" s="30"/>
      <c r="I244" s="30" t="s">
        <v>271</v>
      </c>
      <c r="J244" s="30" t="s">
        <v>794</v>
      </c>
      <c r="K244" s="25"/>
      <c r="L244" s="25"/>
      <c r="M244" s="25"/>
      <c r="N244" s="25"/>
    </row>
    <row r="245" spans="1:14">
      <c r="A245" s="25"/>
      <c r="B245" s="25"/>
      <c r="C245" s="25"/>
      <c r="D245" s="25"/>
      <c r="E245" s="25"/>
      <c r="F245" s="25"/>
      <c r="G245" s="25"/>
      <c r="H245" s="30"/>
      <c r="I245" s="30" t="s">
        <v>272</v>
      </c>
      <c r="J245" s="30" t="s">
        <v>795</v>
      </c>
      <c r="K245" s="25"/>
      <c r="L245" s="25"/>
      <c r="M245" s="25"/>
      <c r="N245" s="25"/>
    </row>
    <row r="246" spans="1:14">
      <c r="A246" s="25"/>
      <c r="B246" s="25"/>
      <c r="C246" s="25"/>
      <c r="D246" s="25"/>
      <c r="E246" s="25"/>
      <c r="F246" s="25"/>
      <c r="G246" s="25"/>
      <c r="H246" s="30"/>
      <c r="I246" s="30" t="s">
        <v>273</v>
      </c>
      <c r="J246" s="30" t="s">
        <v>796</v>
      </c>
      <c r="K246" s="25"/>
      <c r="L246" s="25"/>
      <c r="M246" s="25"/>
      <c r="N246" s="25"/>
    </row>
    <row r="247" spans="1:14">
      <c r="A247" s="25"/>
      <c r="B247" s="25"/>
      <c r="C247" s="25"/>
      <c r="D247" s="25"/>
      <c r="E247" s="25"/>
      <c r="F247" s="25"/>
      <c r="G247" s="25"/>
      <c r="H247" s="30"/>
      <c r="I247" s="30" t="s">
        <v>274</v>
      </c>
      <c r="J247" s="30" t="s">
        <v>797</v>
      </c>
      <c r="K247" s="25"/>
      <c r="L247" s="25"/>
      <c r="M247" s="25"/>
      <c r="N247" s="25"/>
    </row>
    <row r="248" spans="1:14">
      <c r="A248" s="25"/>
      <c r="B248" s="25"/>
      <c r="C248" s="25"/>
      <c r="D248" s="25"/>
      <c r="E248" s="25"/>
      <c r="F248" s="25"/>
      <c r="G248" s="25"/>
      <c r="H248" s="30"/>
      <c r="I248" s="30" t="s">
        <v>275</v>
      </c>
      <c r="J248" s="30" t="s">
        <v>798</v>
      </c>
      <c r="K248" s="25"/>
      <c r="L248" s="25"/>
      <c r="M248" s="25"/>
      <c r="N248" s="25"/>
    </row>
    <row r="249" spans="1:14">
      <c r="A249" s="25"/>
      <c r="B249" s="25"/>
      <c r="C249" s="25"/>
      <c r="D249" s="25"/>
      <c r="E249" s="25"/>
      <c r="F249" s="25"/>
      <c r="G249" s="25"/>
      <c r="H249" s="30"/>
      <c r="I249" s="30" t="s">
        <v>276</v>
      </c>
      <c r="J249" s="30" t="s">
        <v>799</v>
      </c>
      <c r="K249" s="25"/>
      <c r="L249" s="25"/>
      <c r="M249" s="25"/>
      <c r="N249" s="25"/>
    </row>
    <row r="250" spans="1:14">
      <c r="A250" s="25"/>
      <c r="B250" s="25"/>
      <c r="C250" s="25"/>
      <c r="D250" s="25"/>
      <c r="E250" s="25"/>
      <c r="F250" s="25"/>
      <c r="G250" s="25"/>
      <c r="H250" s="30"/>
      <c r="I250" s="30" t="s">
        <v>277</v>
      </c>
      <c r="J250" s="30" t="s">
        <v>800</v>
      </c>
      <c r="K250" s="25"/>
      <c r="L250" s="25"/>
      <c r="M250" s="25"/>
      <c r="N250" s="25"/>
    </row>
    <row r="251" spans="1:14">
      <c r="A251" s="25"/>
      <c r="B251" s="25"/>
      <c r="C251" s="25"/>
      <c r="D251" s="25"/>
      <c r="E251" s="25"/>
      <c r="F251" s="25"/>
      <c r="G251" s="25"/>
      <c r="H251" s="30"/>
      <c r="I251" s="30" t="s">
        <v>278</v>
      </c>
      <c r="J251" s="30" t="s">
        <v>801</v>
      </c>
      <c r="K251" s="25"/>
      <c r="L251" s="25"/>
      <c r="M251" s="25"/>
      <c r="N251" s="25"/>
    </row>
    <row r="252" spans="1:14">
      <c r="A252" s="25"/>
      <c r="B252" s="25"/>
      <c r="C252" s="25"/>
      <c r="D252" s="25"/>
      <c r="E252" s="25"/>
      <c r="F252" s="25"/>
      <c r="G252" s="25"/>
      <c r="H252" s="30"/>
      <c r="I252" s="30" t="s">
        <v>279</v>
      </c>
      <c r="J252" s="30" t="s">
        <v>802</v>
      </c>
      <c r="K252" s="25"/>
      <c r="L252" s="25"/>
      <c r="M252" s="25"/>
      <c r="N252" s="25"/>
    </row>
    <row r="253" spans="1:14">
      <c r="A253" s="25"/>
      <c r="B253" s="25"/>
      <c r="C253" s="25"/>
      <c r="D253" s="25"/>
      <c r="E253" s="25"/>
      <c r="F253" s="25"/>
      <c r="G253" s="25"/>
      <c r="H253" s="30"/>
      <c r="I253" s="30" t="s">
        <v>280</v>
      </c>
      <c r="J253" s="30" t="s">
        <v>803</v>
      </c>
      <c r="K253" s="25"/>
      <c r="L253" s="25"/>
      <c r="M253" s="25"/>
      <c r="N253" s="25"/>
    </row>
    <row r="254" spans="1:14">
      <c r="A254" s="25"/>
      <c r="B254" s="25"/>
      <c r="C254" s="25"/>
      <c r="D254" s="25"/>
      <c r="E254" s="25"/>
      <c r="F254" s="25"/>
      <c r="G254" s="25"/>
      <c r="H254" s="30"/>
      <c r="I254" s="30" t="s">
        <v>281</v>
      </c>
      <c r="J254" s="30" t="s">
        <v>804</v>
      </c>
      <c r="K254" s="25"/>
      <c r="L254" s="25"/>
      <c r="M254" s="25"/>
      <c r="N254" s="25"/>
    </row>
    <row r="255" spans="1:14">
      <c r="A255" s="25"/>
      <c r="B255" s="25"/>
      <c r="C255" s="25"/>
      <c r="D255" s="25"/>
      <c r="E255" s="25"/>
      <c r="F255" s="25"/>
      <c r="G255" s="25"/>
      <c r="H255" s="30"/>
      <c r="I255" s="30" t="s">
        <v>282</v>
      </c>
      <c r="J255" s="30" t="s">
        <v>805</v>
      </c>
      <c r="K255" s="25"/>
      <c r="L255" s="25"/>
      <c r="M255" s="25"/>
      <c r="N255" s="25"/>
    </row>
    <row r="256" spans="1:14">
      <c r="A256" s="25"/>
      <c r="B256" s="25"/>
      <c r="C256" s="25"/>
      <c r="D256" s="25"/>
      <c r="E256" s="25"/>
      <c r="F256" s="25"/>
      <c r="G256" s="25"/>
      <c r="H256" s="30"/>
      <c r="I256" s="30" t="s">
        <v>283</v>
      </c>
      <c r="J256" s="30" t="s">
        <v>806</v>
      </c>
      <c r="K256" s="25"/>
      <c r="L256" s="25"/>
      <c r="M256" s="25"/>
      <c r="N256" s="25"/>
    </row>
    <row r="257" spans="1:14">
      <c r="A257" s="25"/>
      <c r="B257" s="25"/>
      <c r="C257" s="25"/>
      <c r="D257" s="25"/>
      <c r="E257" s="25"/>
      <c r="F257" s="25"/>
      <c r="G257" s="25"/>
      <c r="H257" s="30"/>
      <c r="I257" s="30" t="s">
        <v>284</v>
      </c>
      <c r="J257" s="30" t="s">
        <v>807</v>
      </c>
      <c r="K257" s="25"/>
      <c r="L257" s="25"/>
      <c r="M257" s="25"/>
      <c r="N257" s="25"/>
    </row>
    <row r="258" spans="1:14">
      <c r="A258" s="25"/>
      <c r="B258" s="25"/>
      <c r="C258" s="25"/>
      <c r="D258" s="25"/>
      <c r="E258" s="25"/>
      <c r="F258" s="25"/>
      <c r="G258" s="25"/>
      <c r="H258" s="30"/>
      <c r="I258" s="30" t="s">
        <v>285</v>
      </c>
      <c r="J258" s="30" t="s">
        <v>808</v>
      </c>
      <c r="K258" s="25"/>
      <c r="L258" s="25"/>
      <c r="M258" s="25"/>
      <c r="N258" s="25"/>
    </row>
    <row r="259" spans="1:14">
      <c r="A259" s="25"/>
      <c r="B259" s="25"/>
      <c r="C259" s="25"/>
      <c r="D259" s="25"/>
      <c r="E259" s="25"/>
      <c r="F259" s="25"/>
      <c r="G259" s="25"/>
      <c r="H259" s="30"/>
      <c r="I259" s="30" t="s">
        <v>286</v>
      </c>
      <c r="J259" s="30" t="s">
        <v>809</v>
      </c>
      <c r="K259" s="25"/>
      <c r="L259" s="25"/>
      <c r="M259" s="25"/>
      <c r="N259" s="25"/>
    </row>
    <row r="260" spans="1:14">
      <c r="A260" s="25"/>
      <c r="B260" s="25"/>
      <c r="C260" s="25"/>
      <c r="D260" s="25"/>
      <c r="E260" s="25"/>
      <c r="F260" s="25"/>
      <c r="G260" s="25"/>
      <c r="H260" s="30"/>
      <c r="I260" s="30" t="s">
        <v>287</v>
      </c>
      <c r="J260" s="30" t="s">
        <v>810</v>
      </c>
      <c r="K260" s="25"/>
      <c r="L260" s="25"/>
      <c r="M260" s="25"/>
      <c r="N260" s="25"/>
    </row>
    <row r="261" spans="1:14">
      <c r="A261" s="25"/>
      <c r="B261" s="25"/>
      <c r="C261" s="25"/>
      <c r="D261" s="25"/>
      <c r="E261" s="25"/>
      <c r="F261" s="25"/>
      <c r="G261" s="25"/>
      <c r="H261" s="30"/>
      <c r="I261" s="30" t="s">
        <v>288</v>
      </c>
      <c r="J261" s="30" t="s">
        <v>811</v>
      </c>
      <c r="K261" s="25"/>
      <c r="L261" s="25"/>
      <c r="M261" s="25"/>
      <c r="N261" s="25"/>
    </row>
    <row r="262" spans="1:14">
      <c r="A262" s="25"/>
      <c r="B262" s="25"/>
      <c r="C262" s="25"/>
      <c r="D262" s="25"/>
      <c r="E262" s="25"/>
      <c r="F262" s="25"/>
      <c r="G262" s="25"/>
      <c r="H262" s="30"/>
      <c r="I262" s="30" t="s">
        <v>289</v>
      </c>
      <c r="J262" s="30" t="s">
        <v>812</v>
      </c>
      <c r="K262" s="25"/>
      <c r="L262" s="25"/>
      <c r="M262" s="25"/>
      <c r="N262" s="25"/>
    </row>
    <row r="263" spans="1:14">
      <c r="A263" s="25"/>
      <c r="B263" s="25"/>
      <c r="C263" s="25"/>
      <c r="D263" s="25"/>
      <c r="E263" s="25"/>
      <c r="F263" s="25"/>
      <c r="G263" s="25"/>
      <c r="H263" s="30"/>
      <c r="I263" s="30" t="s">
        <v>290</v>
      </c>
      <c r="J263" s="30" t="s">
        <v>813</v>
      </c>
      <c r="K263" s="25"/>
      <c r="L263" s="25"/>
      <c r="M263" s="25"/>
      <c r="N263" s="25"/>
    </row>
    <row r="264" spans="1:14">
      <c r="A264" s="25"/>
      <c r="B264" s="25"/>
      <c r="C264" s="25"/>
      <c r="D264" s="25"/>
      <c r="E264" s="25"/>
      <c r="F264" s="25"/>
      <c r="G264" s="25"/>
      <c r="H264" s="30"/>
      <c r="I264" s="30" t="s">
        <v>291</v>
      </c>
      <c r="J264" s="30" t="s">
        <v>814</v>
      </c>
      <c r="K264" s="25"/>
      <c r="L264" s="25"/>
      <c r="M264" s="25"/>
      <c r="N264" s="25"/>
    </row>
    <row r="265" spans="1:14">
      <c r="A265" s="25"/>
      <c r="B265" s="25"/>
      <c r="C265" s="25"/>
      <c r="D265" s="25"/>
      <c r="E265" s="25"/>
      <c r="F265" s="25"/>
      <c r="G265" s="25"/>
      <c r="H265" s="30"/>
      <c r="I265" s="30" t="s">
        <v>292</v>
      </c>
      <c r="J265" s="30" t="s">
        <v>815</v>
      </c>
      <c r="K265" s="25"/>
      <c r="L265" s="25"/>
      <c r="M265" s="25"/>
      <c r="N265" s="25"/>
    </row>
    <row r="266" spans="1:14">
      <c r="A266" s="25"/>
      <c r="B266" s="25"/>
      <c r="C266" s="25"/>
      <c r="D266" s="25"/>
      <c r="E266" s="25"/>
      <c r="F266" s="25"/>
      <c r="G266" s="25"/>
      <c r="H266" s="30"/>
      <c r="I266" s="30" t="s">
        <v>293</v>
      </c>
      <c r="J266" s="30" t="s">
        <v>816</v>
      </c>
      <c r="K266" s="25"/>
      <c r="L266" s="25"/>
      <c r="M266" s="25"/>
      <c r="N266" s="25"/>
    </row>
    <row r="267" spans="1:14">
      <c r="A267" s="25"/>
      <c r="B267" s="25"/>
      <c r="C267" s="25"/>
      <c r="D267" s="25"/>
      <c r="E267" s="25"/>
      <c r="F267" s="25"/>
      <c r="G267" s="25"/>
      <c r="H267" s="30"/>
      <c r="I267" s="30" t="s">
        <v>294</v>
      </c>
      <c r="J267" s="30" t="s">
        <v>817</v>
      </c>
      <c r="K267" s="25"/>
      <c r="L267" s="25"/>
      <c r="M267" s="25"/>
      <c r="N267" s="25"/>
    </row>
    <row r="268" spans="1:14">
      <c r="A268" s="25"/>
      <c r="B268" s="25"/>
      <c r="C268" s="25"/>
      <c r="D268" s="25"/>
      <c r="E268" s="25"/>
      <c r="F268" s="25"/>
      <c r="G268" s="25"/>
      <c r="H268" s="30"/>
      <c r="I268" s="30" t="s">
        <v>295</v>
      </c>
      <c r="J268" s="30" t="s">
        <v>818</v>
      </c>
      <c r="K268" s="25"/>
      <c r="L268" s="25"/>
      <c r="M268" s="25"/>
      <c r="N268" s="25"/>
    </row>
    <row r="269" spans="1:14">
      <c r="A269" s="25"/>
      <c r="B269" s="25"/>
      <c r="C269" s="25"/>
      <c r="D269" s="25"/>
      <c r="E269" s="25"/>
      <c r="F269" s="25"/>
      <c r="G269" s="25"/>
      <c r="H269" s="30"/>
      <c r="I269" s="30" t="s">
        <v>296</v>
      </c>
      <c r="J269" s="30" t="s">
        <v>819</v>
      </c>
      <c r="K269" s="25"/>
      <c r="L269" s="25"/>
      <c r="M269" s="25"/>
      <c r="N269" s="25"/>
    </row>
    <row r="270" spans="1:14">
      <c r="A270" s="25"/>
      <c r="B270" s="25"/>
      <c r="C270" s="25"/>
      <c r="D270" s="25"/>
      <c r="E270" s="25"/>
      <c r="F270" s="25"/>
      <c r="G270" s="25"/>
      <c r="H270" s="30"/>
      <c r="I270" s="30" t="s">
        <v>297</v>
      </c>
      <c r="J270" s="30" t="s">
        <v>820</v>
      </c>
      <c r="K270" s="25"/>
      <c r="L270" s="25"/>
      <c r="M270" s="25"/>
      <c r="N270" s="25"/>
    </row>
    <row r="271" spans="1:14">
      <c r="A271" s="25"/>
      <c r="B271" s="25"/>
      <c r="C271" s="25"/>
      <c r="D271" s="25"/>
      <c r="E271" s="25"/>
      <c r="F271" s="25"/>
      <c r="G271" s="25"/>
      <c r="H271" s="30"/>
      <c r="I271" s="30" t="s">
        <v>298</v>
      </c>
      <c r="J271" s="30" t="s">
        <v>821</v>
      </c>
      <c r="K271" s="25"/>
      <c r="L271" s="25"/>
      <c r="M271" s="25"/>
      <c r="N271" s="25"/>
    </row>
    <row r="272" spans="1:14">
      <c r="A272" s="25"/>
      <c r="B272" s="25"/>
      <c r="C272" s="25"/>
      <c r="D272" s="25"/>
      <c r="E272" s="25"/>
      <c r="F272" s="25"/>
      <c r="G272" s="25"/>
      <c r="H272" s="30"/>
      <c r="I272" s="30" t="s">
        <v>299</v>
      </c>
      <c r="J272" s="30" t="s">
        <v>822</v>
      </c>
      <c r="K272" s="25"/>
      <c r="L272" s="25"/>
      <c r="M272" s="25"/>
      <c r="N272" s="25"/>
    </row>
    <row r="273" spans="1:14">
      <c r="A273" s="25"/>
      <c r="B273" s="25"/>
      <c r="C273" s="25"/>
      <c r="D273" s="25"/>
      <c r="E273" s="25"/>
      <c r="F273" s="25"/>
      <c r="G273" s="25"/>
      <c r="H273" s="30"/>
      <c r="I273" s="30" t="s">
        <v>300</v>
      </c>
      <c r="J273" s="30" t="s">
        <v>823</v>
      </c>
      <c r="K273" s="25"/>
      <c r="L273" s="25"/>
      <c r="M273" s="25"/>
      <c r="N273" s="25"/>
    </row>
    <row r="274" spans="1:14">
      <c r="A274" s="25"/>
      <c r="B274" s="25"/>
      <c r="C274" s="25"/>
      <c r="D274" s="25"/>
      <c r="E274" s="25"/>
      <c r="F274" s="25"/>
      <c r="G274" s="25"/>
      <c r="H274" s="30"/>
      <c r="I274" s="30" t="s">
        <v>301</v>
      </c>
      <c r="J274" s="30" t="s">
        <v>824</v>
      </c>
      <c r="K274" s="25"/>
      <c r="L274" s="25"/>
      <c r="M274" s="25"/>
      <c r="N274" s="25"/>
    </row>
    <row r="275" spans="1:14">
      <c r="A275" s="25"/>
      <c r="B275" s="25"/>
      <c r="C275" s="25"/>
      <c r="D275" s="25"/>
      <c r="E275" s="25"/>
      <c r="F275" s="25"/>
      <c r="G275" s="25"/>
      <c r="H275" s="30"/>
      <c r="I275" s="30" t="s">
        <v>302</v>
      </c>
      <c r="J275" s="30" t="s">
        <v>825</v>
      </c>
      <c r="K275" s="25"/>
      <c r="L275" s="25"/>
      <c r="M275" s="25"/>
      <c r="N275" s="25"/>
    </row>
    <row r="276" spans="1:14">
      <c r="A276" s="25"/>
      <c r="B276" s="25"/>
      <c r="C276" s="25"/>
      <c r="D276" s="25"/>
      <c r="E276" s="25"/>
      <c r="F276" s="25"/>
      <c r="G276" s="25"/>
      <c r="H276" s="30"/>
      <c r="I276" s="30" t="s">
        <v>303</v>
      </c>
      <c r="J276" s="30" t="s">
        <v>826</v>
      </c>
      <c r="K276" s="25"/>
      <c r="L276" s="25"/>
      <c r="M276" s="25"/>
      <c r="N276" s="25"/>
    </row>
    <row r="277" spans="1:14">
      <c r="A277" s="25"/>
      <c r="B277" s="25"/>
      <c r="C277" s="25"/>
      <c r="D277" s="25"/>
      <c r="E277" s="25"/>
      <c r="F277" s="25"/>
      <c r="G277" s="25"/>
      <c r="H277" s="30"/>
      <c r="I277" s="30" t="s">
        <v>304</v>
      </c>
      <c r="J277" s="30" t="s">
        <v>827</v>
      </c>
      <c r="K277" s="25"/>
      <c r="L277" s="25"/>
      <c r="M277" s="25"/>
      <c r="N277" s="25"/>
    </row>
    <row r="278" spans="1:14">
      <c r="A278" s="25"/>
      <c r="B278" s="25"/>
      <c r="C278" s="25"/>
      <c r="D278" s="25"/>
      <c r="E278" s="25"/>
      <c r="F278" s="25"/>
      <c r="G278" s="25"/>
      <c r="H278" s="30"/>
      <c r="I278" s="30" t="s">
        <v>305</v>
      </c>
      <c r="J278" s="30" t="s">
        <v>828</v>
      </c>
      <c r="K278" s="25"/>
      <c r="L278" s="25"/>
      <c r="M278" s="25"/>
      <c r="N278" s="25"/>
    </row>
    <row r="279" spans="1:14">
      <c r="A279" s="25"/>
      <c r="B279" s="25"/>
      <c r="C279" s="25"/>
      <c r="D279" s="25"/>
      <c r="E279" s="25"/>
      <c r="F279" s="25"/>
      <c r="G279" s="25"/>
      <c r="H279" s="30"/>
      <c r="I279" s="30" t="s">
        <v>306</v>
      </c>
      <c r="J279" s="30" t="s">
        <v>829</v>
      </c>
      <c r="K279" s="25"/>
      <c r="L279" s="25"/>
      <c r="M279" s="25"/>
      <c r="N279" s="25"/>
    </row>
    <row r="280" spans="1:14">
      <c r="A280" s="25"/>
      <c r="B280" s="25"/>
      <c r="C280" s="25"/>
      <c r="D280" s="25"/>
      <c r="E280" s="25"/>
      <c r="F280" s="25"/>
      <c r="G280" s="25"/>
      <c r="H280" s="30"/>
      <c r="I280" s="30" t="s">
        <v>307</v>
      </c>
      <c r="J280" s="30" t="s">
        <v>830</v>
      </c>
      <c r="K280" s="25"/>
      <c r="L280" s="25"/>
      <c r="M280" s="25"/>
      <c r="N280" s="25"/>
    </row>
    <row r="281" spans="1:14">
      <c r="A281" s="25"/>
      <c r="B281" s="25"/>
      <c r="C281" s="25"/>
      <c r="D281" s="25"/>
      <c r="E281" s="25"/>
      <c r="F281" s="25"/>
      <c r="G281" s="25"/>
      <c r="H281" s="30"/>
      <c r="I281" s="30" t="s">
        <v>308</v>
      </c>
      <c r="J281" s="30" t="s">
        <v>831</v>
      </c>
      <c r="K281" s="25"/>
      <c r="L281" s="25"/>
      <c r="M281" s="25"/>
      <c r="N281" s="25"/>
    </row>
    <row r="282" spans="1:14">
      <c r="A282" s="25"/>
      <c r="B282" s="25"/>
      <c r="C282" s="25"/>
      <c r="D282" s="25"/>
      <c r="E282" s="25"/>
      <c r="F282" s="25"/>
      <c r="G282" s="25"/>
      <c r="H282" s="30"/>
      <c r="I282" s="30" t="s">
        <v>309</v>
      </c>
      <c r="J282" s="30" t="s">
        <v>832</v>
      </c>
      <c r="K282" s="25"/>
      <c r="L282" s="25"/>
      <c r="M282" s="25"/>
      <c r="N282" s="25"/>
    </row>
    <row r="283" spans="1:14">
      <c r="A283" s="25"/>
      <c r="B283" s="25"/>
      <c r="C283" s="25"/>
      <c r="D283" s="25"/>
      <c r="E283" s="25"/>
      <c r="F283" s="25"/>
      <c r="G283" s="25"/>
      <c r="H283" s="30"/>
      <c r="I283" s="30" t="s">
        <v>310</v>
      </c>
      <c r="J283" s="30" t="s">
        <v>833</v>
      </c>
      <c r="K283" s="25"/>
      <c r="L283" s="25"/>
      <c r="M283" s="25"/>
      <c r="N283" s="25"/>
    </row>
    <row r="284" spans="1:14">
      <c r="A284" s="25"/>
      <c r="B284" s="25"/>
      <c r="C284" s="25"/>
      <c r="D284" s="25"/>
      <c r="E284" s="25"/>
      <c r="F284" s="25"/>
      <c r="G284" s="25"/>
      <c r="H284" s="30"/>
      <c r="I284" s="30" t="s">
        <v>311</v>
      </c>
      <c r="J284" s="30" t="s">
        <v>834</v>
      </c>
      <c r="K284" s="25"/>
      <c r="L284" s="25"/>
      <c r="M284" s="25"/>
      <c r="N284" s="25"/>
    </row>
    <row r="285" spans="1:14">
      <c r="A285" s="25"/>
      <c r="B285" s="25"/>
      <c r="C285" s="25"/>
      <c r="D285" s="25"/>
      <c r="E285" s="25"/>
      <c r="F285" s="25"/>
      <c r="G285" s="25"/>
      <c r="H285" s="30"/>
      <c r="I285" s="30" t="s">
        <v>312</v>
      </c>
      <c r="J285" s="30" t="s">
        <v>835</v>
      </c>
      <c r="K285" s="25"/>
      <c r="L285" s="25"/>
      <c r="M285" s="25"/>
      <c r="N285" s="25"/>
    </row>
    <row r="286" spans="1:14">
      <c r="A286" s="25"/>
      <c r="B286" s="25"/>
      <c r="C286" s="25"/>
      <c r="D286" s="25"/>
      <c r="E286" s="25"/>
      <c r="F286" s="25"/>
      <c r="G286" s="25"/>
      <c r="H286" s="30"/>
      <c r="I286" s="30" t="s">
        <v>313</v>
      </c>
      <c r="J286" s="30" t="s">
        <v>836</v>
      </c>
      <c r="K286" s="25"/>
      <c r="L286" s="25"/>
      <c r="M286" s="25"/>
      <c r="N286" s="25"/>
    </row>
    <row r="287" spans="1:14">
      <c r="A287" s="25"/>
      <c r="B287" s="25"/>
      <c r="C287" s="25"/>
      <c r="D287" s="25"/>
      <c r="E287" s="25"/>
      <c r="F287" s="25"/>
      <c r="G287" s="25"/>
      <c r="H287" s="30"/>
      <c r="I287" s="30" t="s">
        <v>314</v>
      </c>
      <c r="J287" s="30" t="s">
        <v>837</v>
      </c>
      <c r="K287" s="25"/>
      <c r="L287" s="25"/>
      <c r="M287" s="25"/>
      <c r="N287" s="25"/>
    </row>
    <row r="288" spans="1:14">
      <c r="A288" s="25"/>
      <c r="B288" s="25"/>
      <c r="C288" s="25"/>
      <c r="D288" s="25"/>
      <c r="E288" s="25"/>
      <c r="F288" s="25"/>
      <c r="G288" s="25"/>
      <c r="H288" s="30"/>
      <c r="I288" s="30" t="s">
        <v>315</v>
      </c>
      <c r="J288" s="30" t="s">
        <v>838</v>
      </c>
      <c r="K288" s="25"/>
      <c r="L288" s="25"/>
      <c r="M288" s="25"/>
      <c r="N288" s="25"/>
    </row>
    <row r="289" spans="1:14">
      <c r="A289" s="25"/>
      <c r="B289" s="25"/>
      <c r="C289" s="25"/>
      <c r="D289" s="25"/>
      <c r="E289" s="25"/>
      <c r="F289" s="25"/>
      <c r="G289" s="25"/>
      <c r="H289" s="30"/>
      <c r="I289" s="30" t="s">
        <v>316</v>
      </c>
      <c r="J289" s="30" t="s">
        <v>839</v>
      </c>
      <c r="K289" s="25"/>
      <c r="L289" s="25"/>
      <c r="M289" s="25"/>
      <c r="N289" s="25"/>
    </row>
    <row r="290" spans="1:14">
      <c r="A290" s="25"/>
      <c r="B290" s="25"/>
      <c r="C290" s="25"/>
      <c r="D290" s="25"/>
      <c r="E290" s="25"/>
      <c r="F290" s="25"/>
      <c r="G290" s="25"/>
      <c r="H290" s="30"/>
      <c r="I290" s="30" t="s">
        <v>317</v>
      </c>
      <c r="J290" s="30" t="s">
        <v>840</v>
      </c>
      <c r="K290" s="25"/>
      <c r="L290" s="25"/>
      <c r="M290" s="25"/>
      <c r="N290" s="25"/>
    </row>
    <row r="291" spans="1:14">
      <c r="A291" s="25"/>
      <c r="B291" s="25"/>
      <c r="C291" s="25"/>
      <c r="D291" s="25"/>
      <c r="E291" s="25"/>
      <c r="F291" s="25"/>
      <c r="G291" s="25"/>
      <c r="H291" s="30"/>
      <c r="I291" s="30" t="s">
        <v>318</v>
      </c>
      <c r="J291" s="30" t="s">
        <v>841</v>
      </c>
      <c r="K291" s="25"/>
      <c r="L291" s="25"/>
      <c r="M291" s="25"/>
      <c r="N291" s="25"/>
    </row>
    <row r="292" spans="1:14">
      <c r="A292" s="25"/>
      <c r="B292" s="25"/>
      <c r="C292" s="25"/>
      <c r="D292" s="25"/>
      <c r="E292" s="25"/>
      <c r="F292" s="25"/>
      <c r="G292" s="25"/>
      <c r="H292" s="30"/>
      <c r="I292" s="30" t="s">
        <v>319</v>
      </c>
      <c r="J292" s="30" t="s">
        <v>842</v>
      </c>
      <c r="K292" s="25"/>
      <c r="L292" s="25"/>
      <c r="M292" s="25"/>
      <c r="N292" s="25"/>
    </row>
    <row r="293" spans="1:14">
      <c r="A293" s="25"/>
      <c r="B293" s="25"/>
      <c r="C293" s="25"/>
      <c r="D293" s="25"/>
      <c r="E293" s="25"/>
      <c r="F293" s="25"/>
      <c r="G293" s="25"/>
      <c r="H293" s="30"/>
      <c r="I293" s="30" t="s">
        <v>320</v>
      </c>
      <c r="J293" s="30" t="s">
        <v>843</v>
      </c>
      <c r="K293" s="25"/>
      <c r="L293" s="25"/>
      <c r="M293" s="25"/>
      <c r="N293" s="25"/>
    </row>
    <row r="294" spans="1:14">
      <c r="A294" s="25"/>
      <c r="B294" s="25"/>
      <c r="C294" s="25"/>
      <c r="D294" s="25"/>
      <c r="E294" s="25"/>
      <c r="F294" s="25"/>
      <c r="G294" s="25"/>
      <c r="H294" s="30"/>
      <c r="I294" s="30" t="s">
        <v>321</v>
      </c>
      <c r="J294" s="30" t="s">
        <v>844</v>
      </c>
      <c r="K294" s="25"/>
      <c r="L294" s="25"/>
      <c r="M294" s="25"/>
      <c r="N294" s="25"/>
    </row>
    <row r="295" spans="1:14">
      <c r="A295" s="25"/>
      <c r="B295" s="25"/>
      <c r="C295" s="25"/>
      <c r="D295" s="25"/>
      <c r="E295" s="25"/>
      <c r="F295" s="25"/>
      <c r="G295" s="25"/>
      <c r="H295" s="30"/>
      <c r="I295" s="30" t="s">
        <v>322</v>
      </c>
      <c r="J295" s="30" t="s">
        <v>845</v>
      </c>
      <c r="K295" s="25"/>
      <c r="L295" s="25"/>
      <c r="M295" s="25"/>
      <c r="N295" s="25"/>
    </row>
    <row r="296" spans="1:14">
      <c r="A296" s="25"/>
      <c r="B296" s="25"/>
      <c r="C296" s="25"/>
      <c r="D296" s="25"/>
      <c r="E296" s="25"/>
      <c r="F296" s="25"/>
      <c r="G296" s="25"/>
      <c r="H296" s="30"/>
      <c r="I296" s="30" t="s">
        <v>323</v>
      </c>
      <c r="J296" s="30" t="s">
        <v>846</v>
      </c>
      <c r="K296" s="25"/>
      <c r="L296" s="25"/>
      <c r="M296" s="25"/>
      <c r="N296" s="25"/>
    </row>
    <row r="297" spans="1:14">
      <c r="A297" s="25"/>
      <c r="B297" s="25"/>
      <c r="C297" s="25"/>
      <c r="D297" s="25"/>
      <c r="E297" s="25"/>
      <c r="F297" s="25"/>
      <c r="G297" s="25"/>
      <c r="H297" s="30"/>
      <c r="I297" s="30" t="s">
        <v>324</v>
      </c>
      <c r="J297" s="30" t="s">
        <v>847</v>
      </c>
      <c r="K297" s="25"/>
      <c r="L297" s="25"/>
      <c r="M297" s="25"/>
      <c r="N297" s="25"/>
    </row>
    <row r="298" spans="1:14">
      <c r="A298" s="25"/>
      <c r="B298" s="25"/>
      <c r="C298" s="25"/>
      <c r="D298" s="25"/>
      <c r="E298" s="25"/>
      <c r="F298" s="25"/>
      <c r="G298" s="25"/>
      <c r="H298" s="30"/>
      <c r="I298" s="30" t="s">
        <v>325</v>
      </c>
      <c r="J298" s="30" t="s">
        <v>848</v>
      </c>
      <c r="K298" s="25"/>
      <c r="L298" s="25"/>
      <c r="M298" s="25"/>
      <c r="N298" s="25"/>
    </row>
    <row r="299" spans="1:14">
      <c r="A299" s="25"/>
      <c r="B299" s="25"/>
      <c r="C299" s="25"/>
      <c r="D299" s="25"/>
      <c r="E299" s="25"/>
      <c r="F299" s="25"/>
      <c r="G299" s="25"/>
      <c r="H299" s="30"/>
      <c r="I299" s="30" t="s">
        <v>326</v>
      </c>
      <c r="J299" s="30" t="s">
        <v>849</v>
      </c>
      <c r="K299" s="25"/>
      <c r="L299" s="25"/>
      <c r="M299" s="25"/>
      <c r="N299" s="25"/>
    </row>
    <row r="300" spans="1:14">
      <c r="A300" s="25"/>
      <c r="B300" s="25"/>
      <c r="C300" s="25"/>
      <c r="D300" s="25"/>
      <c r="E300" s="25"/>
      <c r="F300" s="25"/>
      <c r="G300" s="25"/>
      <c r="H300" s="30"/>
      <c r="I300" s="30" t="s">
        <v>327</v>
      </c>
      <c r="J300" s="30" t="s">
        <v>850</v>
      </c>
      <c r="K300" s="25"/>
      <c r="L300" s="25"/>
      <c r="M300" s="25"/>
      <c r="N300" s="25"/>
    </row>
    <row r="301" spans="1:14">
      <c r="A301" s="25"/>
      <c r="B301" s="25"/>
      <c r="C301" s="25"/>
      <c r="D301" s="25"/>
      <c r="E301" s="25"/>
      <c r="F301" s="25"/>
      <c r="G301" s="25"/>
      <c r="H301" s="30"/>
      <c r="I301" s="30" t="s">
        <v>328</v>
      </c>
      <c r="J301" s="30" t="s">
        <v>851</v>
      </c>
      <c r="K301" s="25"/>
      <c r="L301" s="25"/>
      <c r="M301" s="25"/>
      <c r="N301" s="25"/>
    </row>
    <row r="302" spans="1:14">
      <c r="A302" s="25"/>
      <c r="B302" s="25"/>
      <c r="C302" s="25"/>
      <c r="D302" s="25"/>
      <c r="E302" s="25"/>
      <c r="F302" s="25"/>
      <c r="G302" s="25"/>
      <c r="H302" s="30"/>
      <c r="I302" s="30" t="s">
        <v>329</v>
      </c>
      <c r="J302" s="30" t="s">
        <v>852</v>
      </c>
      <c r="K302" s="25"/>
      <c r="L302" s="25"/>
      <c r="M302" s="25"/>
      <c r="N302" s="25"/>
    </row>
    <row r="303" spans="1:14">
      <c r="A303" s="25"/>
      <c r="B303" s="25"/>
      <c r="C303" s="25"/>
      <c r="D303" s="25"/>
      <c r="E303" s="25"/>
      <c r="F303" s="25"/>
      <c r="G303" s="25"/>
      <c r="H303" s="30"/>
      <c r="I303" s="30" t="s">
        <v>330</v>
      </c>
      <c r="J303" s="30" t="s">
        <v>853</v>
      </c>
      <c r="K303" s="25"/>
      <c r="L303" s="25"/>
      <c r="M303" s="25"/>
      <c r="N303" s="25"/>
    </row>
    <row r="304" spans="1:14">
      <c r="A304" s="25"/>
      <c r="B304" s="25"/>
      <c r="C304" s="25"/>
      <c r="D304" s="25"/>
      <c r="E304" s="25"/>
      <c r="F304" s="25"/>
      <c r="G304" s="25"/>
      <c r="H304" s="30"/>
      <c r="I304" s="30" t="s">
        <v>331</v>
      </c>
      <c r="J304" s="30" t="s">
        <v>854</v>
      </c>
      <c r="K304" s="25"/>
      <c r="L304" s="25"/>
      <c r="M304" s="25"/>
      <c r="N304" s="25"/>
    </row>
    <row r="305" spans="1:14">
      <c r="A305" s="25"/>
      <c r="B305" s="25"/>
      <c r="C305" s="25"/>
      <c r="D305" s="25"/>
      <c r="E305" s="25"/>
      <c r="F305" s="25"/>
      <c r="G305" s="25"/>
      <c r="H305" s="30"/>
      <c r="I305" s="30" t="s">
        <v>332</v>
      </c>
      <c r="J305" s="30" t="s">
        <v>855</v>
      </c>
      <c r="K305" s="25"/>
      <c r="L305" s="25"/>
      <c r="M305" s="25"/>
      <c r="N305" s="25"/>
    </row>
    <row r="306" spans="1:14">
      <c r="A306" s="25"/>
      <c r="B306" s="25"/>
      <c r="C306" s="25"/>
      <c r="D306" s="25"/>
      <c r="E306" s="25"/>
      <c r="F306" s="25"/>
      <c r="G306" s="25"/>
      <c r="H306" s="30"/>
      <c r="I306" s="30" t="s">
        <v>333</v>
      </c>
      <c r="J306" s="30" t="s">
        <v>856</v>
      </c>
      <c r="K306" s="25"/>
      <c r="L306" s="25"/>
      <c r="M306" s="25"/>
      <c r="N306" s="25"/>
    </row>
    <row r="307" spans="1:14">
      <c r="A307" s="25"/>
      <c r="B307" s="25"/>
      <c r="C307" s="25"/>
      <c r="D307" s="25"/>
      <c r="E307" s="25"/>
      <c r="F307" s="25"/>
      <c r="G307" s="25"/>
      <c r="H307" s="30"/>
      <c r="I307" s="30" t="s">
        <v>334</v>
      </c>
      <c r="J307" s="30" t="s">
        <v>857</v>
      </c>
      <c r="K307" s="25"/>
      <c r="L307" s="25"/>
      <c r="M307" s="25"/>
      <c r="N307" s="25"/>
    </row>
    <row r="308" spans="1:14">
      <c r="A308" s="25"/>
      <c r="B308" s="25"/>
      <c r="C308" s="25"/>
      <c r="D308" s="25"/>
      <c r="E308" s="25"/>
      <c r="F308" s="25"/>
      <c r="G308" s="25"/>
      <c r="H308" s="30"/>
      <c r="I308" s="30" t="s">
        <v>335</v>
      </c>
      <c r="J308" s="30" t="s">
        <v>858</v>
      </c>
      <c r="K308" s="25"/>
      <c r="L308" s="25"/>
      <c r="M308" s="25"/>
      <c r="N308" s="25"/>
    </row>
    <row r="309" spans="1:14">
      <c r="A309" s="25"/>
      <c r="B309" s="25"/>
      <c r="C309" s="25"/>
      <c r="D309" s="25"/>
      <c r="E309" s="25"/>
      <c r="F309" s="25"/>
      <c r="G309" s="25"/>
      <c r="H309" s="30"/>
      <c r="I309" s="30" t="s">
        <v>336</v>
      </c>
      <c r="J309" s="30" t="s">
        <v>859</v>
      </c>
      <c r="K309" s="25"/>
      <c r="L309" s="25"/>
      <c r="M309" s="25"/>
      <c r="N309" s="25"/>
    </row>
    <row r="310" spans="1:14">
      <c r="A310" s="25"/>
      <c r="B310" s="25"/>
      <c r="C310" s="25"/>
      <c r="D310" s="25"/>
      <c r="E310" s="25"/>
      <c r="F310" s="25"/>
      <c r="G310" s="25"/>
      <c r="H310" s="30"/>
      <c r="I310" s="30" t="s">
        <v>337</v>
      </c>
      <c r="J310" s="30" t="s">
        <v>860</v>
      </c>
      <c r="K310" s="25"/>
      <c r="L310" s="25"/>
      <c r="M310" s="25"/>
      <c r="N310" s="25"/>
    </row>
    <row r="311" spans="1:14">
      <c r="A311" s="25"/>
      <c r="B311" s="25"/>
      <c r="C311" s="25"/>
      <c r="D311" s="25"/>
      <c r="E311" s="25"/>
      <c r="F311" s="25"/>
      <c r="G311" s="25"/>
      <c r="H311" s="30"/>
      <c r="I311" s="30" t="s">
        <v>338</v>
      </c>
      <c r="J311" s="30" t="s">
        <v>861</v>
      </c>
      <c r="K311" s="25"/>
      <c r="L311" s="25"/>
      <c r="M311" s="25"/>
      <c r="N311" s="25"/>
    </row>
    <row r="312" spans="1:14">
      <c r="A312" s="25"/>
      <c r="B312" s="25"/>
      <c r="C312" s="25"/>
      <c r="D312" s="25"/>
      <c r="E312" s="25"/>
      <c r="F312" s="25"/>
      <c r="G312" s="25"/>
      <c r="H312" s="30"/>
      <c r="I312" s="30" t="s">
        <v>339</v>
      </c>
      <c r="J312" s="30" t="s">
        <v>862</v>
      </c>
      <c r="K312" s="25"/>
      <c r="L312" s="25"/>
      <c r="M312" s="25"/>
      <c r="N312" s="25"/>
    </row>
    <row r="313" spans="1:14">
      <c r="A313" s="25"/>
      <c r="B313" s="25"/>
      <c r="C313" s="25"/>
      <c r="D313" s="25"/>
      <c r="E313" s="25"/>
      <c r="F313" s="25"/>
      <c r="G313" s="25"/>
      <c r="H313" s="30"/>
      <c r="I313" s="30" t="s">
        <v>340</v>
      </c>
      <c r="J313" s="30" t="s">
        <v>863</v>
      </c>
      <c r="K313" s="25"/>
      <c r="L313" s="25"/>
      <c r="M313" s="25"/>
      <c r="N313" s="25"/>
    </row>
    <row r="314" spans="1:14">
      <c r="A314" s="25"/>
      <c r="B314" s="25"/>
      <c r="C314" s="25"/>
      <c r="D314" s="25"/>
      <c r="E314" s="25"/>
      <c r="F314" s="25"/>
      <c r="G314" s="25"/>
      <c r="H314" s="30"/>
      <c r="I314" s="30" t="s">
        <v>341</v>
      </c>
      <c r="J314" s="30" t="s">
        <v>864</v>
      </c>
      <c r="K314" s="25"/>
      <c r="L314" s="25"/>
      <c r="M314" s="25"/>
      <c r="N314" s="25"/>
    </row>
    <row r="315" spans="1:14">
      <c r="A315" s="25"/>
      <c r="B315" s="25"/>
      <c r="C315" s="25"/>
      <c r="D315" s="25"/>
      <c r="E315" s="25"/>
      <c r="F315" s="25"/>
      <c r="G315" s="25"/>
      <c r="H315" s="30"/>
      <c r="I315" s="30" t="s">
        <v>342</v>
      </c>
      <c r="J315" s="30" t="s">
        <v>865</v>
      </c>
      <c r="K315" s="25"/>
      <c r="L315" s="25"/>
      <c r="M315" s="25"/>
      <c r="N315" s="25"/>
    </row>
    <row r="316" spans="1:14">
      <c r="A316" s="25"/>
      <c r="B316" s="25"/>
      <c r="C316" s="25"/>
      <c r="D316" s="25"/>
      <c r="E316" s="25"/>
      <c r="F316" s="25"/>
      <c r="G316" s="25"/>
      <c r="H316" s="30"/>
      <c r="I316" s="30" t="s">
        <v>343</v>
      </c>
      <c r="J316" s="30" t="s">
        <v>866</v>
      </c>
      <c r="K316" s="25"/>
      <c r="L316" s="25"/>
      <c r="M316" s="25"/>
      <c r="N316" s="25"/>
    </row>
    <row r="317" spans="1:14">
      <c r="A317" s="25"/>
      <c r="B317" s="25"/>
      <c r="C317" s="25"/>
      <c r="D317" s="25"/>
      <c r="E317" s="25"/>
      <c r="F317" s="25"/>
      <c r="G317" s="25"/>
      <c r="H317" s="30"/>
      <c r="I317" s="30" t="s">
        <v>344</v>
      </c>
      <c r="J317" s="30" t="s">
        <v>867</v>
      </c>
      <c r="K317" s="25"/>
      <c r="L317" s="25"/>
      <c r="M317" s="25"/>
      <c r="N317" s="25"/>
    </row>
    <row r="318" spans="1:14">
      <c r="A318" s="25"/>
      <c r="B318" s="25"/>
      <c r="C318" s="25"/>
      <c r="D318" s="25"/>
      <c r="E318" s="25"/>
      <c r="F318" s="25"/>
      <c r="G318" s="25"/>
      <c r="H318" s="30"/>
      <c r="I318" s="30" t="s">
        <v>345</v>
      </c>
      <c r="J318" s="30" t="s">
        <v>868</v>
      </c>
      <c r="K318" s="25"/>
      <c r="L318" s="25"/>
      <c r="M318" s="25"/>
      <c r="N318" s="25"/>
    </row>
    <row r="319" spans="1:14">
      <c r="A319" s="25"/>
      <c r="B319" s="25"/>
      <c r="C319" s="25"/>
      <c r="D319" s="25"/>
      <c r="E319" s="25"/>
      <c r="F319" s="25"/>
      <c r="G319" s="25"/>
      <c r="H319" s="30"/>
      <c r="I319" s="30" t="s">
        <v>346</v>
      </c>
      <c r="J319" s="30" t="s">
        <v>869</v>
      </c>
      <c r="K319" s="25"/>
      <c r="L319" s="25"/>
      <c r="M319" s="25"/>
      <c r="N319" s="25"/>
    </row>
    <row r="320" spans="1:14">
      <c r="A320" s="25"/>
      <c r="B320" s="25"/>
      <c r="C320" s="25"/>
      <c r="D320" s="25"/>
      <c r="E320" s="25"/>
      <c r="F320" s="25"/>
      <c r="G320" s="25"/>
      <c r="H320" s="30"/>
      <c r="I320" s="30" t="s">
        <v>347</v>
      </c>
      <c r="J320" s="30" t="s">
        <v>870</v>
      </c>
      <c r="K320" s="25"/>
      <c r="L320" s="25"/>
      <c r="M320" s="25"/>
      <c r="N320" s="25"/>
    </row>
    <row r="321" spans="1:14">
      <c r="A321" s="25"/>
      <c r="B321" s="25"/>
      <c r="C321" s="25"/>
      <c r="D321" s="25"/>
      <c r="E321" s="25"/>
      <c r="F321" s="25"/>
      <c r="G321" s="25"/>
      <c r="H321" s="30"/>
      <c r="I321" s="30" t="s">
        <v>348</v>
      </c>
      <c r="J321" s="30" t="s">
        <v>871</v>
      </c>
      <c r="K321" s="25"/>
      <c r="L321" s="25"/>
      <c r="M321" s="25"/>
      <c r="N321" s="25"/>
    </row>
    <row r="322" spans="1:14">
      <c r="A322" s="25"/>
      <c r="B322" s="25"/>
      <c r="C322" s="25"/>
      <c r="D322" s="25"/>
      <c r="E322" s="25"/>
      <c r="F322" s="25"/>
      <c r="G322" s="25"/>
      <c r="H322" s="30"/>
      <c r="I322" s="30" t="s">
        <v>349</v>
      </c>
      <c r="J322" s="30" t="s">
        <v>872</v>
      </c>
      <c r="K322" s="25"/>
      <c r="L322" s="25"/>
      <c r="M322" s="25"/>
      <c r="N322" s="25"/>
    </row>
    <row r="323" spans="1:14">
      <c r="A323" s="25"/>
      <c r="B323" s="25"/>
      <c r="C323" s="25"/>
      <c r="D323" s="25"/>
      <c r="E323" s="25"/>
      <c r="F323" s="25"/>
      <c r="G323" s="25"/>
      <c r="H323" s="30"/>
      <c r="I323" s="30" t="s">
        <v>350</v>
      </c>
      <c r="J323" s="30" t="s">
        <v>873</v>
      </c>
      <c r="K323" s="25"/>
      <c r="L323" s="25"/>
      <c r="M323" s="25"/>
      <c r="N323" s="25"/>
    </row>
    <row r="324" spans="1:14">
      <c r="A324" s="25"/>
      <c r="B324" s="25"/>
      <c r="C324" s="25"/>
      <c r="D324" s="25"/>
      <c r="E324" s="25"/>
      <c r="F324" s="25"/>
      <c r="G324" s="25"/>
      <c r="H324" s="30"/>
      <c r="I324" s="30" t="s">
        <v>351</v>
      </c>
      <c r="J324" s="30" t="s">
        <v>874</v>
      </c>
      <c r="K324" s="25"/>
      <c r="L324" s="25"/>
      <c r="M324" s="25"/>
      <c r="N324" s="25"/>
    </row>
    <row r="325" spans="1:14">
      <c r="A325" s="25"/>
      <c r="B325" s="25"/>
      <c r="C325" s="25"/>
      <c r="D325" s="25"/>
      <c r="E325" s="25"/>
      <c r="F325" s="25"/>
      <c r="G325" s="25"/>
      <c r="H325" s="30"/>
      <c r="I325" s="30" t="s">
        <v>352</v>
      </c>
      <c r="J325" s="30" t="s">
        <v>875</v>
      </c>
      <c r="K325" s="25"/>
      <c r="L325" s="25"/>
      <c r="M325" s="25"/>
      <c r="N325" s="25"/>
    </row>
    <row r="326" spans="1:14">
      <c r="A326" s="25"/>
      <c r="B326" s="25"/>
      <c r="C326" s="25"/>
      <c r="D326" s="25"/>
      <c r="E326" s="25"/>
      <c r="F326" s="25"/>
      <c r="G326" s="25"/>
      <c r="H326" s="30"/>
      <c r="I326" s="30" t="s">
        <v>353</v>
      </c>
      <c r="J326" s="30" t="s">
        <v>876</v>
      </c>
      <c r="K326" s="25"/>
      <c r="L326" s="25"/>
      <c r="M326" s="25"/>
      <c r="N326" s="25"/>
    </row>
    <row r="327" spans="1:14">
      <c r="A327" s="25"/>
      <c r="B327" s="25"/>
      <c r="C327" s="25"/>
      <c r="D327" s="25"/>
      <c r="E327" s="25"/>
      <c r="F327" s="25"/>
      <c r="G327" s="25"/>
      <c r="H327" s="30"/>
      <c r="I327" s="30" t="s">
        <v>354</v>
      </c>
      <c r="J327" s="30" t="s">
        <v>877</v>
      </c>
      <c r="K327" s="25"/>
      <c r="L327" s="25"/>
      <c r="M327" s="25"/>
      <c r="N327" s="25"/>
    </row>
    <row r="328" spans="1:14">
      <c r="A328" s="25"/>
      <c r="B328" s="25"/>
      <c r="C328" s="25"/>
      <c r="D328" s="25"/>
      <c r="E328" s="25"/>
      <c r="F328" s="25"/>
      <c r="G328" s="25"/>
      <c r="H328" s="30"/>
      <c r="I328" s="30" t="s">
        <v>355</v>
      </c>
      <c r="J328" s="30" t="s">
        <v>878</v>
      </c>
      <c r="K328" s="25"/>
      <c r="L328" s="25"/>
      <c r="M328" s="25"/>
      <c r="N328" s="25"/>
    </row>
    <row r="329" spans="1:14">
      <c r="A329" s="25"/>
      <c r="B329" s="25"/>
      <c r="C329" s="25"/>
      <c r="D329" s="25"/>
      <c r="E329" s="25"/>
      <c r="F329" s="25"/>
      <c r="G329" s="25"/>
      <c r="H329" s="30"/>
      <c r="I329" s="30" t="s">
        <v>356</v>
      </c>
      <c r="J329" s="30" t="s">
        <v>879</v>
      </c>
      <c r="K329" s="25"/>
      <c r="L329" s="25"/>
      <c r="M329" s="25"/>
      <c r="N329" s="25"/>
    </row>
    <row r="330" spans="1:14">
      <c r="A330" s="25"/>
      <c r="B330" s="25"/>
      <c r="C330" s="25"/>
      <c r="D330" s="25"/>
      <c r="E330" s="25"/>
      <c r="F330" s="25"/>
      <c r="G330" s="25"/>
      <c r="H330" s="30"/>
      <c r="I330" s="30" t="s">
        <v>357</v>
      </c>
      <c r="J330" s="30" t="s">
        <v>880</v>
      </c>
      <c r="K330" s="25"/>
      <c r="L330" s="25"/>
      <c r="M330" s="25"/>
      <c r="N330" s="25"/>
    </row>
    <row r="331" spans="1:14">
      <c r="A331" s="25"/>
      <c r="B331" s="25"/>
      <c r="C331" s="25"/>
      <c r="D331" s="25"/>
      <c r="E331" s="25"/>
      <c r="F331" s="25"/>
      <c r="G331" s="25"/>
      <c r="H331" s="30"/>
      <c r="I331" s="30" t="s">
        <v>358</v>
      </c>
      <c r="J331" s="30" t="s">
        <v>881</v>
      </c>
      <c r="K331" s="25"/>
      <c r="L331" s="25"/>
      <c r="M331" s="25"/>
      <c r="N331" s="25"/>
    </row>
    <row r="332" spans="1:14">
      <c r="A332" s="25"/>
      <c r="B332" s="25"/>
      <c r="C332" s="25"/>
      <c r="D332" s="25"/>
      <c r="E332" s="25"/>
      <c r="F332" s="25"/>
      <c r="G332" s="25"/>
      <c r="H332" s="30"/>
      <c r="I332" s="30" t="s">
        <v>359</v>
      </c>
      <c r="J332" s="30" t="s">
        <v>882</v>
      </c>
      <c r="K332" s="25"/>
      <c r="L332" s="25"/>
      <c r="M332" s="25"/>
      <c r="N332" s="25"/>
    </row>
    <row r="333" spans="1:14">
      <c r="A333" s="25"/>
      <c r="B333" s="25"/>
      <c r="C333" s="25"/>
      <c r="D333" s="25"/>
      <c r="E333" s="25"/>
      <c r="F333" s="25"/>
      <c r="G333" s="25"/>
      <c r="H333" s="30"/>
      <c r="I333" s="30" t="s">
        <v>360</v>
      </c>
      <c r="J333" s="30" t="s">
        <v>883</v>
      </c>
      <c r="K333" s="25"/>
      <c r="L333" s="25"/>
      <c r="M333" s="25"/>
      <c r="N333" s="25"/>
    </row>
    <row r="334" spans="1:14">
      <c r="A334" s="25"/>
      <c r="B334" s="25"/>
      <c r="C334" s="25"/>
      <c r="D334" s="25"/>
      <c r="E334" s="25"/>
      <c r="F334" s="25"/>
      <c r="G334" s="25"/>
      <c r="H334" s="30"/>
      <c r="I334" s="30" t="s">
        <v>361</v>
      </c>
      <c r="J334" s="30" t="s">
        <v>884</v>
      </c>
      <c r="K334" s="25"/>
      <c r="L334" s="25"/>
      <c r="M334" s="25"/>
      <c r="N334" s="25"/>
    </row>
    <row r="335" spans="1:14">
      <c r="A335" s="25"/>
      <c r="B335" s="25"/>
      <c r="C335" s="25"/>
      <c r="D335" s="25"/>
      <c r="E335" s="25"/>
      <c r="F335" s="25"/>
      <c r="G335" s="25"/>
      <c r="H335" s="30"/>
      <c r="I335" s="30" t="s">
        <v>362</v>
      </c>
      <c r="J335" s="30" t="s">
        <v>885</v>
      </c>
      <c r="K335" s="25"/>
      <c r="L335" s="25"/>
      <c r="M335" s="25"/>
      <c r="N335" s="25"/>
    </row>
    <row r="336" spans="1:14">
      <c r="A336" s="25"/>
      <c r="B336" s="25"/>
      <c r="C336" s="25"/>
      <c r="D336" s="25"/>
      <c r="E336" s="25"/>
      <c r="F336" s="25"/>
      <c r="G336" s="25"/>
      <c r="H336" s="30"/>
      <c r="I336" s="30" t="s">
        <v>363</v>
      </c>
      <c r="J336" s="30" t="s">
        <v>886</v>
      </c>
      <c r="K336" s="25"/>
      <c r="L336" s="25"/>
      <c r="M336" s="25"/>
      <c r="N336" s="25"/>
    </row>
    <row r="337" spans="1:14">
      <c r="A337" s="25"/>
      <c r="B337" s="25"/>
      <c r="C337" s="25"/>
      <c r="D337" s="25"/>
      <c r="E337" s="25"/>
      <c r="F337" s="25"/>
      <c r="G337" s="25"/>
      <c r="H337" s="30"/>
      <c r="I337" s="30" t="s">
        <v>364</v>
      </c>
      <c r="J337" s="30" t="s">
        <v>887</v>
      </c>
      <c r="K337" s="25"/>
      <c r="L337" s="25"/>
      <c r="M337" s="25"/>
      <c r="N337" s="25"/>
    </row>
    <row r="338" spans="1:14">
      <c r="A338" s="25"/>
      <c r="B338" s="25"/>
      <c r="C338" s="25"/>
      <c r="D338" s="25"/>
      <c r="E338" s="25"/>
      <c r="F338" s="25"/>
      <c r="G338" s="25"/>
      <c r="H338" s="30"/>
      <c r="I338" s="30" t="s">
        <v>365</v>
      </c>
      <c r="J338" s="30" t="s">
        <v>888</v>
      </c>
      <c r="K338" s="25"/>
      <c r="L338" s="25"/>
      <c r="M338" s="25"/>
      <c r="N338" s="25"/>
    </row>
    <row r="339" spans="1:14">
      <c r="A339" s="25"/>
      <c r="B339" s="25"/>
      <c r="C339" s="25"/>
      <c r="D339" s="25"/>
      <c r="E339" s="25"/>
      <c r="F339" s="25"/>
      <c r="G339" s="25"/>
      <c r="H339" s="30"/>
      <c r="I339" s="30" t="s">
        <v>366</v>
      </c>
      <c r="J339" s="30" t="s">
        <v>889</v>
      </c>
      <c r="K339" s="25"/>
      <c r="L339" s="25"/>
      <c r="M339" s="25"/>
      <c r="N339" s="25"/>
    </row>
    <row r="340" spans="1:14">
      <c r="A340" s="25"/>
      <c r="B340" s="25"/>
      <c r="C340" s="25"/>
      <c r="D340" s="25"/>
      <c r="E340" s="25"/>
      <c r="F340" s="25"/>
      <c r="G340" s="25"/>
      <c r="H340" s="30"/>
      <c r="I340" s="30" t="s">
        <v>367</v>
      </c>
      <c r="J340" s="30" t="s">
        <v>890</v>
      </c>
      <c r="K340" s="25"/>
      <c r="L340" s="25"/>
      <c r="M340" s="25"/>
      <c r="N340" s="25"/>
    </row>
    <row r="341" spans="1:14">
      <c r="A341" s="25"/>
      <c r="B341" s="25"/>
      <c r="C341" s="25"/>
      <c r="D341" s="25"/>
      <c r="E341" s="25"/>
      <c r="F341" s="25"/>
      <c r="G341" s="25"/>
      <c r="H341" s="30"/>
      <c r="I341" s="30" t="s">
        <v>368</v>
      </c>
      <c r="J341" s="30" t="s">
        <v>891</v>
      </c>
      <c r="K341" s="25"/>
      <c r="L341" s="25"/>
      <c r="M341" s="25"/>
      <c r="N341" s="25"/>
    </row>
    <row r="342" spans="1:14">
      <c r="A342" s="25"/>
      <c r="B342" s="25"/>
      <c r="C342" s="25"/>
      <c r="D342" s="25"/>
      <c r="E342" s="25"/>
      <c r="F342" s="25"/>
      <c r="G342" s="25"/>
      <c r="H342" s="30"/>
      <c r="I342" s="30" t="s">
        <v>369</v>
      </c>
      <c r="J342" s="30" t="s">
        <v>892</v>
      </c>
      <c r="K342" s="25"/>
      <c r="L342" s="25"/>
      <c r="M342" s="25"/>
      <c r="N342" s="25"/>
    </row>
    <row r="343" spans="1:14">
      <c r="A343" s="25"/>
      <c r="B343" s="25"/>
      <c r="C343" s="25"/>
      <c r="D343" s="25"/>
      <c r="E343" s="25"/>
      <c r="F343" s="25"/>
      <c r="G343" s="25"/>
      <c r="H343" s="30"/>
      <c r="I343" s="30" t="s">
        <v>370</v>
      </c>
      <c r="J343" s="30" t="s">
        <v>893</v>
      </c>
      <c r="K343" s="25"/>
      <c r="L343" s="25"/>
      <c r="M343" s="25"/>
      <c r="N343" s="25"/>
    </row>
    <row r="344" spans="1:14">
      <c r="A344" s="25"/>
      <c r="B344" s="25"/>
      <c r="C344" s="25"/>
      <c r="D344" s="25"/>
      <c r="E344" s="25"/>
      <c r="F344" s="25"/>
      <c r="G344" s="25"/>
      <c r="H344" s="30"/>
      <c r="I344" s="30" t="s">
        <v>371</v>
      </c>
      <c r="J344" s="30" t="s">
        <v>894</v>
      </c>
      <c r="K344" s="25"/>
      <c r="L344" s="25"/>
      <c r="M344" s="25"/>
      <c r="N344" s="25"/>
    </row>
    <row r="345" spans="1:14">
      <c r="A345" s="25"/>
      <c r="B345" s="25"/>
      <c r="C345" s="25"/>
      <c r="D345" s="25"/>
      <c r="E345" s="25"/>
      <c r="F345" s="25"/>
      <c r="G345" s="25"/>
      <c r="H345" s="30"/>
      <c r="I345" s="30" t="s">
        <v>372</v>
      </c>
      <c r="J345" s="30" t="s">
        <v>895</v>
      </c>
      <c r="K345" s="25"/>
      <c r="L345" s="25"/>
      <c r="M345" s="25"/>
      <c r="N345" s="25"/>
    </row>
    <row r="346" spans="1:14">
      <c r="A346" s="25"/>
      <c r="B346" s="25"/>
      <c r="C346" s="25"/>
      <c r="D346" s="25"/>
      <c r="E346" s="25"/>
      <c r="F346" s="25"/>
      <c r="G346" s="25"/>
      <c r="H346" s="30"/>
      <c r="I346" s="30" t="s">
        <v>373</v>
      </c>
      <c r="J346" s="30" t="s">
        <v>896</v>
      </c>
      <c r="K346" s="25"/>
      <c r="L346" s="25"/>
      <c r="M346" s="25"/>
      <c r="N346" s="25"/>
    </row>
    <row r="347" spans="1:14">
      <c r="A347" s="25"/>
      <c r="B347" s="25"/>
      <c r="C347" s="25"/>
      <c r="D347" s="25"/>
      <c r="E347" s="25"/>
      <c r="F347" s="25"/>
      <c r="G347" s="25"/>
      <c r="H347" s="30"/>
      <c r="I347" s="30" t="s">
        <v>374</v>
      </c>
      <c r="J347" s="30" t="s">
        <v>897</v>
      </c>
      <c r="K347" s="25"/>
      <c r="L347" s="25"/>
      <c r="M347" s="25"/>
      <c r="N347" s="25"/>
    </row>
    <row r="348" spans="1:14">
      <c r="A348" s="25"/>
      <c r="B348" s="25"/>
      <c r="C348" s="25"/>
      <c r="D348" s="25"/>
      <c r="E348" s="25"/>
      <c r="F348" s="25"/>
      <c r="G348" s="25"/>
      <c r="H348" s="30"/>
      <c r="I348" s="30" t="s">
        <v>375</v>
      </c>
      <c r="J348" s="30" t="s">
        <v>898</v>
      </c>
      <c r="K348" s="25"/>
      <c r="L348" s="25"/>
      <c r="M348" s="25"/>
      <c r="N348" s="25"/>
    </row>
    <row r="349" spans="1:14">
      <c r="A349" s="25"/>
      <c r="B349" s="25"/>
      <c r="C349" s="25"/>
      <c r="D349" s="25"/>
      <c r="E349" s="25"/>
      <c r="F349" s="25"/>
      <c r="G349" s="25"/>
      <c r="H349" s="30"/>
      <c r="I349" s="30" t="s">
        <v>376</v>
      </c>
      <c r="J349" s="30" t="s">
        <v>899</v>
      </c>
      <c r="K349" s="25"/>
      <c r="L349" s="25"/>
      <c r="M349" s="25"/>
      <c r="N349" s="25"/>
    </row>
    <row r="350" spans="1:14">
      <c r="A350" s="25"/>
      <c r="B350" s="25"/>
      <c r="C350" s="25"/>
      <c r="D350" s="25"/>
      <c r="E350" s="25"/>
      <c r="F350" s="25"/>
      <c r="G350" s="25"/>
      <c r="H350" s="30"/>
      <c r="I350" s="30" t="s">
        <v>377</v>
      </c>
      <c r="J350" s="30" t="s">
        <v>900</v>
      </c>
      <c r="K350" s="25"/>
      <c r="L350" s="25"/>
      <c r="M350" s="25"/>
      <c r="N350" s="25"/>
    </row>
    <row r="351" spans="1:14">
      <c r="A351" s="25"/>
      <c r="B351" s="25"/>
      <c r="C351" s="25"/>
      <c r="D351" s="25"/>
      <c r="E351" s="25"/>
      <c r="F351" s="25"/>
      <c r="G351" s="25"/>
      <c r="H351" s="30"/>
      <c r="I351" s="30" t="s">
        <v>378</v>
      </c>
      <c r="J351" s="30" t="s">
        <v>901</v>
      </c>
      <c r="K351" s="25"/>
      <c r="L351" s="25"/>
      <c r="M351" s="25"/>
      <c r="N351" s="25"/>
    </row>
    <row r="352" spans="1:14">
      <c r="A352" s="25"/>
      <c r="B352" s="25"/>
      <c r="C352" s="25"/>
      <c r="D352" s="25"/>
      <c r="E352" s="25"/>
      <c r="F352" s="25"/>
      <c r="G352" s="25"/>
      <c r="H352" s="30"/>
      <c r="I352" s="30" t="s">
        <v>379</v>
      </c>
      <c r="J352" s="30" t="s">
        <v>902</v>
      </c>
      <c r="K352" s="25"/>
      <c r="L352" s="25"/>
      <c r="M352" s="25"/>
      <c r="N352" s="25"/>
    </row>
    <row r="353" spans="1:14">
      <c r="A353" s="25"/>
      <c r="B353" s="25"/>
      <c r="C353" s="25"/>
      <c r="D353" s="25"/>
      <c r="E353" s="25"/>
      <c r="F353" s="25"/>
      <c r="G353" s="25"/>
      <c r="H353" s="30"/>
      <c r="I353" s="30" t="s">
        <v>380</v>
      </c>
      <c r="J353" s="30" t="s">
        <v>903</v>
      </c>
      <c r="K353" s="25"/>
      <c r="L353" s="25"/>
      <c r="M353" s="25"/>
      <c r="N353" s="25"/>
    </row>
    <row r="354" spans="1:14">
      <c r="A354" s="25"/>
      <c r="B354" s="25"/>
      <c r="C354" s="25"/>
      <c r="D354" s="25"/>
      <c r="E354" s="25"/>
      <c r="F354" s="25"/>
      <c r="G354" s="25"/>
      <c r="H354" s="30"/>
      <c r="I354" s="30" t="s">
        <v>381</v>
      </c>
      <c r="J354" s="30" t="s">
        <v>904</v>
      </c>
      <c r="K354" s="25"/>
      <c r="L354" s="25"/>
      <c r="M354" s="25"/>
      <c r="N354" s="25"/>
    </row>
    <row r="355" spans="1:14">
      <c r="A355" s="25"/>
      <c r="B355" s="25"/>
      <c r="C355" s="25"/>
      <c r="D355" s="25"/>
      <c r="E355" s="25"/>
      <c r="F355" s="25"/>
      <c r="G355" s="25"/>
      <c r="H355" s="30"/>
      <c r="I355" s="30" t="s">
        <v>382</v>
      </c>
      <c r="J355" s="30" t="s">
        <v>905</v>
      </c>
      <c r="K355" s="25"/>
      <c r="L355" s="25"/>
      <c r="M355" s="25"/>
      <c r="N355" s="25"/>
    </row>
    <row r="356" spans="1:14">
      <c r="A356" s="25"/>
      <c r="B356" s="25"/>
      <c r="C356" s="25"/>
      <c r="D356" s="25"/>
      <c r="E356" s="25"/>
      <c r="F356" s="25"/>
      <c r="G356" s="25"/>
      <c r="H356" s="30"/>
      <c r="I356" s="30" t="s">
        <v>383</v>
      </c>
      <c r="J356" s="30" t="s">
        <v>906</v>
      </c>
      <c r="K356" s="25"/>
      <c r="L356" s="25"/>
      <c r="M356" s="25"/>
      <c r="N356" s="25"/>
    </row>
    <row r="357" spans="1:14">
      <c r="A357" s="25"/>
      <c r="B357" s="25"/>
      <c r="C357" s="25"/>
      <c r="D357" s="25"/>
      <c r="E357" s="25"/>
      <c r="F357" s="25"/>
      <c r="G357" s="25"/>
      <c r="H357" s="30"/>
      <c r="I357" s="30" t="s">
        <v>384</v>
      </c>
      <c r="J357" s="30" t="s">
        <v>907</v>
      </c>
      <c r="K357" s="25"/>
      <c r="L357" s="25"/>
      <c r="M357" s="25"/>
      <c r="N357" s="25"/>
    </row>
    <row r="358" spans="1:14">
      <c r="A358" s="25"/>
      <c r="B358" s="25"/>
      <c r="C358" s="25"/>
      <c r="D358" s="25"/>
      <c r="E358" s="25"/>
      <c r="F358" s="25"/>
      <c r="G358" s="25"/>
      <c r="H358" s="30"/>
      <c r="I358" s="30" t="s">
        <v>385</v>
      </c>
      <c r="J358" s="30" t="s">
        <v>908</v>
      </c>
      <c r="K358" s="25"/>
      <c r="L358" s="25"/>
      <c r="M358" s="25"/>
      <c r="N358" s="25"/>
    </row>
    <row r="359" spans="1:14">
      <c r="A359" s="25"/>
      <c r="B359" s="25"/>
      <c r="C359" s="25"/>
      <c r="D359" s="25"/>
      <c r="E359" s="25"/>
      <c r="F359" s="25"/>
      <c r="G359" s="25"/>
      <c r="H359" s="30"/>
      <c r="I359" s="30" t="s">
        <v>386</v>
      </c>
      <c r="J359" s="30" t="s">
        <v>909</v>
      </c>
      <c r="K359" s="25"/>
      <c r="L359" s="25"/>
      <c r="M359" s="25"/>
      <c r="N359" s="25"/>
    </row>
    <row r="360" spans="1:14">
      <c r="A360" s="25"/>
      <c r="B360" s="25"/>
      <c r="C360" s="25"/>
      <c r="D360" s="25"/>
      <c r="E360" s="25"/>
      <c r="F360" s="25"/>
      <c r="G360" s="25"/>
      <c r="H360" s="30"/>
      <c r="I360" s="30" t="s">
        <v>387</v>
      </c>
      <c r="J360" s="30" t="s">
        <v>910</v>
      </c>
      <c r="K360" s="25"/>
      <c r="L360" s="25"/>
      <c r="M360" s="25"/>
      <c r="N360" s="25"/>
    </row>
    <row r="361" spans="1:14">
      <c r="A361" s="25"/>
      <c r="B361" s="25"/>
      <c r="C361" s="25"/>
      <c r="D361" s="25"/>
      <c r="E361" s="25"/>
      <c r="F361" s="25"/>
      <c r="G361" s="25"/>
      <c r="H361" s="30"/>
      <c r="I361" s="30" t="s">
        <v>388</v>
      </c>
      <c r="J361" s="30" t="s">
        <v>911</v>
      </c>
      <c r="K361" s="25"/>
      <c r="L361" s="25"/>
      <c r="M361" s="25"/>
      <c r="N361" s="25"/>
    </row>
    <row r="362" spans="1:14">
      <c r="A362" s="25"/>
      <c r="B362" s="25"/>
      <c r="C362" s="25"/>
      <c r="D362" s="25"/>
      <c r="E362" s="25"/>
      <c r="F362" s="25"/>
      <c r="G362" s="25"/>
      <c r="H362" s="30"/>
      <c r="I362" s="30" t="s">
        <v>389</v>
      </c>
      <c r="J362" s="30" t="s">
        <v>912</v>
      </c>
      <c r="K362" s="25"/>
      <c r="L362" s="25"/>
      <c r="M362" s="25"/>
      <c r="N362" s="25"/>
    </row>
    <row r="363" spans="1:14">
      <c r="A363" s="25"/>
      <c r="B363" s="25"/>
      <c r="C363" s="25"/>
      <c r="D363" s="25"/>
      <c r="E363" s="25"/>
      <c r="F363" s="25"/>
      <c r="G363" s="25"/>
      <c r="H363" s="30"/>
      <c r="I363" s="30" t="s">
        <v>390</v>
      </c>
      <c r="J363" s="30" t="s">
        <v>913</v>
      </c>
      <c r="K363" s="25"/>
      <c r="L363" s="25"/>
      <c r="M363" s="25"/>
      <c r="N363" s="25"/>
    </row>
    <row r="364" spans="1:14">
      <c r="A364" s="25"/>
      <c r="B364" s="25"/>
      <c r="C364" s="25"/>
      <c r="D364" s="25"/>
      <c r="E364" s="25"/>
      <c r="F364" s="25"/>
      <c r="G364" s="25"/>
      <c r="H364" s="30"/>
      <c r="I364" s="30" t="s">
        <v>391</v>
      </c>
      <c r="J364" s="30" t="s">
        <v>914</v>
      </c>
      <c r="K364" s="25"/>
      <c r="L364" s="25"/>
      <c r="M364" s="25"/>
      <c r="N364" s="25"/>
    </row>
    <row r="365" spans="1:14">
      <c r="A365" s="25"/>
      <c r="B365" s="25"/>
      <c r="C365" s="25"/>
      <c r="D365" s="25"/>
      <c r="E365" s="25"/>
      <c r="F365" s="25"/>
      <c r="G365" s="25"/>
      <c r="H365" s="30"/>
      <c r="I365" s="30" t="s">
        <v>392</v>
      </c>
      <c r="J365" s="30" t="s">
        <v>915</v>
      </c>
      <c r="K365" s="25"/>
      <c r="L365" s="25"/>
      <c r="M365" s="25"/>
      <c r="N365" s="25"/>
    </row>
    <row r="366" spans="1:14">
      <c r="A366" s="25"/>
      <c r="B366" s="25"/>
      <c r="C366" s="25"/>
      <c r="D366" s="25"/>
      <c r="E366" s="25"/>
      <c r="F366" s="25"/>
      <c r="G366" s="25"/>
      <c r="H366" s="30"/>
      <c r="I366" s="30" t="s">
        <v>393</v>
      </c>
      <c r="J366" s="30" t="s">
        <v>916</v>
      </c>
      <c r="K366" s="25"/>
      <c r="L366" s="25"/>
      <c r="M366" s="25"/>
      <c r="N366" s="25"/>
    </row>
    <row r="367" spans="1:14">
      <c r="A367" s="25"/>
      <c r="B367" s="25"/>
      <c r="C367" s="25"/>
      <c r="D367" s="25"/>
      <c r="E367" s="25"/>
      <c r="F367" s="25"/>
      <c r="G367" s="25"/>
      <c r="H367" s="30"/>
      <c r="I367" s="30" t="s">
        <v>394</v>
      </c>
      <c r="J367" s="30" t="s">
        <v>917</v>
      </c>
      <c r="K367" s="25"/>
      <c r="L367" s="25"/>
      <c r="M367" s="25"/>
      <c r="N367" s="25"/>
    </row>
    <row r="368" spans="1:14">
      <c r="A368" s="25"/>
      <c r="B368" s="25"/>
      <c r="C368" s="25"/>
      <c r="D368" s="25"/>
      <c r="E368" s="25"/>
      <c r="F368" s="25"/>
      <c r="G368" s="25"/>
      <c r="H368" s="30"/>
      <c r="I368" s="30" t="s">
        <v>395</v>
      </c>
      <c r="J368" s="30" t="s">
        <v>918</v>
      </c>
      <c r="K368" s="25"/>
      <c r="L368" s="25"/>
      <c r="M368" s="25"/>
      <c r="N368" s="25"/>
    </row>
    <row r="369" spans="1:14">
      <c r="A369" s="25"/>
      <c r="B369" s="25"/>
      <c r="C369" s="25"/>
      <c r="D369" s="25"/>
      <c r="E369" s="25"/>
      <c r="F369" s="25"/>
      <c r="G369" s="25"/>
      <c r="H369" s="30"/>
      <c r="I369" s="30" t="s">
        <v>396</v>
      </c>
      <c r="J369" s="30" t="s">
        <v>919</v>
      </c>
      <c r="K369" s="25"/>
      <c r="L369" s="25"/>
      <c r="M369" s="25"/>
      <c r="N369" s="25"/>
    </row>
    <row r="370" spans="1:14">
      <c r="A370" s="25"/>
      <c r="B370" s="25"/>
      <c r="C370" s="25"/>
      <c r="D370" s="25"/>
      <c r="E370" s="25"/>
      <c r="F370" s="25"/>
      <c r="G370" s="25"/>
      <c r="H370" s="30"/>
      <c r="I370" s="30" t="s">
        <v>397</v>
      </c>
      <c r="J370" s="30" t="s">
        <v>920</v>
      </c>
      <c r="K370" s="25"/>
      <c r="L370" s="25"/>
      <c r="M370" s="25"/>
      <c r="N370" s="25"/>
    </row>
    <row r="371" spans="1:14">
      <c r="A371" s="25"/>
      <c r="B371" s="25"/>
      <c r="C371" s="25"/>
      <c r="D371" s="25"/>
      <c r="E371" s="25"/>
      <c r="F371" s="25"/>
      <c r="G371" s="25"/>
      <c r="H371" s="30"/>
      <c r="I371" s="30" t="s">
        <v>398</v>
      </c>
      <c r="J371" s="30" t="s">
        <v>921</v>
      </c>
      <c r="K371" s="25"/>
      <c r="L371" s="25"/>
      <c r="M371" s="25"/>
      <c r="N371" s="25"/>
    </row>
    <row r="372" spans="1:14">
      <c r="A372" s="25"/>
      <c r="B372" s="25"/>
      <c r="C372" s="25"/>
      <c r="D372" s="25"/>
      <c r="E372" s="25"/>
      <c r="F372" s="25"/>
      <c r="G372" s="25"/>
      <c r="H372" s="30"/>
      <c r="I372" s="30" t="s">
        <v>399</v>
      </c>
      <c r="J372" s="30" t="s">
        <v>922</v>
      </c>
      <c r="K372" s="25"/>
      <c r="L372" s="25"/>
      <c r="M372" s="25"/>
      <c r="N372" s="25"/>
    </row>
    <row r="373" spans="1:14">
      <c r="A373" s="25"/>
      <c r="B373" s="25"/>
      <c r="C373" s="25"/>
      <c r="D373" s="25"/>
      <c r="E373" s="25"/>
      <c r="F373" s="25"/>
      <c r="G373" s="25"/>
      <c r="H373" s="30"/>
      <c r="I373" s="30" t="s">
        <v>400</v>
      </c>
      <c r="J373" s="30" t="s">
        <v>923</v>
      </c>
      <c r="K373" s="25"/>
      <c r="L373" s="25"/>
      <c r="M373" s="25"/>
      <c r="N373" s="25"/>
    </row>
    <row r="374" spans="1:14">
      <c r="A374" s="25"/>
      <c r="B374" s="25"/>
      <c r="C374" s="25"/>
      <c r="D374" s="25"/>
      <c r="E374" s="25"/>
      <c r="F374" s="25"/>
      <c r="G374" s="25"/>
      <c r="H374" s="30"/>
      <c r="I374" s="30" t="s">
        <v>401</v>
      </c>
      <c r="J374" s="30" t="s">
        <v>924</v>
      </c>
      <c r="K374" s="25"/>
      <c r="L374" s="25"/>
      <c r="M374" s="25"/>
      <c r="N374" s="25"/>
    </row>
    <row r="375" spans="1:14">
      <c r="A375" s="25"/>
      <c r="B375" s="25"/>
      <c r="C375" s="25"/>
      <c r="D375" s="25"/>
      <c r="E375" s="25"/>
      <c r="F375" s="25"/>
      <c r="G375" s="25"/>
      <c r="H375" s="30"/>
      <c r="I375" s="30" t="s">
        <v>402</v>
      </c>
      <c r="J375" s="30" t="s">
        <v>925</v>
      </c>
      <c r="K375" s="25"/>
      <c r="L375" s="25"/>
      <c r="M375" s="25"/>
      <c r="N375" s="25"/>
    </row>
    <row r="376" spans="1:14">
      <c r="A376" s="25"/>
      <c r="B376" s="25"/>
      <c r="C376" s="25"/>
      <c r="D376" s="25"/>
      <c r="E376" s="25"/>
      <c r="F376" s="25"/>
      <c r="G376" s="25"/>
      <c r="H376" s="30"/>
      <c r="I376" s="30" t="s">
        <v>403</v>
      </c>
      <c r="J376" s="30" t="s">
        <v>926</v>
      </c>
      <c r="K376" s="25"/>
      <c r="L376" s="25"/>
      <c r="M376" s="25"/>
      <c r="N376" s="25"/>
    </row>
    <row r="377" spans="1:14">
      <c r="A377" s="25"/>
      <c r="B377" s="25"/>
      <c r="C377" s="25"/>
      <c r="D377" s="25"/>
      <c r="E377" s="25"/>
      <c r="F377" s="25"/>
      <c r="G377" s="25"/>
      <c r="H377" s="30"/>
      <c r="I377" s="30" t="s">
        <v>404</v>
      </c>
      <c r="J377" s="30" t="s">
        <v>927</v>
      </c>
      <c r="K377" s="25"/>
      <c r="L377" s="25"/>
      <c r="M377" s="25"/>
      <c r="N377" s="25"/>
    </row>
    <row r="378" spans="1:14">
      <c r="A378" s="25"/>
      <c r="B378" s="25"/>
      <c r="C378" s="25"/>
      <c r="D378" s="25"/>
      <c r="E378" s="25"/>
      <c r="F378" s="25"/>
      <c r="G378" s="25"/>
      <c r="H378" s="30"/>
      <c r="I378" s="30" t="s">
        <v>405</v>
      </c>
      <c r="J378" s="30" t="s">
        <v>928</v>
      </c>
      <c r="K378" s="25"/>
      <c r="L378" s="25"/>
      <c r="M378" s="25"/>
      <c r="N378" s="25"/>
    </row>
    <row r="379" spans="1:14">
      <c r="A379" s="25"/>
      <c r="B379" s="25"/>
      <c r="C379" s="25"/>
      <c r="D379" s="25"/>
      <c r="E379" s="25"/>
      <c r="F379" s="25"/>
      <c r="G379" s="25"/>
      <c r="H379" s="30"/>
      <c r="I379" s="30" t="s">
        <v>406</v>
      </c>
      <c r="J379" s="30" t="s">
        <v>929</v>
      </c>
      <c r="K379" s="25"/>
      <c r="L379" s="25"/>
      <c r="M379" s="25"/>
      <c r="N379" s="25"/>
    </row>
    <row r="380" spans="1:14">
      <c r="A380" s="25"/>
      <c r="B380" s="25"/>
      <c r="C380" s="25"/>
      <c r="D380" s="25"/>
      <c r="E380" s="25"/>
      <c r="F380" s="25"/>
      <c r="G380" s="25"/>
      <c r="H380" s="30"/>
      <c r="I380" s="30" t="s">
        <v>407</v>
      </c>
      <c r="J380" s="30" t="s">
        <v>930</v>
      </c>
      <c r="K380" s="25"/>
      <c r="L380" s="25"/>
      <c r="M380" s="25"/>
      <c r="N380" s="25"/>
    </row>
    <row r="381" spans="1:14">
      <c r="A381" s="25"/>
      <c r="B381" s="25"/>
      <c r="C381" s="25"/>
      <c r="D381" s="25"/>
      <c r="E381" s="25"/>
      <c r="F381" s="25"/>
      <c r="G381" s="25"/>
      <c r="H381" s="30"/>
      <c r="I381" s="30" t="s">
        <v>408</v>
      </c>
      <c r="J381" s="30" t="s">
        <v>931</v>
      </c>
      <c r="K381" s="25"/>
      <c r="L381" s="25"/>
      <c r="M381" s="25"/>
      <c r="N381" s="25"/>
    </row>
    <row r="382" spans="1:14">
      <c r="A382" s="25"/>
      <c r="B382" s="25"/>
      <c r="C382" s="25"/>
      <c r="D382" s="25"/>
      <c r="E382" s="25"/>
      <c r="F382" s="25"/>
      <c r="G382" s="25"/>
      <c r="H382" s="30"/>
      <c r="I382" s="30" t="s">
        <v>409</v>
      </c>
      <c r="J382" s="30" t="s">
        <v>932</v>
      </c>
      <c r="K382" s="25"/>
      <c r="L382" s="25"/>
      <c r="M382" s="25"/>
      <c r="N382" s="25"/>
    </row>
    <row r="383" spans="1:14">
      <c r="A383" s="25"/>
      <c r="B383" s="25"/>
      <c r="C383" s="25"/>
      <c r="D383" s="25"/>
      <c r="E383" s="25"/>
      <c r="F383" s="25"/>
      <c r="G383" s="25"/>
      <c r="H383" s="30"/>
      <c r="I383" s="30" t="s">
        <v>410</v>
      </c>
      <c r="J383" s="30" t="s">
        <v>933</v>
      </c>
      <c r="K383" s="25"/>
      <c r="L383" s="25"/>
      <c r="M383" s="25"/>
      <c r="N383" s="25"/>
    </row>
    <row r="384" spans="1:14">
      <c r="A384" s="25"/>
      <c r="B384" s="25"/>
      <c r="C384" s="25"/>
      <c r="D384" s="25"/>
      <c r="E384" s="25"/>
      <c r="F384" s="25"/>
      <c r="G384" s="25"/>
      <c r="H384" s="30"/>
      <c r="I384" s="30" t="s">
        <v>411</v>
      </c>
      <c r="J384" s="30" t="s">
        <v>934</v>
      </c>
      <c r="K384" s="25"/>
      <c r="L384" s="25"/>
      <c r="M384" s="25"/>
      <c r="N384" s="25"/>
    </row>
    <row r="385" spans="1:14">
      <c r="A385" s="25"/>
      <c r="B385" s="25"/>
      <c r="C385" s="25"/>
      <c r="D385" s="25"/>
      <c r="E385" s="25"/>
      <c r="F385" s="25"/>
      <c r="G385" s="25"/>
      <c r="H385" s="30"/>
      <c r="I385" s="30" t="s">
        <v>412</v>
      </c>
      <c r="J385" s="30" t="s">
        <v>935</v>
      </c>
      <c r="K385" s="25"/>
      <c r="L385" s="25"/>
      <c r="M385" s="25"/>
      <c r="N385" s="25"/>
    </row>
    <row r="386" spans="1:14">
      <c r="A386" s="25"/>
      <c r="B386" s="25"/>
      <c r="C386" s="25"/>
      <c r="D386" s="25"/>
      <c r="E386" s="25"/>
      <c r="F386" s="25"/>
      <c r="G386" s="25"/>
      <c r="H386" s="30"/>
      <c r="I386" s="30" t="s">
        <v>413</v>
      </c>
      <c r="J386" s="30" t="s">
        <v>936</v>
      </c>
      <c r="K386" s="25"/>
      <c r="L386" s="25"/>
      <c r="M386" s="25"/>
      <c r="N386" s="25"/>
    </row>
    <row r="387" spans="1:14">
      <c r="A387" s="25"/>
      <c r="B387" s="25"/>
      <c r="C387" s="25"/>
      <c r="D387" s="25"/>
      <c r="E387" s="25"/>
      <c r="F387" s="25"/>
      <c r="G387" s="25"/>
      <c r="H387" s="30"/>
      <c r="I387" s="30" t="s">
        <v>414</v>
      </c>
      <c r="J387" s="30" t="s">
        <v>937</v>
      </c>
      <c r="K387" s="25"/>
      <c r="L387" s="25"/>
      <c r="M387" s="25"/>
      <c r="N387" s="25"/>
    </row>
    <row r="388" spans="1:14">
      <c r="A388" s="25"/>
      <c r="B388" s="25"/>
      <c r="C388" s="25"/>
      <c r="D388" s="25"/>
      <c r="E388" s="25"/>
      <c r="F388" s="25"/>
      <c r="G388" s="25"/>
      <c r="H388" s="30"/>
      <c r="I388" s="30" t="s">
        <v>415</v>
      </c>
      <c r="J388" s="30" t="s">
        <v>938</v>
      </c>
      <c r="K388" s="25"/>
      <c r="L388" s="25"/>
      <c r="M388" s="25"/>
      <c r="N388" s="25"/>
    </row>
    <row r="389" spans="1:14">
      <c r="A389" s="25"/>
      <c r="B389" s="25"/>
      <c r="C389" s="25"/>
      <c r="D389" s="25"/>
      <c r="E389" s="25"/>
      <c r="F389" s="25"/>
      <c r="G389" s="25"/>
      <c r="H389" s="30"/>
      <c r="I389" s="30" t="s">
        <v>416</v>
      </c>
      <c r="J389" s="30" t="s">
        <v>939</v>
      </c>
      <c r="K389" s="25"/>
      <c r="L389" s="25"/>
      <c r="M389" s="25"/>
      <c r="N389" s="25"/>
    </row>
    <row r="390" spans="1:14">
      <c r="A390" s="25"/>
      <c r="B390" s="25"/>
      <c r="C390" s="25"/>
      <c r="D390" s="25"/>
      <c r="E390" s="25"/>
      <c r="F390" s="25"/>
      <c r="G390" s="25"/>
      <c r="H390" s="30"/>
      <c r="I390" s="30" t="s">
        <v>417</v>
      </c>
      <c r="J390" s="30" t="s">
        <v>940</v>
      </c>
      <c r="K390" s="25"/>
      <c r="L390" s="25"/>
      <c r="M390" s="25"/>
      <c r="N390" s="25"/>
    </row>
    <row r="391" spans="1:14">
      <c r="A391" s="25"/>
      <c r="B391" s="25"/>
      <c r="C391" s="25"/>
      <c r="D391" s="25"/>
      <c r="E391" s="25"/>
      <c r="F391" s="25"/>
      <c r="G391" s="25"/>
      <c r="H391" s="30"/>
      <c r="I391" s="30" t="s">
        <v>418</v>
      </c>
      <c r="J391" s="30" t="s">
        <v>941</v>
      </c>
      <c r="K391" s="25"/>
      <c r="L391" s="25"/>
      <c r="M391" s="25"/>
      <c r="N391" s="25"/>
    </row>
    <row r="392" spans="1:14">
      <c r="A392" s="25"/>
      <c r="B392" s="25"/>
      <c r="C392" s="25"/>
      <c r="D392" s="25"/>
      <c r="E392" s="25"/>
      <c r="F392" s="25"/>
      <c r="G392" s="25"/>
      <c r="H392" s="30"/>
      <c r="I392" s="30" t="s">
        <v>419</v>
      </c>
      <c r="J392" s="30" t="s">
        <v>942</v>
      </c>
      <c r="K392" s="25"/>
      <c r="L392" s="25"/>
      <c r="M392" s="25"/>
      <c r="N392" s="25"/>
    </row>
    <row r="393" spans="1:14">
      <c r="A393" s="25"/>
      <c r="B393" s="25"/>
      <c r="C393" s="25"/>
      <c r="D393" s="25"/>
      <c r="E393" s="25"/>
      <c r="F393" s="25"/>
      <c r="G393" s="25"/>
      <c r="H393" s="30"/>
      <c r="I393" s="30" t="s">
        <v>420</v>
      </c>
      <c r="J393" s="30" t="s">
        <v>943</v>
      </c>
      <c r="K393" s="25"/>
      <c r="L393" s="25"/>
      <c r="M393" s="25"/>
      <c r="N393" s="25"/>
    </row>
    <row r="394" spans="1:14">
      <c r="A394" s="25"/>
      <c r="B394" s="25"/>
      <c r="C394" s="25"/>
      <c r="D394" s="25"/>
      <c r="E394" s="25"/>
      <c r="F394" s="25"/>
      <c r="G394" s="25"/>
      <c r="H394" s="30"/>
      <c r="I394" s="30" t="s">
        <v>421</v>
      </c>
      <c r="J394" s="30" t="s">
        <v>944</v>
      </c>
      <c r="K394" s="25"/>
      <c r="L394" s="25"/>
      <c r="M394" s="25"/>
      <c r="N394" s="25"/>
    </row>
    <row r="395" spans="1:14">
      <c r="A395" s="25"/>
      <c r="B395" s="25"/>
      <c r="C395" s="25"/>
      <c r="D395" s="25"/>
      <c r="E395" s="25"/>
      <c r="F395" s="25"/>
      <c r="G395" s="25"/>
      <c r="H395" s="30"/>
      <c r="I395" s="30" t="s">
        <v>422</v>
      </c>
      <c r="J395" s="30" t="s">
        <v>945</v>
      </c>
      <c r="K395" s="25"/>
      <c r="L395" s="25"/>
      <c r="M395" s="25"/>
      <c r="N395" s="25"/>
    </row>
    <row r="396" spans="1:14">
      <c r="A396" s="25"/>
      <c r="B396" s="25"/>
      <c r="C396" s="25"/>
      <c r="D396" s="25"/>
      <c r="E396" s="25"/>
      <c r="F396" s="25"/>
      <c r="G396" s="25"/>
      <c r="H396" s="30"/>
      <c r="I396" s="30" t="s">
        <v>423</v>
      </c>
      <c r="J396" s="30" t="s">
        <v>946</v>
      </c>
      <c r="K396" s="25"/>
      <c r="L396" s="25"/>
      <c r="M396" s="25"/>
      <c r="N396" s="25"/>
    </row>
    <row r="397" spans="1:14">
      <c r="A397" s="25"/>
      <c r="B397" s="25"/>
      <c r="C397" s="25"/>
      <c r="D397" s="25"/>
      <c r="E397" s="25"/>
      <c r="F397" s="25"/>
      <c r="G397" s="25"/>
      <c r="H397" s="30"/>
      <c r="I397" s="30" t="s">
        <v>424</v>
      </c>
      <c r="J397" s="30" t="s">
        <v>947</v>
      </c>
      <c r="K397" s="25"/>
      <c r="L397" s="25"/>
      <c r="M397" s="25"/>
      <c r="N397" s="25"/>
    </row>
    <row r="398" spans="1:14">
      <c r="A398" s="25"/>
      <c r="B398" s="25"/>
      <c r="C398" s="25"/>
      <c r="D398" s="25"/>
      <c r="E398" s="25"/>
      <c r="F398" s="25"/>
      <c r="G398" s="25"/>
      <c r="H398" s="30"/>
      <c r="I398" s="30" t="s">
        <v>425</v>
      </c>
      <c r="J398" s="30" t="s">
        <v>948</v>
      </c>
      <c r="K398" s="25"/>
      <c r="L398" s="25"/>
      <c r="M398" s="25"/>
      <c r="N398" s="25"/>
    </row>
    <row r="399" spans="1:14">
      <c r="A399" s="25"/>
      <c r="B399" s="25"/>
      <c r="C399" s="25"/>
      <c r="D399" s="25"/>
      <c r="E399" s="25"/>
      <c r="F399" s="25"/>
      <c r="G399" s="25"/>
      <c r="H399" s="30"/>
      <c r="I399" s="30" t="s">
        <v>426</v>
      </c>
      <c r="J399" s="30" t="s">
        <v>949</v>
      </c>
      <c r="K399" s="25"/>
      <c r="L399" s="25"/>
      <c r="M399" s="25"/>
      <c r="N399" s="25"/>
    </row>
    <row r="400" spans="1:14">
      <c r="A400" s="25"/>
      <c r="B400" s="25"/>
      <c r="C400" s="25"/>
      <c r="D400" s="25"/>
      <c r="E400" s="25"/>
      <c r="F400" s="25"/>
      <c r="G400" s="25"/>
      <c r="H400" s="30"/>
      <c r="I400" s="30" t="s">
        <v>427</v>
      </c>
      <c r="J400" s="30" t="s">
        <v>950</v>
      </c>
      <c r="K400" s="25"/>
      <c r="L400" s="25"/>
      <c r="M400" s="25"/>
      <c r="N400" s="25"/>
    </row>
    <row r="401" spans="1:14">
      <c r="A401" s="25"/>
      <c r="B401" s="25"/>
      <c r="C401" s="25"/>
      <c r="D401" s="25"/>
      <c r="E401" s="25"/>
      <c r="F401" s="25"/>
      <c r="G401" s="25"/>
      <c r="H401" s="30"/>
      <c r="I401" s="30" t="s">
        <v>428</v>
      </c>
      <c r="J401" s="30" t="s">
        <v>951</v>
      </c>
      <c r="K401" s="25"/>
      <c r="L401" s="25"/>
      <c r="M401" s="25"/>
      <c r="N401" s="25"/>
    </row>
    <row r="402" spans="1:14">
      <c r="A402" s="25"/>
      <c r="B402" s="25"/>
      <c r="C402" s="25"/>
      <c r="D402" s="25"/>
      <c r="E402" s="25"/>
      <c r="F402" s="25"/>
      <c r="G402" s="25"/>
      <c r="H402" s="30"/>
      <c r="I402" s="30" t="s">
        <v>429</v>
      </c>
      <c r="J402" s="30" t="s">
        <v>952</v>
      </c>
      <c r="K402" s="25"/>
      <c r="L402" s="25"/>
      <c r="M402" s="25"/>
      <c r="N402" s="25"/>
    </row>
    <row r="403" spans="1:14">
      <c r="A403" s="25"/>
      <c r="B403" s="25"/>
      <c r="C403" s="25"/>
      <c r="D403" s="25"/>
      <c r="E403" s="25"/>
      <c r="F403" s="25"/>
      <c r="G403" s="25"/>
      <c r="H403" s="30"/>
      <c r="I403" s="30" t="s">
        <v>430</v>
      </c>
      <c r="J403" s="30" t="s">
        <v>953</v>
      </c>
      <c r="K403" s="25"/>
      <c r="L403" s="25"/>
      <c r="M403" s="25"/>
      <c r="N403" s="25"/>
    </row>
    <row r="404" spans="1:14">
      <c r="A404" s="25"/>
      <c r="B404" s="25"/>
      <c r="C404" s="25"/>
      <c r="D404" s="25"/>
      <c r="E404" s="25"/>
      <c r="F404" s="25"/>
      <c r="G404" s="25"/>
      <c r="H404" s="30"/>
      <c r="I404" s="30" t="s">
        <v>431</v>
      </c>
      <c r="J404" s="30" t="s">
        <v>954</v>
      </c>
      <c r="K404" s="25"/>
      <c r="L404" s="25"/>
      <c r="M404" s="25"/>
      <c r="N404" s="25"/>
    </row>
    <row r="405" spans="1:14">
      <c r="A405" s="25"/>
      <c r="B405" s="25"/>
      <c r="C405" s="25"/>
      <c r="D405" s="25"/>
      <c r="E405" s="25"/>
      <c r="F405" s="25"/>
      <c r="G405" s="25"/>
      <c r="H405" s="30"/>
      <c r="I405" s="30" t="s">
        <v>432</v>
      </c>
      <c r="J405" s="30" t="s">
        <v>955</v>
      </c>
      <c r="K405" s="25"/>
      <c r="L405" s="25"/>
      <c r="M405" s="25"/>
      <c r="N405" s="25"/>
    </row>
    <row r="406" spans="1:14">
      <c r="A406" s="25"/>
      <c r="B406" s="25"/>
      <c r="C406" s="25"/>
      <c r="D406" s="25"/>
      <c r="E406" s="25"/>
      <c r="F406" s="25"/>
      <c r="G406" s="25"/>
      <c r="H406" s="30"/>
      <c r="I406" s="30" t="s">
        <v>433</v>
      </c>
      <c r="J406" s="30" t="s">
        <v>956</v>
      </c>
      <c r="K406" s="25"/>
      <c r="L406" s="25"/>
      <c r="M406" s="25"/>
      <c r="N406" s="25"/>
    </row>
    <row r="407" spans="1:14">
      <c r="A407" s="25"/>
      <c r="B407" s="25"/>
      <c r="C407" s="25"/>
      <c r="D407" s="25"/>
      <c r="E407" s="25"/>
      <c r="F407" s="25"/>
      <c r="G407" s="25"/>
      <c r="H407" s="30"/>
      <c r="I407" s="30" t="s">
        <v>434</v>
      </c>
      <c r="J407" s="30" t="s">
        <v>957</v>
      </c>
      <c r="K407" s="25"/>
      <c r="L407" s="25"/>
      <c r="M407" s="25"/>
      <c r="N407" s="25"/>
    </row>
    <row r="408" spans="1:14">
      <c r="A408" s="25"/>
      <c r="B408" s="25"/>
      <c r="C408" s="25"/>
      <c r="D408" s="25"/>
      <c r="E408" s="25"/>
      <c r="F408" s="25"/>
      <c r="G408" s="25"/>
      <c r="H408" s="30"/>
      <c r="I408" s="30" t="s">
        <v>435</v>
      </c>
      <c r="J408" s="30" t="s">
        <v>958</v>
      </c>
      <c r="K408" s="25"/>
      <c r="L408" s="25"/>
      <c r="M408" s="25"/>
      <c r="N408" s="25"/>
    </row>
    <row r="409" spans="1:14">
      <c r="A409" s="25"/>
      <c r="B409" s="25"/>
      <c r="C409" s="25"/>
      <c r="D409" s="25"/>
      <c r="E409" s="25"/>
      <c r="F409" s="25"/>
      <c r="G409" s="25"/>
      <c r="H409" s="30"/>
      <c r="I409" s="30" t="s">
        <v>436</v>
      </c>
      <c r="J409" s="30" t="s">
        <v>959</v>
      </c>
      <c r="K409" s="25"/>
      <c r="L409" s="25"/>
      <c r="M409" s="25"/>
      <c r="N409" s="25"/>
    </row>
    <row r="410" spans="1:14">
      <c r="A410" s="25"/>
      <c r="B410" s="25"/>
      <c r="C410" s="25"/>
      <c r="D410" s="25"/>
      <c r="E410" s="25"/>
      <c r="F410" s="25"/>
      <c r="G410" s="25"/>
      <c r="H410" s="30"/>
      <c r="I410" s="30" t="s">
        <v>437</v>
      </c>
      <c r="J410" s="30" t="s">
        <v>960</v>
      </c>
      <c r="K410" s="25"/>
      <c r="L410" s="25"/>
      <c r="M410" s="25"/>
      <c r="N410" s="25"/>
    </row>
    <row r="411" spans="1:14">
      <c r="A411" s="25"/>
      <c r="B411" s="25"/>
      <c r="C411" s="25"/>
      <c r="D411" s="25"/>
      <c r="E411" s="25"/>
      <c r="F411" s="25"/>
      <c r="G411" s="25"/>
      <c r="H411" s="30"/>
      <c r="I411" s="30" t="s">
        <v>438</v>
      </c>
      <c r="J411" s="30" t="s">
        <v>961</v>
      </c>
      <c r="K411" s="25"/>
      <c r="L411" s="25"/>
      <c r="M411" s="25"/>
      <c r="N411" s="25"/>
    </row>
    <row r="412" spans="1:14">
      <c r="A412" s="25"/>
      <c r="B412" s="25"/>
      <c r="C412" s="25"/>
      <c r="D412" s="25"/>
      <c r="E412" s="25"/>
      <c r="F412" s="25"/>
      <c r="G412" s="25"/>
      <c r="H412" s="30"/>
      <c r="I412" s="30" t="s">
        <v>439</v>
      </c>
      <c r="J412" s="30" t="s">
        <v>962</v>
      </c>
      <c r="K412" s="25"/>
      <c r="L412" s="25"/>
      <c r="M412" s="25"/>
      <c r="N412" s="25"/>
    </row>
    <row r="413" spans="1:14">
      <c r="A413" s="25"/>
      <c r="B413" s="25"/>
      <c r="C413" s="25"/>
      <c r="D413" s="25"/>
      <c r="E413" s="25"/>
      <c r="F413" s="25"/>
      <c r="G413" s="25"/>
      <c r="H413" s="30"/>
      <c r="I413" s="30" t="s">
        <v>440</v>
      </c>
      <c r="J413" s="30" t="s">
        <v>963</v>
      </c>
      <c r="K413" s="25"/>
      <c r="L413" s="25"/>
      <c r="M413" s="25"/>
      <c r="N413" s="25"/>
    </row>
    <row r="414" spans="1:14">
      <c r="A414" s="25"/>
      <c r="B414" s="25"/>
      <c r="C414" s="25"/>
      <c r="D414" s="25"/>
      <c r="E414" s="25"/>
      <c r="F414" s="25"/>
      <c r="G414" s="25"/>
      <c r="H414" s="30"/>
      <c r="I414" s="30" t="s">
        <v>441</v>
      </c>
      <c r="J414" s="30" t="s">
        <v>964</v>
      </c>
      <c r="K414" s="25"/>
      <c r="L414" s="25"/>
      <c r="M414" s="25"/>
      <c r="N414" s="25"/>
    </row>
    <row r="415" spans="1:14">
      <c r="A415" s="25"/>
      <c r="B415" s="25"/>
      <c r="C415" s="25"/>
      <c r="D415" s="25"/>
      <c r="E415" s="25"/>
      <c r="F415" s="25"/>
      <c r="G415" s="25"/>
      <c r="H415" s="30"/>
      <c r="I415" s="30" t="s">
        <v>442</v>
      </c>
      <c r="J415" s="30" t="s">
        <v>965</v>
      </c>
      <c r="K415" s="25"/>
      <c r="L415" s="25"/>
      <c r="M415" s="25"/>
      <c r="N415" s="25"/>
    </row>
    <row r="416" spans="1:14">
      <c r="A416" s="25"/>
      <c r="B416" s="25"/>
      <c r="C416" s="25"/>
      <c r="D416" s="25"/>
      <c r="E416" s="25"/>
      <c r="F416" s="25"/>
      <c r="G416" s="25"/>
      <c r="H416" s="30"/>
      <c r="I416" s="30" t="s">
        <v>443</v>
      </c>
      <c r="J416" s="30" t="s">
        <v>966</v>
      </c>
      <c r="K416" s="25"/>
      <c r="L416" s="25"/>
      <c r="M416" s="25"/>
      <c r="N416" s="25"/>
    </row>
    <row r="417" spans="1:14">
      <c r="A417" s="25"/>
      <c r="B417" s="25"/>
      <c r="C417" s="25"/>
      <c r="D417" s="25"/>
      <c r="E417" s="25"/>
      <c r="F417" s="25"/>
      <c r="G417" s="25"/>
      <c r="H417" s="30"/>
      <c r="I417" s="30" t="s">
        <v>444</v>
      </c>
      <c r="J417" s="30" t="s">
        <v>967</v>
      </c>
      <c r="K417" s="25"/>
      <c r="L417" s="25"/>
      <c r="M417" s="25"/>
      <c r="N417" s="25"/>
    </row>
    <row r="418" spans="1:14">
      <c r="A418" s="25"/>
      <c r="B418" s="25"/>
      <c r="C418" s="25"/>
      <c r="D418" s="25"/>
      <c r="E418" s="25"/>
      <c r="F418" s="25"/>
      <c r="G418" s="25"/>
      <c r="H418" s="30"/>
      <c r="I418" s="30" t="s">
        <v>445</v>
      </c>
      <c r="J418" s="30" t="s">
        <v>968</v>
      </c>
      <c r="K418" s="25"/>
      <c r="L418" s="25"/>
      <c r="M418" s="25"/>
      <c r="N418" s="25"/>
    </row>
    <row r="419" spans="1:14">
      <c r="A419" s="25"/>
      <c r="B419" s="25"/>
      <c r="C419" s="25"/>
      <c r="D419" s="25"/>
      <c r="E419" s="25"/>
      <c r="F419" s="25"/>
      <c r="G419" s="25"/>
      <c r="H419" s="30"/>
      <c r="I419" s="30" t="s">
        <v>446</v>
      </c>
      <c r="J419" s="30" t="s">
        <v>969</v>
      </c>
      <c r="K419" s="25"/>
      <c r="L419" s="25"/>
      <c r="M419" s="25"/>
      <c r="N419" s="25"/>
    </row>
    <row r="420" spans="1:14">
      <c r="A420" s="25"/>
      <c r="B420" s="25"/>
      <c r="C420" s="25"/>
      <c r="D420" s="25"/>
      <c r="E420" s="25"/>
      <c r="F420" s="25"/>
      <c r="G420" s="25"/>
      <c r="H420" s="30"/>
      <c r="I420" s="30" t="s">
        <v>447</v>
      </c>
      <c r="J420" s="30" t="s">
        <v>970</v>
      </c>
      <c r="K420" s="25"/>
      <c r="L420" s="25"/>
      <c r="M420" s="25"/>
      <c r="N420" s="25"/>
    </row>
    <row r="421" spans="1:14">
      <c r="A421" s="25"/>
      <c r="B421" s="25"/>
      <c r="C421" s="25"/>
      <c r="D421" s="25"/>
      <c r="E421" s="25"/>
      <c r="F421" s="25"/>
      <c r="G421" s="25"/>
      <c r="H421" s="30"/>
      <c r="I421" s="30" t="s">
        <v>448</v>
      </c>
      <c r="J421" s="30" t="s">
        <v>971</v>
      </c>
      <c r="K421" s="25"/>
      <c r="L421" s="25"/>
      <c r="M421" s="25"/>
      <c r="N421" s="25"/>
    </row>
    <row r="422" spans="1:14">
      <c r="A422" s="25"/>
      <c r="B422" s="25"/>
      <c r="C422" s="25"/>
      <c r="D422" s="25"/>
      <c r="E422" s="25"/>
      <c r="F422" s="25"/>
      <c r="G422" s="25"/>
      <c r="H422" s="30"/>
      <c r="I422" s="30" t="s">
        <v>449</v>
      </c>
      <c r="J422" s="30" t="s">
        <v>972</v>
      </c>
      <c r="K422" s="25"/>
      <c r="L422" s="25"/>
      <c r="M422" s="25"/>
      <c r="N422" s="25"/>
    </row>
    <row r="423" spans="1:14">
      <c r="A423" s="25"/>
      <c r="B423" s="25"/>
      <c r="C423" s="25"/>
      <c r="D423" s="25"/>
      <c r="E423" s="25"/>
      <c r="F423" s="25"/>
      <c r="G423" s="25"/>
      <c r="H423" s="30"/>
      <c r="I423" s="30" t="s">
        <v>450</v>
      </c>
      <c r="J423" s="30" t="s">
        <v>973</v>
      </c>
      <c r="K423" s="25"/>
      <c r="L423" s="25"/>
      <c r="M423" s="25"/>
      <c r="N423" s="25"/>
    </row>
    <row r="424" spans="1:14">
      <c r="A424" s="25"/>
      <c r="B424" s="25"/>
      <c r="C424" s="25"/>
      <c r="D424" s="25"/>
      <c r="E424" s="25"/>
      <c r="F424" s="25"/>
      <c r="G424" s="25"/>
      <c r="H424" s="30"/>
      <c r="I424" s="30" t="s">
        <v>451</v>
      </c>
      <c r="J424" s="30" t="s">
        <v>974</v>
      </c>
      <c r="K424" s="25"/>
      <c r="L424" s="25"/>
      <c r="M424" s="25"/>
      <c r="N424" s="25"/>
    </row>
    <row r="425" spans="1:14">
      <c r="A425" s="25"/>
      <c r="B425" s="25"/>
      <c r="C425" s="25"/>
      <c r="D425" s="25"/>
      <c r="E425" s="25"/>
      <c r="F425" s="25"/>
      <c r="G425" s="25"/>
      <c r="H425" s="30"/>
      <c r="I425" s="30" t="s">
        <v>452</v>
      </c>
      <c r="J425" s="30" t="s">
        <v>975</v>
      </c>
      <c r="K425" s="25"/>
      <c r="L425" s="25"/>
      <c r="M425" s="25"/>
      <c r="N425" s="25"/>
    </row>
    <row r="426" spans="1:14">
      <c r="A426" s="25"/>
      <c r="B426" s="25"/>
      <c r="C426" s="25"/>
      <c r="D426" s="25"/>
      <c r="E426" s="25"/>
      <c r="F426" s="25"/>
      <c r="G426" s="25"/>
      <c r="H426" s="30"/>
      <c r="I426" s="30" t="s">
        <v>453</v>
      </c>
      <c r="J426" s="30" t="s">
        <v>976</v>
      </c>
      <c r="K426" s="25"/>
      <c r="L426" s="25"/>
      <c r="M426" s="25"/>
      <c r="N426" s="25"/>
    </row>
    <row r="427" spans="1:14">
      <c r="A427" s="25"/>
      <c r="B427" s="25"/>
      <c r="C427" s="25"/>
      <c r="D427" s="25"/>
      <c r="E427" s="25"/>
      <c r="F427" s="25"/>
      <c r="G427" s="25"/>
      <c r="H427" s="30"/>
      <c r="I427" s="30" t="s">
        <v>454</v>
      </c>
      <c r="J427" s="30" t="s">
        <v>977</v>
      </c>
      <c r="K427" s="25"/>
      <c r="L427" s="25"/>
      <c r="M427" s="25"/>
      <c r="N427" s="25"/>
    </row>
    <row r="428" spans="1:14">
      <c r="A428" s="25"/>
      <c r="B428" s="25"/>
      <c r="C428" s="25"/>
      <c r="D428" s="25"/>
      <c r="E428" s="25"/>
      <c r="F428" s="25"/>
      <c r="G428" s="25"/>
      <c r="H428" s="30"/>
      <c r="I428" s="30" t="s">
        <v>455</v>
      </c>
      <c r="J428" s="30" t="s">
        <v>978</v>
      </c>
      <c r="K428" s="25"/>
      <c r="L428" s="25"/>
      <c r="M428" s="25"/>
      <c r="N428" s="25"/>
    </row>
    <row r="429" spans="1:14">
      <c r="A429" s="25"/>
      <c r="B429" s="25"/>
      <c r="C429" s="25"/>
      <c r="D429" s="25"/>
      <c r="E429" s="25"/>
      <c r="F429" s="25"/>
      <c r="G429" s="25"/>
      <c r="H429" s="30"/>
      <c r="I429" s="30" t="s">
        <v>456</v>
      </c>
      <c r="J429" s="30" t="s">
        <v>979</v>
      </c>
      <c r="K429" s="25"/>
      <c r="L429" s="25"/>
      <c r="M429" s="25"/>
      <c r="N429" s="25"/>
    </row>
    <row r="430" spans="1:14">
      <c r="A430" s="25"/>
      <c r="B430" s="25"/>
      <c r="C430" s="25"/>
      <c r="D430" s="25"/>
      <c r="E430" s="25"/>
      <c r="F430" s="25"/>
      <c r="G430" s="25"/>
      <c r="H430" s="30"/>
      <c r="I430" s="30" t="s">
        <v>457</v>
      </c>
      <c r="J430" s="30" t="s">
        <v>980</v>
      </c>
      <c r="K430" s="25"/>
      <c r="L430" s="25"/>
      <c r="M430" s="25"/>
      <c r="N430" s="25"/>
    </row>
    <row r="431" spans="1:14">
      <c r="A431" s="25"/>
      <c r="B431" s="25"/>
      <c r="C431" s="25"/>
      <c r="D431" s="25"/>
      <c r="E431" s="25"/>
      <c r="F431" s="25"/>
      <c r="G431" s="25"/>
      <c r="H431" s="30"/>
      <c r="I431" s="30" t="s">
        <v>458</v>
      </c>
      <c r="J431" s="30" t="s">
        <v>981</v>
      </c>
      <c r="K431" s="25"/>
      <c r="L431" s="25"/>
      <c r="M431" s="25"/>
      <c r="N431" s="25"/>
    </row>
    <row r="432" spans="1:14">
      <c r="A432" s="25"/>
      <c r="B432" s="25"/>
      <c r="C432" s="25"/>
      <c r="D432" s="25"/>
      <c r="E432" s="25"/>
      <c r="F432" s="25"/>
      <c r="G432" s="25"/>
      <c r="H432" s="30"/>
      <c r="I432" s="30" t="s">
        <v>459</v>
      </c>
      <c r="J432" s="30" t="s">
        <v>982</v>
      </c>
      <c r="K432" s="25"/>
      <c r="L432" s="25"/>
      <c r="M432" s="25"/>
      <c r="N432" s="25"/>
    </row>
    <row r="433" spans="1:14">
      <c r="A433" s="25"/>
      <c r="B433" s="25"/>
      <c r="C433" s="25"/>
      <c r="D433" s="25"/>
      <c r="E433" s="25"/>
      <c r="F433" s="25"/>
      <c r="G433" s="25"/>
      <c r="H433" s="30"/>
      <c r="I433" s="30" t="s">
        <v>460</v>
      </c>
      <c r="J433" s="30" t="s">
        <v>983</v>
      </c>
      <c r="K433" s="25"/>
      <c r="L433" s="25"/>
      <c r="M433" s="25"/>
      <c r="N433" s="25"/>
    </row>
    <row r="434" spans="1:14">
      <c r="A434" s="25"/>
      <c r="B434" s="25"/>
      <c r="C434" s="25"/>
      <c r="D434" s="25"/>
      <c r="E434" s="25"/>
      <c r="F434" s="25"/>
      <c r="G434" s="25"/>
      <c r="H434" s="30"/>
      <c r="I434" s="30" t="s">
        <v>461</v>
      </c>
      <c r="J434" s="30" t="s">
        <v>984</v>
      </c>
      <c r="K434" s="25"/>
      <c r="L434" s="25"/>
      <c r="M434" s="25"/>
      <c r="N434" s="25"/>
    </row>
    <row r="435" spans="1:14">
      <c r="A435" s="25"/>
      <c r="B435" s="25"/>
      <c r="C435" s="25"/>
      <c r="D435" s="25"/>
      <c r="E435" s="25"/>
      <c r="F435" s="25"/>
      <c r="G435" s="25"/>
      <c r="H435" s="30"/>
      <c r="I435" s="30" t="s">
        <v>462</v>
      </c>
      <c r="J435" s="30" t="s">
        <v>985</v>
      </c>
      <c r="K435" s="25"/>
      <c r="L435" s="25"/>
      <c r="M435" s="25"/>
      <c r="N435" s="25"/>
    </row>
    <row r="436" spans="1:14">
      <c r="A436" s="25"/>
      <c r="B436" s="25"/>
      <c r="C436" s="25"/>
      <c r="D436" s="25"/>
      <c r="E436" s="25"/>
      <c r="F436" s="25"/>
      <c r="G436" s="25"/>
      <c r="H436" s="30"/>
      <c r="I436" s="30" t="s">
        <v>463</v>
      </c>
      <c r="J436" s="30" t="s">
        <v>986</v>
      </c>
      <c r="K436" s="25"/>
      <c r="L436" s="25"/>
      <c r="M436" s="25"/>
      <c r="N436" s="25"/>
    </row>
    <row r="437" spans="1:14">
      <c r="A437" s="25"/>
      <c r="B437" s="25"/>
      <c r="C437" s="25"/>
      <c r="D437" s="25"/>
      <c r="E437" s="25"/>
      <c r="F437" s="25"/>
      <c r="G437" s="25"/>
      <c r="H437" s="30"/>
      <c r="I437" s="30" t="s">
        <v>464</v>
      </c>
      <c r="J437" s="30" t="s">
        <v>987</v>
      </c>
      <c r="K437" s="25"/>
      <c r="L437" s="25"/>
      <c r="M437" s="25"/>
      <c r="N437" s="25"/>
    </row>
    <row r="438" spans="1:14">
      <c r="A438" s="25"/>
      <c r="B438" s="25"/>
      <c r="C438" s="25"/>
      <c r="D438" s="25"/>
      <c r="E438" s="25"/>
      <c r="F438" s="25"/>
      <c r="G438" s="25"/>
      <c r="H438" s="30"/>
      <c r="I438" s="30" t="s">
        <v>465</v>
      </c>
      <c r="J438" s="30" t="s">
        <v>988</v>
      </c>
      <c r="K438" s="25"/>
      <c r="L438" s="25"/>
      <c r="M438" s="25"/>
      <c r="N438" s="25"/>
    </row>
    <row r="439" spans="1:14">
      <c r="A439" s="25"/>
      <c r="B439" s="25"/>
      <c r="C439" s="25"/>
      <c r="D439" s="25"/>
      <c r="E439" s="25"/>
      <c r="F439" s="25"/>
      <c r="G439" s="25"/>
      <c r="H439" s="30"/>
      <c r="I439" s="30" t="s">
        <v>466</v>
      </c>
      <c r="J439" s="30" t="s">
        <v>989</v>
      </c>
      <c r="K439" s="25"/>
      <c r="L439" s="25"/>
      <c r="M439" s="25"/>
      <c r="N439" s="25"/>
    </row>
    <row r="440" spans="1:14">
      <c r="A440" s="25"/>
      <c r="B440" s="25"/>
      <c r="C440" s="25"/>
      <c r="D440" s="25"/>
      <c r="E440" s="25"/>
      <c r="F440" s="25"/>
      <c r="G440" s="25"/>
      <c r="H440" s="30"/>
      <c r="I440" s="30" t="s">
        <v>467</v>
      </c>
      <c r="J440" s="30" t="s">
        <v>990</v>
      </c>
      <c r="K440" s="25"/>
      <c r="L440" s="25"/>
      <c r="M440" s="25"/>
      <c r="N440" s="25"/>
    </row>
    <row r="441" spans="1:14">
      <c r="A441" s="25"/>
      <c r="B441" s="25"/>
      <c r="C441" s="25"/>
      <c r="D441" s="25"/>
      <c r="E441" s="25"/>
      <c r="F441" s="25"/>
      <c r="G441" s="25"/>
      <c r="H441" s="30"/>
      <c r="I441" s="30" t="s">
        <v>468</v>
      </c>
      <c r="J441" s="30" t="s">
        <v>991</v>
      </c>
      <c r="K441" s="25"/>
      <c r="L441" s="25"/>
      <c r="M441" s="25"/>
      <c r="N441" s="25"/>
    </row>
    <row r="442" spans="1:14">
      <c r="A442" s="25"/>
      <c r="B442" s="25"/>
      <c r="C442" s="25"/>
      <c r="D442" s="25"/>
      <c r="E442" s="25"/>
      <c r="F442" s="25"/>
      <c r="G442" s="25"/>
      <c r="H442" s="30"/>
      <c r="I442" s="30" t="s">
        <v>469</v>
      </c>
      <c r="J442" s="30" t="s">
        <v>992</v>
      </c>
      <c r="K442" s="25"/>
      <c r="L442" s="25"/>
      <c r="M442" s="25"/>
      <c r="N442" s="25"/>
    </row>
    <row r="443" spans="1:14">
      <c r="A443" s="25"/>
      <c r="B443" s="25"/>
      <c r="C443" s="25"/>
      <c r="D443" s="25"/>
      <c r="E443" s="25"/>
      <c r="F443" s="25"/>
      <c r="G443" s="25"/>
      <c r="H443" s="30"/>
      <c r="I443" s="30" t="s">
        <v>470</v>
      </c>
      <c r="J443" s="30" t="s">
        <v>993</v>
      </c>
      <c r="K443" s="25"/>
      <c r="L443" s="25"/>
      <c r="M443" s="25"/>
      <c r="N443" s="25"/>
    </row>
    <row r="444" spans="1:14">
      <c r="A444" s="25"/>
      <c r="B444" s="25"/>
      <c r="C444" s="25"/>
      <c r="D444" s="25"/>
      <c r="E444" s="25"/>
      <c r="F444" s="25"/>
      <c r="G444" s="25"/>
      <c r="H444" s="30"/>
      <c r="I444" s="30" t="s">
        <v>471</v>
      </c>
      <c r="J444" s="30" t="s">
        <v>994</v>
      </c>
      <c r="K444" s="25"/>
      <c r="L444" s="25"/>
      <c r="M444" s="25"/>
      <c r="N444" s="25"/>
    </row>
    <row r="445" spans="1:14">
      <c r="A445" s="25"/>
      <c r="B445" s="25"/>
      <c r="C445" s="25"/>
      <c r="D445" s="25"/>
      <c r="E445" s="25"/>
      <c r="F445" s="25"/>
      <c r="G445" s="25"/>
      <c r="H445" s="30"/>
      <c r="I445" s="30" t="s">
        <v>472</v>
      </c>
      <c r="J445" s="30" t="s">
        <v>995</v>
      </c>
      <c r="K445" s="25"/>
      <c r="L445" s="25"/>
      <c r="M445" s="25"/>
      <c r="N445" s="25"/>
    </row>
    <row r="446" spans="1:14">
      <c r="A446" s="25"/>
      <c r="B446" s="25"/>
      <c r="C446" s="25"/>
      <c r="D446" s="25"/>
      <c r="E446" s="25"/>
      <c r="F446" s="25"/>
      <c r="G446" s="25"/>
      <c r="H446" s="30"/>
      <c r="I446" s="30" t="s">
        <v>473</v>
      </c>
      <c r="J446" s="30" t="s">
        <v>996</v>
      </c>
      <c r="K446" s="25"/>
      <c r="L446" s="25"/>
      <c r="M446" s="25"/>
      <c r="N446" s="25"/>
    </row>
    <row r="447" spans="1:14">
      <c r="A447" s="25"/>
      <c r="B447" s="25"/>
      <c r="C447" s="25"/>
      <c r="D447" s="25"/>
      <c r="E447" s="25"/>
      <c r="F447" s="25"/>
      <c r="G447" s="25"/>
      <c r="H447" s="30"/>
      <c r="I447" s="30" t="s">
        <v>474</v>
      </c>
      <c r="J447" s="30" t="s">
        <v>997</v>
      </c>
      <c r="K447" s="25"/>
      <c r="L447" s="25"/>
      <c r="M447" s="25"/>
      <c r="N447" s="25"/>
    </row>
    <row r="448" spans="1:14">
      <c r="A448" s="25"/>
      <c r="B448" s="25"/>
      <c r="C448" s="25"/>
      <c r="D448" s="25"/>
      <c r="E448" s="25"/>
      <c r="F448" s="25"/>
      <c r="G448" s="25"/>
      <c r="H448" s="30"/>
      <c r="I448" s="30" t="s">
        <v>475</v>
      </c>
      <c r="J448" s="30" t="s">
        <v>998</v>
      </c>
      <c r="K448" s="25"/>
      <c r="L448" s="25"/>
      <c r="M448" s="25"/>
      <c r="N448" s="25"/>
    </row>
    <row r="449" spans="1:14">
      <c r="A449" s="25"/>
      <c r="B449" s="25"/>
      <c r="C449" s="25"/>
      <c r="D449" s="25"/>
      <c r="E449" s="25"/>
      <c r="F449" s="25"/>
      <c r="G449" s="25"/>
      <c r="H449" s="30"/>
      <c r="I449" s="30" t="s">
        <v>476</v>
      </c>
      <c r="J449" s="30" t="s">
        <v>999</v>
      </c>
      <c r="K449" s="25"/>
      <c r="L449" s="25"/>
      <c r="M449" s="25"/>
      <c r="N449" s="25"/>
    </row>
    <row r="450" spans="1:14">
      <c r="A450" s="25"/>
      <c r="B450" s="25"/>
      <c r="C450" s="25"/>
      <c r="D450" s="25"/>
      <c r="E450" s="25"/>
      <c r="F450" s="25"/>
      <c r="G450" s="25"/>
      <c r="H450" s="30"/>
      <c r="I450" s="30" t="s">
        <v>477</v>
      </c>
      <c r="J450" s="30" t="s">
        <v>1000</v>
      </c>
      <c r="K450" s="25"/>
      <c r="L450" s="25"/>
      <c r="M450" s="25"/>
      <c r="N450" s="25"/>
    </row>
    <row r="451" spans="1:14">
      <c r="A451" s="25"/>
      <c r="B451" s="25"/>
      <c r="C451" s="25"/>
      <c r="D451" s="25"/>
      <c r="E451" s="25"/>
      <c r="F451" s="25"/>
      <c r="G451" s="25"/>
      <c r="H451" s="30"/>
      <c r="I451" s="30" t="s">
        <v>478</v>
      </c>
      <c r="J451" s="30" t="s">
        <v>1001</v>
      </c>
      <c r="K451" s="25"/>
      <c r="L451" s="25"/>
      <c r="M451" s="25"/>
      <c r="N451" s="25"/>
    </row>
    <row r="452" spans="1:14">
      <c r="A452" s="25"/>
      <c r="B452" s="25"/>
      <c r="C452" s="25"/>
      <c r="D452" s="25"/>
      <c r="E452" s="25"/>
      <c r="F452" s="25"/>
      <c r="G452" s="25"/>
      <c r="H452" s="30"/>
      <c r="I452" s="30" t="s">
        <v>479</v>
      </c>
      <c r="J452" s="30" t="s">
        <v>1002</v>
      </c>
      <c r="K452" s="25"/>
      <c r="L452" s="25"/>
      <c r="M452" s="25"/>
      <c r="N452" s="25"/>
    </row>
    <row r="453" spans="1:14">
      <c r="A453" s="25"/>
      <c r="B453" s="25"/>
      <c r="C453" s="25"/>
      <c r="D453" s="25"/>
      <c r="E453" s="25"/>
      <c r="F453" s="25"/>
      <c r="G453" s="25"/>
      <c r="H453" s="30"/>
      <c r="I453" s="30" t="s">
        <v>480</v>
      </c>
      <c r="J453" s="30" t="s">
        <v>1003</v>
      </c>
      <c r="K453" s="25"/>
      <c r="L453" s="25"/>
      <c r="M453" s="25"/>
      <c r="N453" s="25"/>
    </row>
    <row r="454" spans="1:14">
      <c r="A454" s="25"/>
      <c r="B454" s="25"/>
      <c r="C454" s="25"/>
      <c r="D454" s="25"/>
      <c r="E454" s="25"/>
      <c r="F454" s="25"/>
      <c r="G454" s="25"/>
      <c r="H454" s="30"/>
      <c r="I454" s="30" t="s">
        <v>481</v>
      </c>
      <c r="J454" s="30" t="s">
        <v>1004</v>
      </c>
      <c r="K454" s="25"/>
      <c r="L454" s="25"/>
      <c r="M454" s="25"/>
      <c r="N454" s="25"/>
    </row>
    <row r="455" spans="1:14">
      <c r="A455" s="25"/>
      <c r="B455" s="25"/>
      <c r="C455" s="25"/>
      <c r="D455" s="25"/>
      <c r="E455" s="25"/>
      <c r="F455" s="25"/>
      <c r="G455" s="25"/>
      <c r="H455" s="30"/>
      <c r="I455" s="30" t="s">
        <v>482</v>
      </c>
      <c r="J455" s="30" t="s">
        <v>1005</v>
      </c>
      <c r="K455" s="25"/>
      <c r="L455" s="25"/>
      <c r="M455" s="25"/>
      <c r="N455" s="25"/>
    </row>
    <row r="456" spans="1:14">
      <c r="A456" s="25"/>
      <c r="B456" s="25"/>
      <c r="C456" s="25"/>
      <c r="D456" s="25"/>
      <c r="E456" s="25"/>
      <c r="F456" s="25"/>
      <c r="G456" s="25"/>
      <c r="H456" s="30"/>
      <c r="I456" s="30" t="s">
        <v>483</v>
      </c>
      <c r="J456" s="30" t="s">
        <v>1006</v>
      </c>
      <c r="K456" s="25"/>
      <c r="L456" s="25"/>
      <c r="M456" s="25"/>
      <c r="N456" s="25"/>
    </row>
    <row r="457" spans="1:14">
      <c r="A457" s="25"/>
      <c r="B457" s="25"/>
      <c r="C457" s="25"/>
      <c r="D457" s="25"/>
      <c r="E457" s="25"/>
      <c r="F457" s="25"/>
      <c r="G457" s="25"/>
      <c r="H457" s="30"/>
      <c r="I457" s="30" t="s">
        <v>484</v>
      </c>
      <c r="J457" s="30" t="s">
        <v>1007</v>
      </c>
      <c r="K457" s="25"/>
      <c r="L457" s="25"/>
      <c r="M457" s="25"/>
      <c r="N457" s="25"/>
    </row>
    <row r="458" spans="1:14">
      <c r="A458" s="25"/>
      <c r="B458" s="25"/>
      <c r="C458" s="25"/>
      <c r="D458" s="25"/>
      <c r="E458" s="25"/>
      <c r="F458" s="25"/>
      <c r="G458" s="25"/>
      <c r="H458" s="30"/>
      <c r="I458" s="30" t="s">
        <v>485</v>
      </c>
      <c r="J458" s="30" t="s">
        <v>1008</v>
      </c>
      <c r="K458" s="25"/>
      <c r="L458" s="25"/>
      <c r="M458" s="25"/>
      <c r="N458" s="25"/>
    </row>
    <row r="459" spans="1:14">
      <c r="A459" s="25"/>
      <c r="B459" s="25"/>
      <c r="C459" s="25"/>
      <c r="D459" s="25"/>
      <c r="E459" s="25"/>
      <c r="F459" s="25"/>
      <c r="G459" s="25"/>
      <c r="H459" s="30"/>
      <c r="I459" s="30" t="s">
        <v>486</v>
      </c>
      <c r="J459" s="30" t="s">
        <v>1009</v>
      </c>
      <c r="K459" s="25"/>
      <c r="L459" s="25"/>
      <c r="M459" s="25"/>
      <c r="N459" s="25"/>
    </row>
    <row r="460" spans="1:14">
      <c r="A460" s="25"/>
      <c r="B460" s="25"/>
      <c r="C460" s="25"/>
      <c r="D460" s="25"/>
      <c r="E460" s="25"/>
      <c r="F460" s="25"/>
      <c r="G460" s="25"/>
      <c r="H460" s="30"/>
      <c r="I460" s="30" t="s">
        <v>487</v>
      </c>
      <c r="J460" s="30" t="s">
        <v>1010</v>
      </c>
      <c r="K460" s="25"/>
      <c r="L460" s="25"/>
      <c r="M460" s="25"/>
      <c r="N460" s="25"/>
    </row>
    <row r="461" spans="1:14">
      <c r="A461" s="25"/>
      <c r="B461" s="25"/>
      <c r="C461" s="25"/>
      <c r="D461" s="25"/>
      <c r="E461" s="25"/>
      <c r="F461" s="25"/>
      <c r="G461" s="25"/>
      <c r="H461" s="30"/>
      <c r="I461" s="30" t="s">
        <v>488</v>
      </c>
      <c r="J461" s="30" t="s">
        <v>1011</v>
      </c>
      <c r="K461" s="25"/>
      <c r="L461" s="25"/>
      <c r="M461" s="25"/>
      <c r="N461" s="25"/>
    </row>
    <row r="462" spans="1:14">
      <c r="A462" s="25"/>
      <c r="B462" s="25"/>
      <c r="C462" s="25"/>
      <c r="D462" s="25"/>
      <c r="E462" s="25"/>
      <c r="F462" s="25"/>
      <c r="G462" s="25"/>
      <c r="H462" s="30"/>
      <c r="I462" s="30" t="s">
        <v>489</v>
      </c>
      <c r="J462" s="30" t="s">
        <v>1012</v>
      </c>
      <c r="K462" s="25"/>
      <c r="L462" s="25"/>
      <c r="M462" s="25"/>
      <c r="N462" s="25"/>
    </row>
    <row r="463" spans="1:14">
      <c r="A463" s="25"/>
      <c r="B463" s="25"/>
      <c r="C463" s="25"/>
      <c r="D463" s="25"/>
      <c r="E463" s="25"/>
      <c r="F463" s="25"/>
      <c r="G463" s="25"/>
      <c r="H463" s="30"/>
      <c r="I463" s="30" t="s">
        <v>490</v>
      </c>
      <c r="J463" s="30" t="s">
        <v>1013</v>
      </c>
      <c r="K463" s="25"/>
      <c r="L463" s="25"/>
      <c r="M463" s="25"/>
      <c r="N463" s="25"/>
    </row>
    <row r="464" spans="1:14">
      <c r="A464" s="25"/>
      <c r="B464" s="25"/>
      <c r="C464" s="25"/>
      <c r="D464" s="25"/>
      <c r="E464" s="25"/>
      <c r="F464" s="25"/>
      <c r="G464" s="25"/>
      <c r="H464" s="30"/>
      <c r="I464" s="30" t="s">
        <v>491</v>
      </c>
      <c r="J464" s="30" t="s">
        <v>1014</v>
      </c>
      <c r="K464" s="25"/>
      <c r="L464" s="25"/>
      <c r="M464" s="25"/>
      <c r="N464" s="25"/>
    </row>
    <row r="465" spans="1:14">
      <c r="A465" s="25"/>
      <c r="B465" s="25"/>
      <c r="C465" s="25"/>
      <c r="D465" s="25"/>
      <c r="E465" s="25"/>
      <c r="F465" s="25"/>
      <c r="G465" s="25"/>
      <c r="H465" s="30"/>
      <c r="I465" s="30" t="s">
        <v>492</v>
      </c>
      <c r="J465" s="30" t="s">
        <v>1015</v>
      </c>
      <c r="K465" s="25"/>
      <c r="L465" s="25"/>
      <c r="M465" s="25"/>
      <c r="N465" s="25"/>
    </row>
    <row r="466" spans="1:14">
      <c r="A466" s="25"/>
      <c r="B466" s="25"/>
      <c r="C466" s="25"/>
      <c r="D466" s="25"/>
      <c r="E466" s="25"/>
      <c r="F466" s="25"/>
      <c r="G466" s="25"/>
      <c r="H466" s="30"/>
      <c r="I466" s="30" t="s">
        <v>493</v>
      </c>
      <c r="J466" s="30" t="s">
        <v>1016</v>
      </c>
      <c r="K466" s="25"/>
      <c r="L466" s="25"/>
      <c r="M466" s="25"/>
      <c r="N466" s="25"/>
    </row>
    <row r="467" spans="1:14">
      <c r="A467" s="25"/>
      <c r="B467" s="25"/>
      <c r="C467" s="25"/>
      <c r="D467" s="25"/>
      <c r="E467" s="25"/>
      <c r="F467" s="25"/>
      <c r="G467" s="25"/>
      <c r="H467" s="30"/>
      <c r="I467" s="30" t="s">
        <v>494</v>
      </c>
      <c r="J467" s="30" t="s">
        <v>1017</v>
      </c>
      <c r="K467" s="25"/>
      <c r="L467" s="25"/>
      <c r="M467" s="25"/>
      <c r="N467" s="25"/>
    </row>
    <row r="468" spans="1:14">
      <c r="A468" s="25"/>
      <c r="B468" s="25"/>
      <c r="C468" s="25"/>
      <c r="D468" s="25"/>
      <c r="E468" s="25"/>
      <c r="F468" s="25"/>
      <c r="G468" s="25"/>
      <c r="H468" s="30"/>
      <c r="I468" s="30" t="s">
        <v>495</v>
      </c>
      <c r="J468" s="30" t="s">
        <v>1018</v>
      </c>
      <c r="K468" s="25"/>
      <c r="L468" s="25"/>
      <c r="M468" s="25"/>
      <c r="N468" s="25"/>
    </row>
    <row r="469" spans="1:14">
      <c r="A469" s="25"/>
      <c r="B469" s="25"/>
      <c r="C469" s="25"/>
      <c r="D469" s="25"/>
      <c r="E469" s="25"/>
      <c r="F469" s="25"/>
      <c r="G469" s="25"/>
      <c r="H469" s="30"/>
      <c r="I469" s="30" t="s">
        <v>496</v>
      </c>
      <c r="J469" s="30" t="s">
        <v>1019</v>
      </c>
      <c r="K469" s="25"/>
      <c r="L469" s="25"/>
      <c r="M469" s="25"/>
      <c r="N469" s="25"/>
    </row>
    <row r="470" spans="1:14">
      <c r="A470" s="25"/>
      <c r="B470" s="25"/>
      <c r="C470" s="25"/>
      <c r="D470" s="25"/>
      <c r="E470" s="25"/>
      <c r="F470" s="25"/>
      <c r="G470" s="25"/>
      <c r="H470" s="30"/>
      <c r="I470" s="30" t="s">
        <v>497</v>
      </c>
      <c r="J470" s="30" t="s">
        <v>1020</v>
      </c>
      <c r="K470" s="25"/>
      <c r="L470" s="25"/>
      <c r="M470" s="25"/>
      <c r="N470" s="25"/>
    </row>
    <row r="471" spans="1:14">
      <c r="A471" s="25"/>
      <c r="B471" s="25"/>
      <c r="C471" s="25"/>
      <c r="D471" s="25"/>
      <c r="E471" s="25"/>
      <c r="F471" s="25"/>
      <c r="G471" s="25"/>
      <c r="H471" s="30"/>
      <c r="I471" s="30" t="s">
        <v>498</v>
      </c>
      <c r="J471" s="30" t="s">
        <v>1021</v>
      </c>
      <c r="K471" s="25"/>
      <c r="L471" s="25"/>
      <c r="M471" s="25"/>
      <c r="N471" s="25"/>
    </row>
    <row r="472" spans="1:14">
      <c r="A472" s="25"/>
      <c r="B472" s="25"/>
      <c r="C472" s="25"/>
      <c r="D472" s="25"/>
      <c r="E472" s="25"/>
      <c r="F472" s="25"/>
      <c r="G472" s="25"/>
      <c r="H472" s="30"/>
      <c r="I472" s="30" t="s">
        <v>499</v>
      </c>
      <c r="J472" s="30" t="s">
        <v>1022</v>
      </c>
      <c r="K472" s="25"/>
      <c r="L472" s="25"/>
      <c r="M472" s="25"/>
      <c r="N472" s="25"/>
    </row>
    <row r="473" spans="1:14">
      <c r="A473" s="25"/>
      <c r="B473" s="25"/>
      <c r="C473" s="25"/>
      <c r="D473" s="25"/>
      <c r="E473" s="25"/>
      <c r="F473" s="25"/>
      <c r="G473" s="25"/>
      <c r="H473" s="30"/>
      <c r="I473" s="30" t="s">
        <v>500</v>
      </c>
      <c r="J473" s="30" t="s">
        <v>1023</v>
      </c>
      <c r="K473" s="25"/>
      <c r="L473" s="25"/>
      <c r="M473" s="25"/>
      <c r="N473" s="25"/>
    </row>
    <row r="474" spans="1:14">
      <c r="A474" s="25"/>
      <c r="B474" s="25"/>
      <c r="C474" s="25"/>
      <c r="D474" s="25"/>
      <c r="E474" s="25"/>
      <c r="F474" s="25"/>
      <c r="G474" s="25"/>
      <c r="H474" s="30"/>
      <c r="I474" s="30" t="s">
        <v>501</v>
      </c>
      <c r="J474" s="30" t="s">
        <v>1024</v>
      </c>
      <c r="K474" s="25"/>
      <c r="L474" s="25"/>
      <c r="M474" s="25"/>
      <c r="N474" s="25"/>
    </row>
    <row r="475" spans="1:14">
      <c r="A475" s="25"/>
      <c r="B475" s="25"/>
      <c r="C475" s="25"/>
      <c r="D475" s="25"/>
      <c r="E475" s="25"/>
      <c r="F475" s="25"/>
      <c r="G475" s="25"/>
      <c r="H475" s="30"/>
      <c r="I475" s="30" t="s">
        <v>502</v>
      </c>
      <c r="J475" s="30" t="s">
        <v>1025</v>
      </c>
      <c r="K475" s="25"/>
      <c r="L475" s="25"/>
      <c r="M475" s="25"/>
      <c r="N475" s="25"/>
    </row>
    <row r="476" spans="1:14">
      <c r="A476" s="25"/>
      <c r="B476" s="25"/>
      <c r="C476" s="25"/>
      <c r="D476" s="25"/>
      <c r="E476" s="25"/>
      <c r="F476" s="25"/>
      <c r="G476" s="25"/>
      <c r="H476" s="30"/>
      <c r="I476" s="30" t="s">
        <v>503</v>
      </c>
      <c r="J476" s="30" t="s">
        <v>1026</v>
      </c>
      <c r="K476" s="25"/>
      <c r="L476" s="25"/>
      <c r="M476" s="25"/>
      <c r="N476" s="25"/>
    </row>
    <row r="477" spans="1:14">
      <c r="A477" s="25"/>
      <c r="B477" s="25"/>
      <c r="C477" s="25"/>
      <c r="D477" s="25"/>
      <c r="E477" s="25"/>
      <c r="F477" s="25"/>
      <c r="G477" s="25"/>
      <c r="H477" s="30"/>
      <c r="I477" s="30" t="s">
        <v>504</v>
      </c>
      <c r="J477" s="30" t="s">
        <v>1027</v>
      </c>
      <c r="K477" s="25"/>
      <c r="L477" s="25"/>
      <c r="M477" s="25"/>
      <c r="N477" s="25"/>
    </row>
    <row r="478" spans="1:14">
      <c r="A478" s="25"/>
      <c r="B478" s="25"/>
      <c r="C478" s="25"/>
      <c r="D478" s="25"/>
      <c r="E478" s="25"/>
      <c r="F478" s="25"/>
      <c r="G478" s="25"/>
      <c r="H478" s="30"/>
      <c r="I478" s="30" t="s">
        <v>505</v>
      </c>
      <c r="J478" s="30" t="s">
        <v>1028</v>
      </c>
      <c r="K478" s="25"/>
      <c r="L478" s="25"/>
      <c r="M478" s="25"/>
      <c r="N478" s="25"/>
    </row>
    <row r="479" spans="1:14">
      <c r="A479" s="25"/>
      <c r="B479" s="25"/>
      <c r="C479" s="25"/>
      <c r="D479" s="25"/>
      <c r="E479" s="25"/>
      <c r="F479" s="25"/>
      <c r="G479" s="25"/>
      <c r="H479" s="30"/>
      <c r="I479" s="30" t="s">
        <v>506</v>
      </c>
      <c r="J479" s="30" t="s">
        <v>1029</v>
      </c>
      <c r="K479" s="25"/>
      <c r="L479" s="25"/>
      <c r="M479" s="25"/>
      <c r="N479" s="25"/>
    </row>
    <row r="480" spans="1:14">
      <c r="A480" s="25"/>
      <c r="B480" s="25"/>
      <c r="C480" s="25"/>
      <c r="D480" s="25"/>
      <c r="E480" s="25"/>
      <c r="F480" s="25"/>
      <c r="G480" s="25"/>
      <c r="H480" s="30"/>
      <c r="I480" s="30" t="s">
        <v>507</v>
      </c>
      <c r="J480" s="30" t="s">
        <v>1030</v>
      </c>
      <c r="K480" s="25"/>
      <c r="L480" s="25"/>
      <c r="M480" s="25"/>
      <c r="N480" s="25"/>
    </row>
    <row r="481" spans="1:14">
      <c r="A481" s="25"/>
      <c r="B481" s="25"/>
      <c r="C481" s="25"/>
      <c r="D481" s="25"/>
      <c r="E481" s="25"/>
      <c r="F481" s="25"/>
      <c r="G481" s="25"/>
      <c r="H481" s="30"/>
      <c r="I481" s="30" t="s">
        <v>508</v>
      </c>
      <c r="J481" s="30" t="s">
        <v>1031</v>
      </c>
      <c r="K481" s="25"/>
      <c r="L481" s="25"/>
      <c r="M481" s="25"/>
      <c r="N481" s="25"/>
    </row>
    <row r="482" spans="1:14">
      <c r="A482" s="25"/>
      <c r="B482" s="25"/>
      <c r="C482" s="25"/>
      <c r="D482" s="25"/>
      <c r="E482" s="25"/>
      <c r="F482" s="25"/>
      <c r="G482" s="25"/>
      <c r="H482" s="30"/>
      <c r="I482" s="30" t="s">
        <v>509</v>
      </c>
      <c r="J482" s="30" t="s">
        <v>1032</v>
      </c>
      <c r="K482" s="25"/>
      <c r="L482" s="25"/>
      <c r="M482" s="25"/>
      <c r="N482" s="25"/>
    </row>
    <row r="483" spans="1:14">
      <c r="A483" s="25"/>
      <c r="B483" s="25"/>
      <c r="C483" s="25"/>
      <c r="D483" s="25"/>
      <c r="E483" s="25"/>
      <c r="F483" s="25"/>
      <c r="G483" s="25"/>
      <c r="H483" s="30"/>
      <c r="I483" s="30" t="s">
        <v>510</v>
      </c>
      <c r="J483" s="30" t="s">
        <v>1033</v>
      </c>
      <c r="K483" s="25"/>
      <c r="L483" s="25"/>
      <c r="M483" s="25"/>
      <c r="N483" s="25"/>
    </row>
    <row r="484" spans="1:14">
      <c r="A484" s="25"/>
      <c r="B484" s="25"/>
      <c r="C484" s="25"/>
      <c r="D484" s="25"/>
      <c r="E484" s="25"/>
      <c r="F484" s="25"/>
      <c r="G484" s="25"/>
      <c r="H484" s="30"/>
      <c r="I484" s="30" t="s">
        <v>511</v>
      </c>
      <c r="J484" s="30" t="s">
        <v>1034</v>
      </c>
      <c r="K484" s="25"/>
      <c r="L484" s="25"/>
      <c r="M484" s="25"/>
      <c r="N484" s="25"/>
    </row>
    <row r="485" spans="1:14">
      <c r="A485" s="25"/>
      <c r="B485" s="25"/>
      <c r="C485" s="25"/>
      <c r="D485" s="25"/>
      <c r="E485" s="25"/>
      <c r="F485" s="25"/>
      <c r="G485" s="25"/>
      <c r="H485" s="30"/>
      <c r="I485" s="30" t="s">
        <v>512</v>
      </c>
      <c r="J485" s="30" t="s">
        <v>1035</v>
      </c>
      <c r="K485" s="25"/>
      <c r="L485" s="25"/>
      <c r="M485" s="25"/>
      <c r="N485" s="25"/>
    </row>
    <row r="486" spans="1:14">
      <c r="A486" s="25"/>
      <c r="B486" s="25"/>
      <c r="C486" s="25"/>
      <c r="D486" s="25"/>
      <c r="E486" s="25"/>
      <c r="F486" s="25"/>
      <c r="G486" s="25"/>
      <c r="H486" s="30"/>
      <c r="I486" s="30" t="s">
        <v>513</v>
      </c>
      <c r="J486" s="30" t="s">
        <v>1036</v>
      </c>
      <c r="K486" s="25"/>
      <c r="L486" s="25"/>
      <c r="M486" s="25"/>
      <c r="N486" s="25"/>
    </row>
    <row r="487" spans="1:14">
      <c r="A487" s="25"/>
      <c r="B487" s="25"/>
      <c r="C487" s="25"/>
      <c r="D487" s="25"/>
      <c r="E487" s="25"/>
      <c r="F487" s="25"/>
      <c r="G487" s="25"/>
      <c r="H487" s="30"/>
      <c r="I487" s="30" t="s">
        <v>514</v>
      </c>
      <c r="J487" s="30" t="s">
        <v>1037</v>
      </c>
      <c r="K487" s="25"/>
      <c r="L487" s="25"/>
      <c r="M487" s="25"/>
      <c r="N487" s="25"/>
    </row>
    <row r="488" spans="1:14">
      <c r="A488" s="25"/>
      <c r="B488" s="25"/>
      <c r="C488" s="25"/>
      <c r="D488" s="25"/>
      <c r="E488" s="25"/>
      <c r="F488" s="25"/>
      <c r="G488" s="25"/>
      <c r="H488" s="30"/>
      <c r="I488" s="30" t="s">
        <v>515</v>
      </c>
      <c r="J488" s="30" t="s">
        <v>1038</v>
      </c>
      <c r="K488" s="25"/>
      <c r="L488" s="25"/>
      <c r="M488" s="25"/>
      <c r="N488" s="25"/>
    </row>
    <row r="489" spans="1:14">
      <c r="A489" s="25"/>
      <c r="B489" s="25"/>
      <c r="C489" s="25"/>
      <c r="D489" s="25"/>
      <c r="E489" s="25"/>
      <c r="F489" s="25"/>
      <c r="G489" s="25"/>
      <c r="H489" s="30"/>
      <c r="I489" s="30" t="s">
        <v>516</v>
      </c>
      <c r="J489" s="30" t="s">
        <v>1039</v>
      </c>
      <c r="K489" s="25"/>
      <c r="L489" s="25"/>
      <c r="M489" s="25"/>
      <c r="N489" s="25"/>
    </row>
    <row r="490" spans="1:14">
      <c r="A490" s="25"/>
      <c r="B490" s="25"/>
      <c r="C490" s="25"/>
      <c r="D490" s="25"/>
      <c r="E490" s="25"/>
      <c r="F490" s="25"/>
      <c r="G490" s="25"/>
      <c r="H490" s="30"/>
      <c r="I490" s="30" t="s">
        <v>517</v>
      </c>
      <c r="J490" s="30" t="s">
        <v>1040</v>
      </c>
      <c r="K490" s="25"/>
      <c r="L490" s="25"/>
      <c r="M490" s="25"/>
      <c r="N490" s="25"/>
    </row>
    <row r="491" spans="1:14">
      <c r="A491" s="25"/>
      <c r="B491" s="25"/>
      <c r="C491" s="25"/>
      <c r="D491" s="25"/>
      <c r="E491" s="25"/>
      <c r="F491" s="25"/>
      <c r="G491" s="25"/>
      <c r="H491" s="30"/>
      <c r="I491" s="30" t="s">
        <v>518</v>
      </c>
      <c r="J491" s="30" t="s">
        <v>1041</v>
      </c>
      <c r="K491" s="25"/>
      <c r="L491" s="25"/>
      <c r="M491" s="25"/>
      <c r="N491" s="25"/>
    </row>
    <row r="492" spans="1:14">
      <c r="A492" s="25"/>
      <c r="B492" s="25"/>
      <c r="C492" s="25"/>
      <c r="D492" s="25"/>
      <c r="E492" s="25"/>
      <c r="F492" s="25"/>
      <c r="G492" s="25"/>
      <c r="H492" s="30"/>
      <c r="I492" s="30" t="s">
        <v>519</v>
      </c>
      <c r="J492" s="30" t="s">
        <v>1042</v>
      </c>
      <c r="K492" s="25"/>
      <c r="L492" s="25"/>
      <c r="M492" s="25"/>
      <c r="N492" s="25"/>
    </row>
    <row r="493" spans="1:14">
      <c r="A493" s="25"/>
      <c r="B493" s="25"/>
      <c r="C493" s="25"/>
      <c r="D493" s="25"/>
      <c r="E493" s="25"/>
      <c r="F493" s="25"/>
      <c r="G493" s="25"/>
      <c r="H493" s="30"/>
      <c r="I493" s="30" t="s">
        <v>520</v>
      </c>
      <c r="J493" s="30" t="s">
        <v>1043</v>
      </c>
      <c r="K493" s="25"/>
      <c r="L493" s="25"/>
      <c r="M493" s="25"/>
      <c r="N493" s="25"/>
    </row>
    <row r="494" spans="1:14">
      <c r="A494" s="25"/>
      <c r="B494" s="25"/>
      <c r="C494" s="25"/>
      <c r="D494" s="25"/>
      <c r="E494" s="25"/>
      <c r="F494" s="25"/>
      <c r="G494" s="25"/>
      <c r="H494" s="30"/>
      <c r="I494" s="30" t="s">
        <v>521</v>
      </c>
      <c r="J494" s="30" t="s">
        <v>1044</v>
      </c>
      <c r="K494" s="25"/>
      <c r="L494" s="25"/>
      <c r="M494" s="25"/>
      <c r="N494" s="25"/>
    </row>
    <row r="495" spans="1:14">
      <c r="A495" s="25"/>
      <c r="B495" s="25"/>
      <c r="C495" s="25"/>
      <c r="D495" s="25"/>
      <c r="E495" s="25"/>
      <c r="F495" s="25"/>
      <c r="G495" s="25"/>
      <c r="H495" s="30"/>
      <c r="I495" s="30" t="s">
        <v>522</v>
      </c>
      <c r="J495" s="30" t="s">
        <v>1045</v>
      </c>
      <c r="K495" s="25"/>
      <c r="L495" s="25"/>
      <c r="M495" s="25"/>
      <c r="N495" s="25"/>
    </row>
    <row r="496" spans="1:14">
      <c r="A496" s="25"/>
      <c r="B496" s="25"/>
      <c r="C496" s="25"/>
      <c r="D496" s="25"/>
      <c r="E496" s="25"/>
      <c r="F496" s="25"/>
      <c r="G496" s="25"/>
      <c r="H496" s="30"/>
      <c r="I496" s="30" t="s">
        <v>523</v>
      </c>
      <c r="J496" s="30" t="s">
        <v>1046</v>
      </c>
      <c r="K496" s="25"/>
      <c r="L496" s="25"/>
      <c r="M496" s="25"/>
      <c r="N496" s="25"/>
    </row>
    <row r="497" spans="1:14">
      <c r="A497" s="25"/>
      <c r="B497" s="25"/>
      <c r="C497" s="25"/>
      <c r="D497" s="25"/>
      <c r="E497" s="25"/>
      <c r="F497" s="25"/>
      <c r="G497" s="25"/>
      <c r="H497" s="30"/>
      <c r="I497" s="30" t="s">
        <v>524</v>
      </c>
      <c r="J497" s="30" t="s">
        <v>1047</v>
      </c>
      <c r="K497" s="25"/>
      <c r="L497" s="25"/>
      <c r="M497" s="25"/>
      <c r="N497" s="25"/>
    </row>
    <row r="498" spans="1:14">
      <c r="A498" s="25"/>
      <c r="B498" s="25"/>
      <c r="C498" s="25"/>
      <c r="D498" s="25"/>
      <c r="E498" s="25"/>
      <c r="F498" s="25"/>
      <c r="G498" s="25"/>
      <c r="H498" s="30"/>
      <c r="I498" s="30" t="s">
        <v>525</v>
      </c>
      <c r="J498" s="30" t="s">
        <v>1048</v>
      </c>
      <c r="K498" s="25"/>
      <c r="L498" s="25"/>
      <c r="M498" s="25"/>
      <c r="N498" s="25"/>
    </row>
    <row r="499" spans="1:14">
      <c r="A499" s="25"/>
      <c r="B499" s="25"/>
      <c r="C499" s="25"/>
      <c r="D499" s="25"/>
      <c r="E499" s="25"/>
      <c r="F499" s="25"/>
      <c r="G499" s="25"/>
      <c r="H499" s="30"/>
      <c r="I499" s="30" t="s">
        <v>526</v>
      </c>
      <c r="J499" s="30" t="s">
        <v>1049</v>
      </c>
      <c r="K499" s="25"/>
      <c r="L499" s="25"/>
      <c r="M499" s="25"/>
      <c r="N499" s="25"/>
    </row>
    <row r="500" spans="1:14">
      <c r="A500" s="25"/>
      <c r="B500" s="25"/>
      <c r="C500" s="25"/>
      <c r="D500" s="25"/>
      <c r="E500" s="25"/>
      <c r="F500" s="25"/>
      <c r="G500" s="25"/>
      <c r="H500" s="30"/>
      <c r="I500" s="30" t="s">
        <v>527</v>
      </c>
      <c r="J500" s="30" t="s">
        <v>1050</v>
      </c>
      <c r="K500" s="25"/>
      <c r="L500" s="25"/>
      <c r="M500" s="25"/>
      <c r="N500" s="25"/>
    </row>
    <row r="501" spans="1:14">
      <c r="A501" s="25"/>
      <c r="B501" s="25"/>
      <c r="C501" s="25"/>
      <c r="D501" s="25"/>
      <c r="E501" s="25"/>
      <c r="F501" s="25"/>
      <c r="G501" s="25"/>
      <c r="H501" s="30"/>
      <c r="I501" s="30" t="s">
        <v>528</v>
      </c>
      <c r="J501" s="30" t="s">
        <v>1051</v>
      </c>
      <c r="K501" s="25"/>
      <c r="L501" s="25"/>
      <c r="M501" s="25"/>
      <c r="N501" s="25"/>
    </row>
    <row r="502" spans="1:14">
      <c r="A502" s="25"/>
      <c r="B502" s="25"/>
      <c r="C502" s="25"/>
      <c r="D502" s="25"/>
      <c r="E502" s="25"/>
      <c r="F502" s="25"/>
      <c r="G502" s="25"/>
      <c r="H502" s="30"/>
      <c r="I502" s="30" t="s">
        <v>529</v>
      </c>
      <c r="J502" s="30" t="s">
        <v>1052</v>
      </c>
      <c r="K502" s="25"/>
      <c r="L502" s="25"/>
      <c r="M502" s="25"/>
      <c r="N502" s="25"/>
    </row>
    <row r="503" spans="1:14">
      <c r="A503" s="25"/>
      <c r="B503" s="25"/>
      <c r="C503" s="25"/>
      <c r="D503" s="25"/>
      <c r="E503" s="25"/>
      <c r="F503" s="25"/>
      <c r="G503" s="25"/>
      <c r="H503" s="30"/>
      <c r="I503" s="30" t="s">
        <v>530</v>
      </c>
      <c r="J503" s="30" t="s">
        <v>1053</v>
      </c>
      <c r="K503" s="25"/>
      <c r="L503" s="25"/>
      <c r="M503" s="25"/>
      <c r="N503" s="25"/>
    </row>
    <row r="504" spans="1:14">
      <c r="A504" s="25"/>
      <c r="B504" s="25"/>
      <c r="C504" s="25"/>
      <c r="D504" s="25"/>
      <c r="E504" s="25"/>
      <c r="F504" s="25"/>
      <c r="G504" s="25"/>
      <c r="H504" s="30"/>
      <c r="I504" s="30" t="s">
        <v>531</v>
      </c>
      <c r="J504" s="30" t="s">
        <v>1054</v>
      </c>
      <c r="K504" s="25"/>
      <c r="L504" s="25"/>
      <c r="M504" s="25"/>
      <c r="N504" s="25"/>
    </row>
    <row r="505" spans="1:14">
      <c r="A505" s="25"/>
      <c r="B505" s="25"/>
      <c r="C505" s="25"/>
      <c r="D505" s="25"/>
      <c r="E505" s="25"/>
      <c r="F505" s="25"/>
      <c r="G505" s="25"/>
      <c r="H505" s="30"/>
      <c r="I505" s="30" t="s">
        <v>532</v>
      </c>
      <c r="J505" s="30" t="s">
        <v>1055</v>
      </c>
      <c r="K505" s="25"/>
      <c r="L505" s="25"/>
      <c r="M505" s="25"/>
      <c r="N505" s="25"/>
    </row>
    <row r="506" spans="1:14">
      <c r="A506" s="25"/>
      <c r="B506" s="25"/>
      <c r="C506" s="25"/>
      <c r="D506" s="25"/>
      <c r="E506" s="25"/>
      <c r="F506" s="25"/>
      <c r="G506" s="25"/>
      <c r="H506" s="30"/>
      <c r="I506" s="30" t="s">
        <v>533</v>
      </c>
      <c r="J506" s="30" t="s">
        <v>1056</v>
      </c>
      <c r="K506" s="25"/>
      <c r="L506" s="25"/>
      <c r="M506" s="25"/>
      <c r="N506" s="25"/>
    </row>
    <row r="507" spans="1:14">
      <c r="A507" s="25"/>
      <c r="B507" s="25"/>
      <c r="C507" s="25"/>
      <c r="D507" s="25"/>
      <c r="E507" s="25"/>
      <c r="F507" s="25"/>
      <c r="G507" s="25"/>
      <c r="H507" s="30"/>
      <c r="I507" s="30" t="s">
        <v>534</v>
      </c>
      <c r="J507" s="30" t="s">
        <v>1057</v>
      </c>
      <c r="K507" s="25"/>
      <c r="L507" s="25"/>
      <c r="M507" s="25"/>
      <c r="N507" s="25"/>
    </row>
    <row r="508" spans="1:14">
      <c r="A508" s="25"/>
      <c r="B508" s="25"/>
      <c r="C508" s="25"/>
      <c r="D508" s="25"/>
      <c r="E508" s="25"/>
      <c r="F508" s="25"/>
      <c r="G508" s="25"/>
      <c r="H508" s="30"/>
      <c r="I508" s="30" t="s">
        <v>535</v>
      </c>
      <c r="J508" s="30" t="s">
        <v>1058</v>
      </c>
      <c r="K508" s="25"/>
      <c r="L508" s="25"/>
      <c r="M508" s="25"/>
      <c r="N508" s="25"/>
    </row>
    <row r="509" spans="1:14">
      <c r="A509" s="25"/>
      <c r="B509" s="25"/>
      <c r="C509" s="25"/>
      <c r="D509" s="25"/>
      <c r="E509" s="25"/>
      <c r="F509" s="25"/>
      <c r="G509" s="25"/>
      <c r="H509" s="30"/>
      <c r="I509" s="30" t="s">
        <v>536</v>
      </c>
      <c r="J509" s="30" t="s">
        <v>1059</v>
      </c>
      <c r="K509" s="25"/>
      <c r="L509" s="25"/>
      <c r="M509" s="25"/>
      <c r="N509" s="25"/>
    </row>
    <row r="510" spans="1:14">
      <c r="A510" s="25"/>
      <c r="B510" s="25"/>
      <c r="C510" s="25"/>
      <c r="D510" s="25"/>
      <c r="E510" s="25"/>
      <c r="F510" s="25"/>
      <c r="G510" s="25"/>
      <c r="H510" s="30"/>
      <c r="I510" s="30" t="s">
        <v>537</v>
      </c>
      <c r="J510" s="30" t="s">
        <v>1060</v>
      </c>
      <c r="K510" s="25"/>
      <c r="L510" s="25"/>
      <c r="M510" s="25"/>
      <c r="N510" s="25"/>
    </row>
    <row r="511" spans="1:14">
      <c r="A511" s="25"/>
      <c r="B511" s="25"/>
      <c r="C511" s="25"/>
      <c r="D511" s="25"/>
      <c r="E511" s="25"/>
      <c r="F511" s="25"/>
      <c r="G511" s="25"/>
      <c r="H511" s="30"/>
      <c r="I511" s="30" t="s">
        <v>538</v>
      </c>
      <c r="J511" s="30" t="s">
        <v>1061</v>
      </c>
      <c r="K511" s="25"/>
      <c r="L511" s="25"/>
      <c r="M511" s="25"/>
      <c r="N511" s="25"/>
    </row>
    <row r="512" spans="1:14">
      <c r="A512" s="25"/>
      <c r="B512" s="25"/>
      <c r="C512" s="25"/>
      <c r="D512" s="25"/>
      <c r="E512" s="25"/>
      <c r="F512" s="25"/>
      <c r="G512" s="25"/>
      <c r="H512" s="30"/>
      <c r="I512" s="30" t="s">
        <v>539</v>
      </c>
      <c r="J512" s="30" t="s">
        <v>1062</v>
      </c>
      <c r="K512" s="25"/>
      <c r="L512" s="25"/>
      <c r="M512" s="25"/>
      <c r="N512" s="25"/>
    </row>
    <row r="513" spans="1:14">
      <c r="A513" s="25"/>
      <c r="B513" s="25"/>
      <c r="C513" s="25"/>
      <c r="D513" s="25"/>
      <c r="E513" s="25"/>
      <c r="F513" s="25"/>
      <c r="G513" s="25"/>
      <c r="H513" s="30"/>
      <c r="I513" s="30" t="s">
        <v>540</v>
      </c>
      <c r="J513" s="30" t="s">
        <v>1063</v>
      </c>
      <c r="K513" s="25"/>
      <c r="L513" s="25"/>
      <c r="M513" s="25"/>
      <c r="N513" s="25"/>
    </row>
    <row r="514" spans="1:14">
      <c r="A514" s="25"/>
      <c r="B514" s="25"/>
      <c r="C514" s="25"/>
      <c r="D514" s="25"/>
      <c r="E514" s="25"/>
      <c r="F514" s="25"/>
      <c r="G514" s="25"/>
      <c r="H514" s="30"/>
      <c r="I514" s="30" t="s">
        <v>541</v>
      </c>
      <c r="J514" s="30" t="s">
        <v>1064</v>
      </c>
      <c r="K514" s="25"/>
      <c r="L514" s="25"/>
      <c r="M514" s="25"/>
      <c r="N514" s="25"/>
    </row>
    <row r="515" spans="1:14">
      <c r="A515" s="25"/>
      <c r="B515" s="25"/>
      <c r="C515" s="25"/>
      <c r="D515" s="25"/>
      <c r="E515" s="25"/>
      <c r="F515" s="25"/>
      <c r="G515" s="25"/>
      <c r="H515" s="30"/>
      <c r="I515" s="30" t="s">
        <v>542</v>
      </c>
      <c r="J515" s="30" t="s">
        <v>1065</v>
      </c>
      <c r="K515" s="25"/>
      <c r="L515" s="25"/>
      <c r="M515" s="25"/>
      <c r="N515" s="25"/>
    </row>
    <row r="516" spans="1:14">
      <c r="A516" s="25"/>
      <c r="B516" s="25"/>
      <c r="C516" s="25"/>
      <c r="D516" s="25"/>
      <c r="E516" s="25"/>
      <c r="F516" s="25"/>
      <c r="G516" s="25"/>
      <c r="H516" s="30"/>
      <c r="I516" s="30" t="s">
        <v>543</v>
      </c>
      <c r="J516" s="30" t="s">
        <v>1066</v>
      </c>
      <c r="K516" s="25"/>
      <c r="L516" s="25"/>
      <c r="M516" s="25"/>
      <c r="N516" s="25"/>
    </row>
    <row r="517" spans="1:14">
      <c r="A517" s="25"/>
      <c r="B517" s="25"/>
      <c r="C517" s="25"/>
      <c r="D517" s="25"/>
      <c r="E517" s="25"/>
      <c r="F517" s="25"/>
      <c r="G517" s="25"/>
      <c r="H517" s="30"/>
      <c r="I517" s="30" t="s">
        <v>544</v>
      </c>
      <c r="J517" s="30" t="s">
        <v>1067</v>
      </c>
      <c r="K517" s="25"/>
      <c r="L517" s="25"/>
      <c r="M517" s="25"/>
      <c r="N517" s="25"/>
    </row>
    <row r="518" spans="1:14">
      <c r="A518" s="25"/>
      <c r="B518" s="25"/>
      <c r="C518" s="25"/>
      <c r="D518" s="25"/>
      <c r="E518" s="25"/>
      <c r="F518" s="25"/>
      <c r="G518" s="25"/>
      <c r="H518" s="30"/>
      <c r="I518" s="30" t="s">
        <v>545</v>
      </c>
      <c r="J518" s="30" t="s">
        <v>1068</v>
      </c>
      <c r="K518" s="25"/>
      <c r="L518" s="25"/>
      <c r="M518" s="25"/>
      <c r="N518" s="25"/>
    </row>
    <row r="519" spans="1:14">
      <c r="A519" s="25"/>
      <c r="B519" s="25"/>
      <c r="C519" s="25"/>
      <c r="D519" s="25"/>
      <c r="E519" s="25"/>
      <c r="F519" s="25"/>
      <c r="G519" s="25"/>
      <c r="H519" s="30"/>
      <c r="I519" s="30" t="s">
        <v>546</v>
      </c>
      <c r="J519" s="30" t="s">
        <v>1069</v>
      </c>
      <c r="K519" s="25"/>
      <c r="L519" s="25"/>
      <c r="M519" s="25"/>
      <c r="N519" s="25"/>
    </row>
    <row r="520" spans="1:14">
      <c r="A520" s="25"/>
      <c r="B520" s="25"/>
      <c r="C520" s="25"/>
      <c r="D520" s="25"/>
      <c r="E520" s="25"/>
      <c r="F520" s="25"/>
      <c r="G520" s="25"/>
      <c r="H520" s="30"/>
      <c r="I520" s="30" t="s">
        <v>547</v>
      </c>
      <c r="J520" s="30" t="s">
        <v>1070</v>
      </c>
      <c r="K520" s="25"/>
      <c r="L520" s="25"/>
      <c r="M520" s="25"/>
      <c r="N520" s="25"/>
    </row>
    <row r="521" spans="1:14">
      <c r="A521" s="25"/>
      <c r="B521" s="25"/>
      <c r="C521" s="25"/>
      <c r="D521" s="25"/>
      <c r="E521" s="25"/>
      <c r="F521" s="25"/>
      <c r="G521" s="25"/>
      <c r="H521" s="30"/>
      <c r="I521" s="30" t="s">
        <v>548</v>
      </c>
      <c r="J521" s="30" t="s">
        <v>1071</v>
      </c>
      <c r="K521" s="25"/>
      <c r="L521" s="25"/>
      <c r="M521" s="25"/>
      <c r="N521" s="25"/>
    </row>
    <row r="522" spans="1:14">
      <c r="A522" s="25"/>
      <c r="B522" s="25"/>
      <c r="C522" s="25"/>
      <c r="D522" s="25"/>
      <c r="E522" s="25"/>
      <c r="F522" s="25"/>
      <c r="G522" s="25"/>
      <c r="H522" s="30"/>
      <c r="I522" s="30" t="s">
        <v>549</v>
      </c>
      <c r="J522" s="30" t="s">
        <v>1072</v>
      </c>
      <c r="K522" s="25"/>
      <c r="L522" s="25"/>
      <c r="M522" s="25"/>
      <c r="N522" s="25"/>
    </row>
    <row r="523" spans="1:14">
      <c r="A523" s="25"/>
      <c r="B523" s="25"/>
      <c r="C523" s="25"/>
      <c r="D523" s="25"/>
      <c r="E523" s="25"/>
      <c r="F523" s="25"/>
      <c r="G523" s="25"/>
      <c r="H523" s="30"/>
      <c r="I523" s="30" t="s">
        <v>550</v>
      </c>
      <c r="J523" s="30" t="s">
        <v>1073</v>
      </c>
      <c r="K523" s="25"/>
      <c r="L523" s="25"/>
      <c r="M523" s="25"/>
      <c r="N523" s="25"/>
    </row>
    <row r="524" spans="1:14">
      <c r="A524" s="25"/>
      <c r="B524" s="25"/>
      <c r="C524" s="25"/>
      <c r="D524" s="25"/>
      <c r="E524" s="25"/>
      <c r="F524" s="25"/>
      <c r="G524" s="25"/>
      <c r="H524" s="30"/>
      <c r="I524" s="30" t="s">
        <v>551</v>
      </c>
      <c r="J524" s="30" t="s">
        <v>1074</v>
      </c>
      <c r="K524" s="25"/>
      <c r="L524" s="25"/>
      <c r="M524" s="25"/>
      <c r="N524" s="25"/>
    </row>
    <row r="525" spans="1:14">
      <c r="A525" s="25"/>
      <c r="B525" s="25"/>
      <c r="C525" s="25"/>
      <c r="D525" s="25"/>
      <c r="E525" s="25"/>
      <c r="F525" s="25"/>
      <c r="G525" s="25"/>
      <c r="H525" s="30"/>
      <c r="I525" s="30" t="s">
        <v>552</v>
      </c>
      <c r="J525" s="30" t="s">
        <v>1075</v>
      </c>
      <c r="K525" s="25"/>
      <c r="L525" s="25"/>
      <c r="M525" s="25"/>
      <c r="N525" s="25"/>
    </row>
    <row r="526" spans="1:14">
      <c r="A526" s="25"/>
      <c r="B526" s="25"/>
      <c r="C526" s="25"/>
      <c r="D526" s="25"/>
      <c r="E526" s="25"/>
      <c r="F526" s="25"/>
      <c r="G526" s="25"/>
      <c r="H526" s="30"/>
      <c r="I526" s="30" t="s">
        <v>553</v>
      </c>
      <c r="J526" s="30" t="s">
        <v>1076</v>
      </c>
      <c r="K526" s="25"/>
      <c r="L526" s="25"/>
      <c r="M526" s="25"/>
      <c r="N526" s="25"/>
    </row>
    <row r="527" spans="1:14">
      <c r="A527" s="25"/>
      <c r="B527" s="25"/>
      <c r="C527" s="25"/>
      <c r="D527" s="25"/>
      <c r="E527" s="25"/>
      <c r="F527" s="25"/>
      <c r="G527" s="25"/>
      <c r="H527" s="30"/>
      <c r="I527" s="30" t="s">
        <v>554</v>
      </c>
      <c r="J527" s="30" t="s">
        <v>1077</v>
      </c>
      <c r="K527" s="25"/>
      <c r="L527" s="25"/>
      <c r="M527" s="25"/>
      <c r="N527" s="25"/>
    </row>
    <row r="528" spans="1:14">
      <c r="A528" s="25"/>
      <c r="B528" s="25"/>
      <c r="C528" s="25"/>
      <c r="D528" s="25"/>
      <c r="E528" s="25"/>
      <c r="F528" s="25"/>
      <c r="G528" s="25"/>
      <c r="H528" s="30"/>
      <c r="I528" s="30" t="s">
        <v>555</v>
      </c>
      <c r="J528" s="30" t="s">
        <v>1078</v>
      </c>
      <c r="K528" s="25"/>
      <c r="L528" s="25"/>
      <c r="M528" s="25"/>
      <c r="N528" s="25"/>
    </row>
    <row r="529" spans="1:14">
      <c r="A529" s="25"/>
      <c r="B529" s="25"/>
      <c r="C529" s="25"/>
      <c r="D529" s="25"/>
      <c r="E529" s="25"/>
      <c r="F529" s="25"/>
      <c r="G529" s="25"/>
      <c r="H529" s="30"/>
      <c r="I529" s="30" t="s">
        <v>556</v>
      </c>
      <c r="J529" s="30" t="s">
        <v>1079</v>
      </c>
      <c r="K529" s="25"/>
      <c r="L529" s="25"/>
      <c r="M529" s="25"/>
      <c r="N529" s="25"/>
    </row>
    <row r="530" spans="1:14">
      <c r="A530" s="25"/>
      <c r="B530" s="25"/>
      <c r="C530" s="25"/>
      <c r="D530" s="25"/>
      <c r="E530" s="25"/>
      <c r="F530" s="25"/>
      <c r="G530" s="25"/>
      <c r="H530" s="30"/>
      <c r="I530" s="30" t="s">
        <v>557</v>
      </c>
      <c r="J530" s="30" t="s">
        <v>1080</v>
      </c>
      <c r="K530" s="25"/>
      <c r="L530" s="25"/>
      <c r="M530" s="25"/>
      <c r="N530" s="25"/>
    </row>
    <row r="531" spans="1:14">
      <c r="A531" s="25"/>
      <c r="B531" s="25"/>
      <c r="C531" s="25"/>
      <c r="D531" s="25"/>
      <c r="E531" s="25"/>
      <c r="F531" s="25"/>
      <c r="G531" s="25"/>
      <c r="H531" s="30"/>
      <c r="I531" s="30" t="s">
        <v>558</v>
      </c>
      <c r="J531" s="30" t="s">
        <v>1081</v>
      </c>
      <c r="K531" s="25"/>
      <c r="L531" s="25"/>
      <c r="M531" s="25"/>
      <c r="N531" s="25"/>
    </row>
    <row r="532" spans="1:14">
      <c r="A532" s="25"/>
      <c r="B532" s="25"/>
      <c r="C532" s="25"/>
      <c r="D532" s="25"/>
      <c r="E532" s="25"/>
      <c r="F532" s="25"/>
      <c r="G532" s="25"/>
      <c r="H532" s="30"/>
      <c r="I532" s="30" t="s">
        <v>559</v>
      </c>
      <c r="J532" s="30" t="s">
        <v>1082</v>
      </c>
      <c r="K532" s="25"/>
      <c r="L532" s="25"/>
      <c r="M532" s="25"/>
      <c r="N532" s="25"/>
    </row>
    <row r="533" spans="1:14">
      <c r="A533" s="25"/>
      <c r="B533" s="25"/>
      <c r="C533" s="25"/>
      <c r="D533" s="25"/>
      <c r="E533" s="25"/>
      <c r="F533" s="25"/>
      <c r="G533" s="25"/>
      <c r="H533" s="30"/>
      <c r="I533" s="30" t="s">
        <v>560</v>
      </c>
      <c r="J533" s="30" t="s">
        <v>1083</v>
      </c>
      <c r="K533" s="25"/>
      <c r="L533" s="25"/>
      <c r="M533" s="25"/>
      <c r="N533" s="25"/>
    </row>
    <row r="534" spans="1:14">
      <c r="A534" s="25"/>
      <c r="B534" s="25"/>
      <c r="C534" s="25"/>
      <c r="D534" s="25"/>
      <c r="E534" s="25"/>
      <c r="F534" s="25"/>
      <c r="G534" s="25"/>
      <c r="H534" s="30"/>
      <c r="I534" s="30" t="s">
        <v>561</v>
      </c>
      <c r="J534" s="30" t="s">
        <v>1084</v>
      </c>
      <c r="K534" s="25"/>
      <c r="L534" s="25"/>
      <c r="M534" s="25"/>
      <c r="N534" s="25"/>
    </row>
    <row r="535" spans="1:14">
      <c r="A535" s="25"/>
      <c r="B535" s="25"/>
      <c r="C535" s="25"/>
      <c r="D535" s="25"/>
      <c r="E535" s="25"/>
      <c r="F535" s="25"/>
      <c r="G535" s="25"/>
    </row>
    <row r="536" spans="1:14">
      <c r="A536" s="25"/>
      <c r="B536" s="25"/>
      <c r="C536" s="25"/>
      <c r="D536" s="25"/>
      <c r="E536" s="25"/>
      <c r="F536" s="25"/>
      <c r="G536" s="25"/>
    </row>
    <row r="537" spans="1:14">
      <c r="A537" s="25"/>
      <c r="B537" s="25"/>
      <c r="C537" s="25"/>
      <c r="D537" s="25"/>
      <c r="E537" s="25"/>
      <c r="F537" s="25"/>
      <c r="G537" s="25"/>
    </row>
    <row r="538" spans="1:14">
      <c r="A538" s="25"/>
      <c r="B538" s="25"/>
      <c r="C538" s="25"/>
      <c r="D538" s="25"/>
      <c r="E538" s="25"/>
      <c r="F538" s="25"/>
      <c r="G538" s="25"/>
    </row>
    <row r="539" spans="1:14">
      <c r="A539" s="25"/>
      <c r="B539" s="25"/>
      <c r="C539" s="25"/>
      <c r="D539" s="25"/>
      <c r="E539" s="25"/>
      <c r="F539" s="25"/>
      <c r="G539" s="25"/>
    </row>
    <row r="540" spans="1:14">
      <c r="A540" s="25"/>
      <c r="B540" s="25"/>
      <c r="C540" s="25"/>
      <c r="D540" s="25"/>
      <c r="E540" s="25"/>
      <c r="F540" s="25"/>
      <c r="G540" s="25"/>
    </row>
    <row r="541" spans="1:14">
      <c r="A541" s="25"/>
      <c r="B541" s="25"/>
      <c r="C541" s="25"/>
      <c r="D541" s="25"/>
      <c r="E541" s="25"/>
      <c r="F541" s="25"/>
      <c r="G541" s="25"/>
    </row>
    <row r="542" spans="1:14">
      <c r="A542" s="25"/>
      <c r="B542" s="25"/>
      <c r="C542" s="25"/>
      <c r="D542" s="25"/>
      <c r="E542" s="25"/>
      <c r="F542" s="25"/>
      <c r="G542" s="25"/>
    </row>
    <row r="543" spans="1:14">
      <c r="A543" s="25"/>
      <c r="B543" s="25"/>
      <c r="C543" s="25"/>
      <c r="D543" s="25"/>
      <c r="E543" s="25"/>
      <c r="F543" s="25"/>
      <c r="G543" s="25"/>
    </row>
    <row r="544" spans="1:14">
      <c r="A544" s="25"/>
      <c r="B544" s="25"/>
      <c r="C544" s="25"/>
      <c r="D544" s="25"/>
      <c r="E544" s="25"/>
      <c r="F544" s="25"/>
      <c r="G544" s="25"/>
    </row>
    <row r="545" spans="1:7">
      <c r="A545" s="25"/>
      <c r="B545" s="25"/>
      <c r="C545" s="25"/>
      <c r="D545" s="25"/>
      <c r="E545" s="25"/>
      <c r="F545" s="25"/>
      <c r="G545" s="25"/>
    </row>
    <row r="546" spans="1:7">
      <c r="A546" s="25"/>
      <c r="B546" s="25"/>
      <c r="C546" s="25"/>
      <c r="D546" s="25"/>
      <c r="E546" s="25"/>
      <c r="F546" s="25"/>
      <c r="G546" s="25"/>
    </row>
    <row r="547" spans="1:7">
      <c r="A547" s="25"/>
      <c r="B547" s="25"/>
      <c r="C547" s="25"/>
      <c r="D547" s="25"/>
      <c r="E547" s="25"/>
      <c r="F547" s="25"/>
      <c r="G547" s="25"/>
    </row>
    <row r="548" spans="1:7">
      <c r="A548" s="25"/>
      <c r="B548" s="25"/>
      <c r="C548" s="25"/>
      <c r="D548" s="25"/>
      <c r="E548" s="25"/>
      <c r="F548" s="25"/>
      <c r="G548" s="25"/>
    </row>
    <row r="549" spans="1:7">
      <c r="A549" s="25"/>
      <c r="B549" s="25"/>
      <c r="C549" s="25"/>
      <c r="D549" s="25"/>
      <c r="E549" s="25"/>
      <c r="F549" s="25"/>
      <c r="G549" s="25"/>
    </row>
    <row r="550" spans="1:7">
      <c r="A550" s="25"/>
      <c r="B550" s="25"/>
      <c r="C550" s="25"/>
      <c r="D550" s="25"/>
      <c r="E550" s="25"/>
      <c r="F550" s="25"/>
      <c r="G550" s="25"/>
    </row>
    <row r="551" spans="1:7">
      <c r="A551" s="25"/>
      <c r="B551" s="25"/>
      <c r="C551" s="25"/>
      <c r="D551" s="25"/>
      <c r="E551" s="25"/>
      <c r="F551" s="25"/>
      <c r="G551" s="25"/>
    </row>
    <row r="552" spans="1:7">
      <c r="A552" s="25"/>
      <c r="B552" s="25"/>
      <c r="C552" s="25"/>
      <c r="D552" s="25"/>
      <c r="E552" s="25"/>
      <c r="F552" s="25"/>
      <c r="G552" s="25"/>
    </row>
    <row r="553" spans="1:7">
      <c r="A553" s="25"/>
      <c r="B553" s="25"/>
      <c r="C553" s="25"/>
      <c r="D553" s="25"/>
      <c r="E553" s="25"/>
      <c r="F553" s="25"/>
      <c r="G553" s="25"/>
    </row>
    <row r="554" spans="1:7">
      <c r="A554" s="25"/>
      <c r="B554" s="25"/>
      <c r="C554" s="25"/>
      <c r="D554" s="25"/>
      <c r="E554" s="25"/>
      <c r="F554" s="25"/>
      <c r="G554" s="25"/>
    </row>
    <row r="555" spans="1:7">
      <c r="A555" s="25"/>
      <c r="B555" s="25"/>
      <c r="C555" s="25"/>
      <c r="D555" s="25"/>
      <c r="E555" s="25"/>
      <c r="F555" s="25"/>
      <c r="G555" s="25"/>
    </row>
    <row r="556" spans="1:7">
      <c r="A556" s="25"/>
      <c r="B556" s="25"/>
      <c r="C556" s="25"/>
      <c r="D556" s="25"/>
      <c r="E556" s="25"/>
      <c r="F556" s="25"/>
      <c r="G556" s="25"/>
    </row>
    <row r="557" spans="1:7">
      <c r="A557" s="25"/>
      <c r="B557" s="25"/>
      <c r="C557" s="25"/>
      <c r="D557" s="25"/>
      <c r="E557" s="25"/>
      <c r="F557" s="25"/>
      <c r="G557" s="25"/>
    </row>
    <row r="558" spans="1:7">
      <c r="A558" s="25"/>
      <c r="B558" s="25"/>
      <c r="C558" s="25"/>
      <c r="D558" s="25"/>
      <c r="E558" s="25"/>
      <c r="F558" s="25"/>
      <c r="G558" s="25"/>
    </row>
    <row r="559" spans="1:7">
      <c r="A559" s="25"/>
      <c r="B559" s="25"/>
      <c r="C559" s="25"/>
      <c r="D559" s="25"/>
      <c r="E559" s="25"/>
      <c r="F559" s="25"/>
      <c r="G559" s="25"/>
    </row>
    <row r="560" spans="1:7">
      <c r="A560" s="25"/>
      <c r="B560" s="25"/>
      <c r="C560" s="25"/>
      <c r="D560" s="25"/>
      <c r="E560" s="25"/>
      <c r="F560" s="25"/>
      <c r="G560" s="25"/>
    </row>
    <row r="561" spans="1:7">
      <c r="A561" s="25"/>
      <c r="B561" s="25"/>
      <c r="C561" s="25"/>
      <c r="D561" s="25"/>
      <c r="E561" s="25"/>
      <c r="F561" s="25"/>
      <c r="G561" s="25"/>
    </row>
    <row r="562" spans="1:7">
      <c r="A562" s="25"/>
      <c r="B562" s="25"/>
      <c r="C562" s="25"/>
      <c r="D562" s="25"/>
      <c r="E562" s="25"/>
      <c r="F562" s="25"/>
      <c r="G562" s="25"/>
    </row>
    <row r="563" spans="1:7">
      <c r="A563" s="25"/>
      <c r="B563" s="25"/>
      <c r="C563" s="25"/>
      <c r="D563" s="25"/>
      <c r="E563" s="25"/>
      <c r="F563" s="25"/>
      <c r="G563" s="25"/>
    </row>
  </sheetData>
  <mergeCells count="11">
    <mergeCell ref="F146:F150"/>
    <mergeCell ref="F11:F40"/>
    <mergeCell ref="F78:F81"/>
    <mergeCell ref="F57:F63"/>
    <mergeCell ref="F82:F103"/>
    <mergeCell ref="F41:F50"/>
    <mergeCell ref="F104:F108"/>
    <mergeCell ref="F64:F70"/>
    <mergeCell ref="F109:F120"/>
    <mergeCell ref="F121:F122"/>
    <mergeCell ref="F71:F7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I92"/>
  <sheetViews>
    <sheetView zoomScale="90" zoomScaleNormal="90" workbookViewId="0">
      <selection activeCell="D8" sqref="D8"/>
    </sheetView>
  </sheetViews>
  <sheetFormatPr defaultRowHeight="18.75"/>
  <sheetData>
    <row r="1" spans="1:87">
      <c r="A1" t="s">
        <v>33</v>
      </c>
      <c r="B1" s="9" t="s">
        <v>1446</v>
      </c>
      <c r="C1" s="9" t="e">
        <f>VLOOKUP(入力シート!G4,エラーチェック式!I11:J534,2,FALSE)</f>
        <v>#N/A</v>
      </c>
      <c r="D1" s="11">
        <f>入力シート四捨五入!L3</f>
        <v>0</v>
      </c>
      <c r="E1">
        <f>入力シート四捨五入!F10</f>
        <v>0</v>
      </c>
      <c r="F1">
        <f>入力シート四捨五入!G10</f>
        <v>0</v>
      </c>
      <c r="G1">
        <f>入力シート四捨五入!H10</f>
        <v>0</v>
      </c>
      <c r="H1">
        <f>入力シート四捨五入!I10</f>
        <v>0</v>
      </c>
      <c r="I1">
        <f>入力シート四捨五入!J10</f>
        <v>0</v>
      </c>
      <c r="J1">
        <f>入力シート四捨五入!K10</f>
        <v>0</v>
      </c>
      <c r="K1">
        <f>入力シート四捨五入!L10</f>
        <v>0</v>
      </c>
      <c r="L1">
        <f>入力シート四捨五入!F11</f>
        <v>0</v>
      </c>
      <c r="M1">
        <f>入力シート四捨五入!G11</f>
        <v>0</v>
      </c>
      <c r="N1">
        <f>入力シート四捨五入!H11</f>
        <v>0</v>
      </c>
      <c r="O1">
        <f>入力シート四捨五入!I11</f>
        <v>0</v>
      </c>
      <c r="P1">
        <f>入力シート四捨五入!J11</f>
        <v>0</v>
      </c>
      <c r="Q1">
        <f>入力シート四捨五入!K11</f>
        <v>0</v>
      </c>
      <c r="R1">
        <f>入力シート四捨五入!L11</f>
        <v>0</v>
      </c>
      <c r="S1">
        <f>入力シート四捨五入!F12</f>
        <v>0</v>
      </c>
      <c r="T1">
        <f>入力シート四捨五入!G12</f>
        <v>0</v>
      </c>
      <c r="U1">
        <f>入力シート四捨五入!H12</f>
        <v>0</v>
      </c>
      <c r="V1">
        <f>入力シート四捨五入!I12</f>
        <v>0</v>
      </c>
      <c r="W1">
        <f>入力シート四捨五入!J12</f>
        <v>0</v>
      </c>
      <c r="X1">
        <f>入力シート四捨五入!K12</f>
        <v>0</v>
      </c>
      <c r="Y1">
        <f>入力シート四捨五入!L12</f>
        <v>0</v>
      </c>
      <c r="Z1">
        <f>入力シート四捨五入!F13</f>
        <v>0</v>
      </c>
      <c r="AA1">
        <f>入力シート四捨五入!G13</f>
        <v>0</v>
      </c>
      <c r="AB1">
        <f>入力シート四捨五入!H13</f>
        <v>0</v>
      </c>
      <c r="AC1">
        <f>入力シート四捨五入!I13</f>
        <v>0</v>
      </c>
      <c r="AD1">
        <f>入力シート四捨五入!J13</f>
        <v>0</v>
      </c>
      <c r="AE1">
        <f>入力シート四捨五入!K13</f>
        <v>0</v>
      </c>
      <c r="AF1">
        <f>入力シート四捨五入!L13</f>
        <v>0</v>
      </c>
      <c r="AG1">
        <f>入力シート四捨五入!F14</f>
        <v>0</v>
      </c>
      <c r="AH1">
        <f>入力シート四捨五入!G14</f>
        <v>0</v>
      </c>
      <c r="AI1">
        <f>入力シート四捨五入!H14</f>
        <v>0</v>
      </c>
      <c r="AJ1">
        <f>入力シート四捨五入!I14</f>
        <v>0</v>
      </c>
      <c r="AK1">
        <f>入力シート四捨五入!J14</f>
        <v>0</v>
      </c>
      <c r="AL1">
        <f>入力シート四捨五入!K14</f>
        <v>0</v>
      </c>
      <c r="AM1">
        <f>入力シート四捨五入!L14</f>
        <v>0</v>
      </c>
      <c r="AN1">
        <f>入力シート四捨五入!F15</f>
        <v>0</v>
      </c>
      <c r="AO1">
        <f>入力シート四捨五入!G15</f>
        <v>0</v>
      </c>
      <c r="AP1">
        <f>入力シート四捨五入!H15</f>
        <v>0</v>
      </c>
      <c r="AQ1">
        <f>入力シート四捨五入!I15</f>
        <v>0</v>
      </c>
      <c r="AR1">
        <f>入力シート四捨五入!J15</f>
        <v>0</v>
      </c>
      <c r="AS1">
        <f>入力シート四捨五入!K15</f>
        <v>0</v>
      </c>
      <c r="AT1">
        <f>入力シート四捨五入!L15</f>
        <v>0</v>
      </c>
      <c r="AU1">
        <f>入力シート四捨五入!F16</f>
        <v>0</v>
      </c>
      <c r="AV1">
        <f>入力シート四捨五入!G16</f>
        <v>0</v>
      </c>
      <c r="AW1">
        <f>入力シート四捨五入!H16</f>
        <v>0</v>
      </c>
      <c r="AX1">
        <f>入力シート四捨五入!I16</f>
        <v>0</v>
      </c>
      <c r="AY1">
        <f>入力シート四捨五入!J16</f>
        <v>0</v>
      </c>
      <c r="AZ1">
        <f>入力シート四捨五入!K16</f>
        <v>0</v>
      </c>
      <c r="BA1">
        <f>入力シート四捨五入!L16</f>
        <v>0</v>
      </c>
      <c r="BB1">
        <f>入力シート四捨五入!J17</f>
        <v>0</v>
      </c>
      <c r="BC1">
        <f>入力シート四捨五入!K17</f>
        <v>0</v>
      </c>
      <c r="BD1">
        <f>入力シート四捨五入!L17</f>
        <v>0</v>
      </c>
      <c r="BE1">
        <f>入力シート四捨五入!K18</f>
        <v>0</v>
      </c>
      <c r="BF1">
        <f>入力シート四捨五入!K18</f>
        <v>0</v>
      </c>
    </row>
    <row r="2" spans="1:87">
      <c r="A2" t="s">
        <v>34</v>
      </c>
      <c r="B2" s="9" t="str">
        <f>B1</f>
        <v>06</v>
      </c>
      <c r="C2" s="9" t="e">
        <f>C1</f>
        <v>#N/A</v>
      </c>
      <c r="D2" s="11">
        <f>入力シート四捨五入!L3</f>
        <v>0</v>
      </c>
      <c r="E2">
        <f>入力シート四捨五入!H19</f>
        <v>0</v>
      </c>
      <c r="F2">
        <f>入力シート四捨五入!I19</f>
        <v>0</v>
      </c>
      <c r="G2">
        <f>入力シート四捨五入!J19</f>
        <v>0</v>
      </c>
      <c r="H2">
        <f>入力シート四捨五入!K19</f>
        <v>0</v>
      </c>
      <c r="I2">
        <f>入力シート四捨五入!L19</f>
        <v>0</v>
      </c>
      <c r="J2">
        <f>入力シート四捨五入!H20</f>
        <v>0</v>
      </c>
      <c r="K2">
        <f>入力シート四捨五入!I20</f>
        <v>0</v>
      </c>
      <c r="L2">
        <f>入力シート四捨五入!J20</f>
        <v>0</v>
      </c>
      <c r="M2">
        <f>入力シート四捨五入!K20</f>
        <v>0</v>
      </c>
      <c r="N2">
        <f>入力シート四捨五入!L20</f>
        <v>0</v>
      </c>
      <c r="O2" s="9" t="s">
        <v>38</v>
      </c>
      <c r="P2">
        <f>入力シート四捨五入!K21</f>
        <v>0</v>
      </c>
      <c r="Q2">
        <f>入力シート四捨五入!K21</f>
        <v>0</v>
      </c>
      <c r="R2" s="9" t="s">
        <v>38</v>
      </c>
      <c r="S2">
        <f>入力シート四捨五入!$K$22</f>
        <v>0</v>
      </c>
      <c r="T2">
        <f>入力シート四捨五入!$K$22</f>
        <v>0</v>
      </c>
      <c r="U2">
        <f>入力シート四捨五入!$K$23</f>
        <v>0</v>
      </c>
      <c r="V2">
        <f>入力シート四捨五入!$K$23</f>
        <v>0</v>
      </c>
      <c r="W2">
        <f>入力シート四捨五入!$K$24</f>
        <v>0</v>
      </c>
      <c r="X2">
        <f>入力シート四捨五入!$K$24</f>
        <v>0</v>
      </c>
      <c r="Y2" s="9" t="s">
        <v>38</v>
      </c>
      <c r="Z2">
        <f>入力シート四捨五入!$K$25</f>
        <v>0</v>
      </c>
      <c r="AA2">
        <f>入力シート四捨五入!$K$25</f>
        <v>0</v>
      </c>
      <c r="AB2" s="9" t="s">
        <v>38</v>
      </c>
      <c r="AC2">
        <f>入力シート四捨五入!$K$26</f>
        <v>0</v>
      </c>
      <c r="AD2">
        <f>入力シート四捨五入!$K$26</f>
        <v>0</v>
      </c>
      <c r="AE2" s="9" t="s">
        <v>38</v>
      </c>
      <c r="AF2">
        <f>入力シート四捨五入!$K$27</f>
        <v>0</v>
      </c>
      <c r="AG2">
        <f>入力シート四捨五入!$K$27</f>
        <v>0</v>
      </c>
      <c r="AH2" s="9" t="s">
        <v>38</v>
      </c>
      <c r="AI2">
        <f>入力シート四捨五入!$K$28</f>
        <v>0</v>
      </c>
      <c r="AJ2">
        <f>入力シート四捨五入!$K$28</f>
        <v>0</v>
      </c>
      <c r="AK2">
        <f>入力シート四捨五入!$K$29</f>
        <v>0</v>
      </c>
      <c r="AL2">
        <f>入力シート四捨五入!$K$29</f>
        <v>0</v>
      </c>
      <c r="AM2" s="9" t="s">
        <v>38</v>
      </c>
      <c r="AN2">
        <f>入力シート四捨五入!$K$30</f>
        <v>0</v>
      </c>
      <c r="AO2">
        <f>入力シート四捨五入!$K$30</f>
        <v>0</v>
      </c>
      <c r="AP2" s="9" t="s">
        <v>38</v>
      </c>
      <c r="AQ2">
        <f>入力シート四捨五入!$K$31</f>
        <v>0</v>
      </c>
      <c r="AR2">
        <f>入力シート四捨五入!$K$31</f>
        <v>0</v>
      </c>
      <c r="AS2" s="9" t="s">
        <v>38</v>
      </c>
      <c r="AT2">
        <f>入力シート四捨五入!$K$32</f>
        <v>0</v>
      </c>
      <c r="AU2">
        <f>入力シート四捨五入!$K$32</f>
        <v>0</v>
      </c>
    </row>
    <row r="3" spans="1:87">
      <c r="A3" t="s">
        <v>35</v>
      </c>
      <c r="B3" s="9" t="str">
        <f>B1</f>
        <v>06</v>
      </c>
      <c r="C3" s="9" t="e">
        <f>C1</f>
        <v>#N/A</v>
      </c>
      <c r="D3" s="11">
        <f>入力シート四捨五入!L3</f>
        <v>0</v>
      </c>
      <c r="E3" s="9" t="s">
        <v>38</v>
      </c>
      <c r="F3">
        <f>入力シート四捨五入!$F$37</f>
        <v>0</v>
      </c>
      <c r="G3">
        <f>入力シート四捨五入!$F$38</f>
        <v>0</v>
      </c>
      <c r="H3">
        <f>入力シート四捨五入!$F$39</f>
        <v>0</v>
      </c>
      <c r="I3">
        <f>入力シート四捨五入!$F$40</f>
        <v>0</v>
      </c>
      <c r="J3">
        <f>入力シート四捨五入!$F$41</f>
        <v>0</v>
      </c>
      <c r="K3">
        <f>入力シート四捨五入!$F$42</f>
        <v>0</v>
      </c>
      <c r="L3">
        <f>入力シート四捨五入!$F$43</f>
        <v>0</v>
      </c>
      <c r="M3" s="9" t="s">
        <v>38</v>
      </c>
      <c r="N3">
        <f>入力シート四捨五入!$G$37</f>
        <v>0</v>
      </c>
      <c r="O3">
        <f>入力シート四捨五入!$G$38</f>
        <v>0</v>
      </c>
      <c r="P3">
        <f>入力シート四捨五入!$G$39</f>
        <v>0</v>
      </c>
      <c r="Q3">
        <f>入力シート四捨五入!$G40</f>
        <v>0</v>
      </c>
      <c r="R3">
        <f>入力シート四捨五入!$G41</f>
        <v>0</v>
      </c>
      <c r="S3">
        <f>入力シート四捨五入!$G42</f>
        <v>0</v>
      </c>
      <c r="T3">
        <f>入力シート四捨五入!$G43</f>
        <v>0</v>
      </c>
      <c r="U3">
        <v>0</v>
      </c>
      <c r="V3">
        <f>入力シート四捨五入!$H37</f>
        <v>0</v>
      </c>
      <c r="W3">
        <f>入力シート四捨五入!$H38</f>
        <v>0</v>
      </c>
      <c r="X3">
        <f>入力シート四捨五入!$H39</f>
        <v>0</v>
      </c>
      <c r="Y3">
        <f>入力シート四捨五入!$H40</f>
        <v>0</v>
      </c>
      <c r="Z3">
        <f>入力シート四捨五入!$H41</f>
        <v>0</v>
      </c>
      <c r="AA3">
        <f>入力シート四捨五入!$H42</f>
        <v>0</v>
      </c>
      <c r="AB3">
        <f>入力シート四捨五入!$H43</f>
        <v>0</v>
      </c>
      <c r="AC3">
        <v>0</v>
      </c>
      <c r="AD3">
        <f>入力シート四捨五入!$I37</f>
        <v>0</v>
      </c>
      <c r="AE3">
        <f>入力シート四捨五入!$I38</f>
        <v>0</v>
      </c>
      <c r="AF3">
        <f>入力シート四捨五入!$I39</f>
        <v>0</v>
      </c>
      <c r="AG3">
        <f>入力シート四捨五入!$I40</f>
        <v>0</v>
      </c>
      <c r="AH3">
        <f>入力シート四捨五入!$I41</f>
        <v>0</v>
      </c>
      <c r="AI3">
        <f>入力シート四捨五入!$I42</f>
        <v>0</v>
      </c>
      <c r="AJ3">
        <f>入力シート四捨五入!$I43</f>
        <v>0</v>
      </c>
      <c r="AK3">
        <f>入力シート四捨五入!$F$46</f>
        <v>0</v>
      </c>
      <c r="AL3">
        <f>入力シート四捨五入!F47</f>
        <v>0</v>
      </c>
      <c r="AM3">
        <f>入力シート四捨五入!F48</f>
        <v>0</v>
      </c>
      <c r="AN3">
        <f>入力シート四捨五入!F51</f>
        <v>0</v>
      </c>
      <c r="AO3">
        <f>入力シート四捨五入!F52</f>
        <v>0</v>
      </c>
      <c r="AP3">
        <f>入力シート四捨五入!F53</f>
        <v>0</v>
      </c>
      <c r="AQ3">
        <f>入力シート四捨五入!F54</f>
        <v>0</v>
      </c>
      <c r="AR3">
        <f>入力シート四捨五入!F55</f>
        <v>0</v>
      </c>
      <c r="AS3">
        <f>入力シート四捨五入!F56</f>
        <v>0</v>
      </c>
      <c r="AT3">
        <f>入力シート四捨五入!F57</f>
        <v>0</v>
      </c>
      <c r="AU3">
        <f>入力シート四捨五入!F58</f>
        <v>0</v>
      </c>
      <c r="AV3">
        <f>入力シート四捨五入!F59</f>
        <v>0</v>
      </c>
      <c r="AW3">
        <f>入力シート四捨五入!F60</f>
        <v>0</v>
      </c>
      <c r="AX3">
        <f>入力シート四捨五入!F61</f>
        <v>0</v>
      </c>
      <c r="AY3">
        <f>入力シート四捨五入!F64</f>
        <v>0</v>
      </c>
      <c r="AZ3">
        <f>入力シート四捨五入!F65</f>
        <v>0</v>
      </c>
      <c r="BA3">
        <f>入力シート四捨五入!F66</f>
        <v>0</v>
      </c>
      <c r="BB3">
        <f>入力シート四捨五入!F67</f>
        <v>0</v>
      </c>
      <c r="BC3">
        <f>入力シート四捨五入!F68</f>
        <v>0</v>
      </c>
      <c r="BD3">
        <f>入力シート四捨五入!F69</f>
        <v>0</v>
      </c>
      <c r="BE3">
        <f>入力シート四捨五入!F70</f>
        <v>0</v>
      </c>
      <c r="BF3">
        <f>入力シート四捨五入!F72</f>
        <v>0</v>
      </c>
      <c r="BG3">
        <f>入力シート四捨五入!F73</f>
        <v>0</v>
      </c>
      <c r="BH3">
        <f>入力シート四捨五入!F74</f>
        <v>0</v>
      </c>
      <c r="BI3">
        <f>ROUNDDOWN(入力シート!F78*10,0)</f>
        <v>0</v>
      </c>
      <c r="BJ3">
        <f>ROUNDDOWN(入力シート!F79*10,0)</f>
        <v>0</v>
      </c>
      <c r="BK3">
        <f>ROUNDDOWN(入力シート!F80*10,0)</f>
        <v>0</v>
      </c>
      <c r="BL3">
        <f>ROUNDDOWN(入力シート!F81*10,0)</f>
        <v>0</v>
      </c>
      <c r="BM3">
        <f>ROUNDDOWN(入力シート!F82*10,0)</f>
        <v>0</v>
      </c>
      <c r="BN3">
        <f>ROUNDDOWN(入力シート!F83*10,0)</f>
        <v>0</v>
      </c>
      <c r="BO3">
        <f>ROUNDDOWN(入力シート!F85*10,0)</f>
        <v>0</v>
      </c>
      <c r="BP3">
        <f>ROUNDDOWN(入力シート!F86*10,0)</f>
        <v>0</v>
      </c>
      <c r="BQ3">
        <f>ROUNDDOWN(入力シート!F87*10,0)</f>
        <v>0</v>
      </c>
      <c r="BR3">
        <f>入力シート四捨五入!G78</f>
        <v>0</v>
      </c>
      <c r="BS3">
        <f>入力シート四捨五入!G79</f>
        <v>0</v>
      </c>
      <c r="BT3">
        <f>入力シート四捨五入!G80</f>
        <v>0</v>
      </c>
      <c r="BU3">
        <f>入力シート四捨五入!G81</f>
        <v>0</v>
      </c>
      <c r="BV3">
        <f>入力シート四捨五入!G82</f>
        <v>0</v>
      </c>
      <c r="BW3">
        <f>入力シート四捨五入!G83</f>
        <v>0</v>
      </c>
      <c r="BX3">
        <f>入力シート四捨五入!G85</f>
        <v>0</v>
      </c>
      <c r="BY3">
        <f>入力シート四捨五入!G86</f>
        <v>0</v>
      </c>
      <c r="BZ3">
        <f>入力シート四捨五入!G87</f>
        <v>0</v>
      </c>
      <c r="CA3">
        <f>ROUNDDOWN(入力シート!H78*10,0)</f>
        <v>0</v>
      </c>
      <c r="CB3">
        <f>ROUNDDOWN(入力シート!H79*10,0)</f>
        <v>0</v>
      </c>
      <c r="CC3">
        <f>ROUNDDOWN(入力シート!H80*10,0)</f>
        <v>0</v>
      </c>
      <c r="CD3">
        <f>ROUNDDOWN(入力シート!H81*10,0)</f>
        <v>0</v>
      </c>
      <c r="CE3">
        <f>ROUNDDOWN(入力シート!H82*10,0)</f>
        <v>0</v>
      </c>
      <c r="CF3">
        <f>ROUNDDOWN(入力シート!H83*10,0)</f>
        <v>0</v>
      </c>
      <c r="CG3">
        <f>ROUNDDOWN(入力シート!H85*10,0)</f>
        <v>0</v>
      </c>
      <c r="CH3">
        <f>ROUNDDOWN(入力シート!H86*10,0)</f>
        <v>0</v>
      </c>
      <c r="CI3">
        <f>ROUNDDOWN(入力シート!H87*10,0)</f>
        <v>0</v>
      </c>
    </row>
    <row r="10" spans="1:87">
      <c r="F10" s="16"/>
      <c r="G10" s="16"/>
      <c r="H10" s="16"/>
      <c r="I10" s="16"/>
      <c r="J10" s="16"/>
      <c r="K10" s="16"/>
    </row>
    <row r="11" spans="1:87">
      <c r="F11" s="16"/>
      <c r="G11" s="16"/>
      <c r="H11" s="16"/>
      <c r="I11" s="16"/>
      <c r="J11" s="16"/>
      <c r="K11" s="16"/>
    </row>
    <row r="12" spans="1:87">
      <c r="F12" s="16"/>
      <c r="G12" s="16"/>
      <c r="H12" s="16"/>
      <c r="I12" s="16"/>
      <c r="J12" s="16"/>
      <c r="K12" s="16"/>
    </row>
    <row r="13" spans="1:87">
      <c r="F13" s="16"/>
      <c r="G13" s="16"/>
      <c r="H13" s="16"/>
      <c r="I13" s="16"/>
      <c r="J13" s="16"/>
      <c r="K13" s="16"/>
    </row>
    <row r="14" spans="1:87">
      <c r="F14" s="16"/>
      <c r="G14" s="16"/>
      <c r="H14" s="16"/>
      <c r="I14" s="16"/>
      <c r="J14" s="16"/>
      <c r="K14" s="16"/>
    </row>
    <row r="15" spans="1:87">
      <c r="F15" s="16"/>
      <c r="G15" s="16"/>
      <c r="H15" s="16"/>
      <c r="I15" s="16"/>
      <c r="J15" s="16"/>
      <c r="K15" s="16"/>
    </row>
    <row r="16" spans="1:87">
      <c r="F16" s="16"/>
      <c r="G16" s="16"/>
      <c r="H16" s="16"/>
      <c r="I16" s="16"/>
      <c r="J16" s="16"/>
      <c r="K16" s="16"/>
    </row>
    <row r="17" spans="8:11">
      <c r="J17" s="16"/>
      <c r="K17" s="16"/>
    </row>
    <row r="19" spans="8:11">
      <c r="H19" s="16"/>
      <c r="I19" s="16"/>
      <c r="J19" s="16"/>
      <c r="K19" s="16"/>
    </row>
    <row r="20" spans="8:11">
      <c r="H20" s="16"/>
      <c r="I20" s="16"/>
      <c r="J20" s="16"/>
      <c r="K20" s="16"/>
    </row>
    <row r="25" spans="8:11">
      <c r="K25" s="16"/>
    </row>
    <row r="26" spans="8:11">
      <c r="K26" s="16"/>
    </row>
    <row r="27" spans="8:11">
      <c r="K27" s="16"/>
    </row>
    <row r="28" spans="8:11">
      <c r="K28" s="16"/>
    </row>
    <row r="29" spans="8:11">
      <c r="K29" s="16"/>
    </row>
    <row r="30" spans="8:11">
      <c r="K30" s="16"/>
    </row>
    <row r="31" spans="8:11">
      <c r="K31" s="16"/>
    </row>
    <row r="32" spans="8:11">
      <c r="K32" s="16"/>
    </row>
    <row r="46" spans="6:6">
      <c r="F46" s="16"/>
    </row>
    <row r="47" spans="6:6">
      <c r="F47" s="16"/>
    </row>
    <row r="57" spans="6:6">
      <c r="F57" s="16"/>
    </row>
    <row r="65" spans="6:6">
      <c r="F65" s="16"/>
    </row>
    <row r="66" spans="6:6">
      <c r="F66" s="16"/>
    </row>
    <row r="67" spans="6:6">
      <c r="F67" s="16"/>
    </row>
    <row r="68" spans="6:6">
      <c r="F68" s="16"/>
    </row>
    <row r="69" spans="6:6">
      <c r="F69" s="16"/>
    </row>
    <row r="70" spans="6:6">
      <c r="F70" s="16"/>
    </row>
    <row r="72" spans="6:6">
      <c r="F72" s="16"/>
    </row>
    <row r="73" spans="6:6">
      <c r="F73" s="16"/>
    </row>
    <row r="74" spans="6:6">
      <c r="F74" s="16"/>
    </row>
    <row r="78" spans="6:6">
      <c r="F78" s="16"/>
    </row>
    <row r="79" spans="6:6">
      <c r="F79" s="16"/>
    </row>
    <row r="80" spans="6:6">
      <c r="F80" s="16"/>
    </row>
    <row r="81" spans="1:8">
      <c r="F81" s="16"/>
    </row>
    <row r="82" spans="1:8">
      <c r="F82" s="16"/>
    </row>
    <row r="83" spans="1:8">
      <c r="F83" s="16"/>
    </row>
    <row r="87" spans="1:8">
      <c r="F87" s="16"/>
      <c r="G87" s="16"/>
      <c r="H87" s="16"/>
    </row>
    <row r="92" spans="1:8" ht="75">
      <c r="A92" s="23" t="s">
        <v>1129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C6BC-16D9-48F2-879E-8BB728A770E8}">
  <sheetPr codeName="Sheet4">
    <pageSetUpPr fitToPage="1"/>
  </sheetPr>
  <dimension ref="A1:M104"/>
  <sheetViews>
    <sheetView zoomScale="70" zoomScaleNormal="70" workbookViewId="0">
      <selection activeCell="F10" sqref="F10"/>
    </sheetView>
  </sheetViews>
  <sheetFormatPr defaultRowHeight="18.75"/>
  <cols>
    <col min="5" max="5" width="5.125" customWidth="1"/>
    <col min="6" max="12" width="16.125" customWidth="1"/>
    <col min="29" max="47" width="7.5" customWidth="1"/>
  </cols>
  <sheetData>
    <row r="1" spans="1:12" ht="21" customHeight="1">
      <c r="A1" s="107" t="s">
        <v>1445</v>
      </c>
      <c r="B1" s="107"/>
      <c r="C1" s="107"/>
      <c r="D1" s="107"/>
      <c r="E1" s="107"/>
      <c r="F1" s="107"/>
      <c r="G1" s="107"/>
      <c r="H1" s="107"/>
      <c r="I1" s="107"/>
      <c r="J1" s="107"/>
      <c r="K1" s="107"/>
      <c r="L1" s="107"/>
    </row>
    <row r="2" spans="1:12" ht="21" customHeight="1">
      <c r="A2" s="57"/>
      <c r="B2" s="57"/>
      <c r="C2" s="57"/>
      <c r="D2" s="57"/>
      <c r="E2" s="57"/>
      <c r="F2" s="57"/>
      <c r="G2" s="57"/>
      <c r="H2" s="57"/>
      <c r="I2" s="57"/>
      <c r="J2" s="57"/>
      <c r="K2" s="57"/>
      <c r="L2" s="57"/>
    </row>
    <row r="3" spans="1:12" ht="17.45" customHeight="1">
      <c r="A3" s="57"/>
      <c r="B3" s="57"/>
      <c r="C3" s="57"/>
      <c r="D3" s="57"/>
      <c r="E3" s="57"/>
      <c r="F3" s="57"/>
      <c r="G3" s="57"/>
      <c r="H3" s="57"/>
      <c r="I3" s="93" t="s">
        <v>39</v>
      </c>
      <c r="J3" s="94"/>
      <c r="K3" s="95"/>
      <c r="L3" s="46">
        <f>入力シート!L3</f>
        <v>0</v>
      </c>
    </row>
    <row r="4" spans="1:12">
      <c r="A4" s="4" t="s">
        <v>36</v>
      </c>
      <c r="B4" s="90">
        <f>入力シート!B4</f>
        <v>0</v>
      </c>
      <c r="C4" s="91"/>
      <c r="F4" s="4" t="s">
        <v>0</v>
      </c>
      <c r="G4" s="45">
        <f>入力シート!G4</f>
        <v>0</v>
      </c>
      <c r="I4" s="4" t="s">
        <v>1</v>
      </c>
      <c r="J4" s="90">
        <f>入力シート!J4</f>
        <v>0</v>
      </c>
      <c r="K4" s="108">
        <f>入力シート!K4</f>
        <v>0</v>
      </c>
      <c r="L4" s="91">
        <f>入力シート!L4</f>
        <v>0</v>
      </c>
    </row>
    <row r="5" spans="1:12">
      <c r="A5" s="13"/>
      <c r="B5" s="12"/>
      <c r="C5" s="12"/>
      <c r="F5" s="14"/>
      <c r="G5" s="13"/>
      <c r="I5" s="4" t="s">
        <v>1123</v>
      </c>
      <c r="J5" s="44">
        <f>入力シート!J5</f>
        <v>0</v>
      </c>
      <c r="K5" s="18" t="s">
        <v>1122</v>
      </c>
      <c r="L5" s="44">
        <f>入力シート!L5</f>
        <v>0</v>
      </c>
    </row>
    <row r="6" spans="1:12" ht="43.5" customHeight="1">
      <c r="A6" s="13" t="s">
        <v>1306</v>
      </c>
      <c r="B6" s="12"/>
      <c r="C6" s="12"/>
      <c r="D6" s="19"/>
      <c r="E6" s="19"/>
      <c r="F6" s="14"/>
      <c r="G6" s="13"/>
      <c r="H6" s="19"/>
      <c r="I6" s="20"/>
      <c r="J6" s="21"/>
      <c r="K6" s="22"/>
      <c r="L6" s="21"/>
    </row>
    <row r="7" spans="1:12">
      <c r="A7" s="19" t="s">
        <v>1126</v>
      </c>
      <c r="B7" s="12"/>
      <c r="C7" s="12"/>
      <c r="D7" s="19"/>
      <c r="E7" s="19"/>
      <c r="F7" s="14"/>
      <c r="G7" s="13"/>
      <c r="H7" s="19"/>
      <c r="I7" s="20"/>
      <c r="J7" s="21"/>
      <c r="K7" s="22"/>
      <c r="L7" s="21"/>
    </row>
    <row r="8" spans="1:12" ht="22.7" customHeight="1">
      <c r="A8" s="81" t="s">
        <v>15</v>
      </c>
      <c r="B8" s="81"/>
      <c r="C8" s="81"/>
    </row>
    <row r="9" spans="1:12">
      <c r="A9" s="82" t="s">
        <v>2</v>
      </c>
      <c r="B9" s="86"/>
      <c r="C9" s="86"/>
      <c r="D9" s="86"/>
      <c r="E9" s="83"/>
      <c r="F9" s="2" t="s">
        <v>6</v>
      </c>
      <c r="G9" s="2" t="s">
        <v>7</v>
      </c>
      <c r="H9" s="2" t="s">
        <v>8</v>
      </c>
      <c r="I9" s="2" t="s">
        <v>9</v>
      </c>
      <c r="J9" s="2" t="s">
        <v>10</v>
      </c>
      <c r="K9" s="2" t="s">
        <v>11</v>
      </c>
      <c r="L9" s="2" t="s">
        <v>1229</v>
      </c>
    </row>
    <row r="10" spans="1:12">
      <c r="A10" s="84" t="s">
        <v>3</v>
      </c>
      <c r="B10" s="115" t="s">
        <v>1312</v>
      </c>
      <c r="C10" s="116"/>
      <c r="D10" s="117"/>
      <c r="E10" s="3">
        <v>1</v>
      </c>
      <c r="F10" s="47">
        <f>IF(入力シート!F10="",0,ROUND(入力シート!F10,0))</f>
        <v>0</v>
      </c>
      <c r="G10" s="47">
        <f>IF(入力シート!G10="",0,ROUND(入力シート!G10,0))</f>
        <v>0</v>
      </c>
      <c r="H10" s="47">
        <f>IF(入力シート!H10="",0,ROUND(入力シート!H10,0))</f>
        <v>0</v>
      </c>
      <c r="I10" s="47">
        <f>IF(入力シート!I10="",0,ROUND(入力シート!I10,0))</f>
        <v>0</v>
      </c>
      <c r="J10" s="47">
        <f>IF(入力シート!J10="",0,ROUND(入力シート!J10,0))</f>
        <v>0</v>
      </c>
      <c r="K10" s="47">
        <f>IF(入力シート!K10="",0,ROUND(入力シート!K10,0))</f>
        <v>0</v>
      </c>
      <c r="L10" s="50">
        <f>IFERROR(SUM(F10:K10),0)</f>
        <v>0</v>
      </c>
    </row>
    <row r="11" spans="1:12">
      <c r="A11" s="102"/>
      <c r="B11" s="5"/>
      <c r="C11" s="109" t="s">
        <v>1313</v>
      </c>
      <c r="D11" s="110"/>
      <c r="E11" s="3">
        <v>2</v>
      </c>
      <c r="F11" s="47">
        <f>IF(入力シート!F11="",0,ROUND(入力シート!F11,0))</f>
        <v>0</v>
      </c>
      <c r="G11" s="47">
        <f>IF(入力シート!G11="",0,ROUND(入力シート!G11,0))</f>
        <v>0</v>
      </c>
      <c r="H11" s="47">
        <f>IF(入力シート!H11="",0,ROUND(入力シート!H11,0))</f>
        <v>0</v>
      </c>
      <c r="I11" s="47">
        <f>IF(入力シート!I11="",0,ROUND(入力シート!I11,0))</f>
        <v>0</v>
      </c>
      <c r="J11" s="47">
        <f>IF(入力シート!J11="",0,ROUND(入力シート!J11,0))</f>
        <v>0</v>
      </c>
      <c r="K11" s="47">
        <f>IF(入力シート!K11="",0,ROUND(入力シート!K11,0))</f>
        <v>0</v>
      </c>
      <c r="L11" s="50">
        <f t="shared" ref="L11:L20" si="0">IFERROR(SUM(F11:K11),0)</f>
        <v>0</v>
      </c>
    </row>
    <row r="12" spans="1:12">
      <c r="A12" s="85"/>
      <c r="B12" s="118" t="s">
        <v>1098</v>
      </c>
      <c r="C12" s="97"/>
      <c r="D12" s="98"/>
      <c r="E12" s="3">
        <v>3</v>
      </c>
      <c r="F12" s="47">
        <f>IF(入力シート!F12="",0,ROUND(入力シート!F12,0))</f>
        <v>0</v>
      </c>
      <c r="G12" s="47">
        <f>IF(入力シート!G12="",0,ROUND(入力シート!G12,0))</f>
        <v>0</v>
      </c>
      <c r="H12" s="47">
        <f>IF(入力シート!H12="",0,ROUND(入力シート!H12,0))</f>
        <v>0</v>
      </c>
      <c r="I12" s="47">
        <f>IF(入力シート!I12="",0,ROUND(入力シート!I12,0))</f>
        <v>0</v>
      </c>
      <c r="J12" s="47">
        <f>IF(入力シート!J12="",0,ROUND(入力シート!J12,0))</f>
        <v>0</v>
      </c>
      <c r="K12" s="47">
        <f>IF(入力シート!K12="",0,ROUND(入力シート!K12,0))</f>
        <v>0</v>
      </c>
      <c r="L12" s="50">
        <f t="shared" si="0"/>
        <v>0</v>
      </c>
    </row>
    <row r="13" spans="1:12">
      <c r="A13" s="82" t="s">
        <v>1099</v>
      </c>
      <c r="B13" s="86"/>
      <c r="C13" s="86"/>
      <c r="D13" s="83"/>
      <c r="E13" s="3">
        <v>4</v>
      </c>
      <c r="F13" s="47">
        <f>IF(入力シート!F13="",0,ROUND(入力シート!F13,0))</f>
        <v>0</v>
      </c>
      <c r="G13" s="47">
        <f>IF(入力シート!G13="",0,ROUND(入力シート!G13,0))</f>
        <v>0</v>
      </c>
      <c r="H13" s="47">
        <f>IF(入力シート!H13="",0,ROUND(入力シート!H13,0))</f>
        <v>0</v>
      </c>
      <c r="I13" s="47">
        <f>IF(入力シート!I13="",0,ROUND(入力シート!I13,0))</f>
        <v>0</v>
      </c>
      <c r="J13" s="47">
        <f>IF(入力シート!J13="",0,ROUND(入力シート!J13,0))</f>
        <v>0</v>
      </c>
      <c r="K13" s="47">
        <f>IF(入力シート!K13="",0,ROUND(入力シート!K13,0))</f>
        <v>0</v>
      </c>
      <c r="L13" s="50">
        <f t="shared" si="0"/>
        <v>0</v>
      </c>
    </row>
    <row r="14" spans="1:12">
      <c r="A14" s="84" t="s">
        <v>4</v>
      </c>
      <c r="B14" s="84" t="s">
        <v>5</v>
      </c>
      <c r="C14" s="118" t="s">
        <v>1100</v>
      </c>
      <c r="D14" s="98"/>
      <c r="E14" s="3">
        <v>5</v>
      </c>
      <c r="F14" s="47">
        <f>IF(入力シート!F14="",0,ROUND(入力シート!F14,0))</f>
        <v>0</v>
      </c>
      <c r="G14" s="47">
        <f>IF(入力シート!G14="",0,ROUND(入力シート!G14,0))</f>
        <v>0</v>
      </c>
      <c r="H14" s="47">
        <f>IF(入力シート!H14="",0,ROUND(入力シート!H14,0))</f>
        <v>0</v>
      </c>
      <c r="I14" s="47">
        <f>IF(入力シート!I14="",0,ROUND(入力シート!I14,0))</f>
        <v>0</v>
      </c>
      <c r="J14" s="47">
        <f>IF(入力シート!J14="",0,ROUND(入力シート!J14,0))</f>
        <v>0</v>
      </c>
      <c r="K14" s="47">
        <f>IF(入力シート!K14="",0,ROUND(入力シート!K14,0))</f>
        <v>0</v>
      </c>
      <c r="L14" s="50">
        <f t="shared" si="0"/>
        <v>0</v>
      </c>
    </row>
    <row r="15" spans="1:12">
      <c r="A15" s="102"/>
      <c r="B15" s="102"/>
      <c r="C15" s="96" t="s">
        <v>1101</v>
      </c>
      <c r="D15" s="98"/>
      <c r="E15" s="3">
        <v>6</v>
      </c>
      <c r="F15" s="47">
        <f>IF(入力シート!F15="",0,ROUND(入力シート!F15,0))</f>
        <v>0</v>
      </c>
      <c r="G15" s="47">
        <f>IF(入力シート!G15="",0,ROUND(入力シート!G15,0))</f>
        <v>0</v>
      </c>
      <c r="H15" s="47">
        <f>IF(入力シート!H15="",0,ROUND(入力シート!H15,0))</f>
        <v>0</v>
      </c>
      <c r="I15" s="47">
        <f>IF(入力シート!I15="",0,ROUND(入力シート!I15,0))</f>
        <v>0</v>
      </c>
      <c r="J15" s="47">
        <f>IF(入力シート!J15="",0,ROUND(入力シート!J15,0))</f>
        <v>0</v>
      </c>
      <c r="K15" s="47">
        <f>IF(入力シート!K15="",0,ROUND(入力シート!K15,0))</f>
        <v>0</v>
      </c>
      <c r="L15" s="50">
        <f t="shared" si="0"/>
        <v>0</v>
      </c>
    </row>
    <row r="16" spans="1:12">
      <c r="A16" s="102"/>
      <c r="B16" s="102"/>
      <c r="C16" s="5"/>
      <c r="D16" s="17" t="s">
        <v>1102</v>
      </c>
      <c r="E16" s="3">
        <v>7</v>
      </c>
      <c r="F16" s="47">
        <f>IF(入力シート!F16="",0,ROUND(入力シート!F16,0))</f>
        <v>0</v>
      </c>
      <c r="G16" s="47">
        <f>IF(入力シート!G16="",0,ROUND(入力シート!G16,0))</f>
        <v>0</v>
      </c>
      <c r="H16" s="47">
        <f>IF(入力シート!H16="",0,ROUND(入力シート!H16,0))</f>
        <v>0</v>
      </c>
      <c r="I16" s="47">
        <f>IF(入力シート!I16="",0,ROUND(入力シート!I16,0))</f>
        <v>0</v>
      </c>
      <c r="J16" s="47">
        <f>IF(入力シート!J16="",0,ROUND(入力シート!J16,0))</f>
        <v>0</v>
      </c>
      <c r="K16" s="47">
        <f>IF(入力シート!K16="",0,ROUND(入力シート!K16,0))</f>
        <v>0</v>
      </c>
      <c r="L16" s="50">
        <f t="shared" si="0"/>
        <v>0</v>
      </c>
    </row>
    <row r="17" spans="1:12">
      <c r="A17" s="102"/>
      <c r="B17" s="85"/>
      <c r="C17" s="82" t="s">
        <v>1103</v>
      </c>
      <c r="D17" s="83"/>
      <c r="E17" s="3">
        <v>8</v>
      </c>
      <c r="F17" s="48"/>
      <c r="G17" s="48"/>
      <c r="H17" s="48"/>
      <c r="I17" s="48"/>
      <c r="J17" s="47">
        <f>IF(入力シート!J17="",0,ROUND(入力シート!J17,0))</f>
        <v>0</v>
      </c>
      <c r="K17" s="47">
        <f>IF(入力シート!K17="",0,ROUND(入力シート!K17,0))</f>
        <v>0</v>
      </c>
      <c r="L17" s="50">
        <f t="shared" si="0"/>
        <v>0</v>
      </c>
    </row>
    <row r="18" spans="1:12">
      <c r="A18" s="102"/>
      <c r="B18" s="82" t="s">
        <v>1104</v>
      </c>
      <c r="C18" s="86"/>
      <c r="D18" s="83"/>
      <c r="E18" s="3">
        <v>9</v>
      </c>
      <c r="F18" s="48"/>
      <c r="G18" s="48"/>
      <c r="H18" s="48"/>
      <c r="I18" s="48"/>
      <c r="J18" s="48"/>
      <c r="K18" s="47">
        <f>IF(入力シート!K18="",0,ROUND(入力シート!K18,0))</f>
        <v>0</v>
      </c>
      <c r="L18" s="53"/>
    </row>
    <row r="19" spans="1:12">
      <c r="A19" s="102"/>
      <c r="B19" s="111" t="s">
        <v>1314</v>
      </c>
      <c r="C19" s="112"/>
      <c r="D19" s="113"/>
      <c r="E19" s="3">
        <v>10</v>
      </c>
      <c r="F19" s="48"/>
      <c r="G19" s="48"/>
      <c r="H19" s="47">
        <f>IF(入力シート!H19="",0,ROUND(入力シート!H19,0))</f>
        <v>0</v>
      </c>
      <c r="I19" s="47">
        <f>IF(入力シート!I19="",0,ROUND(入力シート!I19,0))</f>
        <v>0</v>
      </c>
      <c r="J19" s="47">
        <f>IF(入力シート!J19="",0,ROUND(入力シート!J19,0))</f>
        <v>0</v>
      </c>
      <c r="K19" s="47">
        <f>IF(入力シート!K19="",0,ROUND(入力シート!K19,0))</f>
        <v>0</v>
      </c>
      <c r="L19" s="50">
        <f t="shared" si="0"/>
        <v>0</v>
      </c>
    </row>
    <row r="20" spans="1:12">
      <c r="A20" s="102"/>
      <c r="B20" s="5"/>
      <c r="C20" s="82" t="s">
        <v>1315</v>
      </c>
      <c r="D20" s="83"/>
      <c r="E20" s="3">
        <v>11</v>
      </c>
      <c r="F20" s="48"/>
      <c r="G20" s="48"/>
      <c r="H20" s="47">
        <f>IF(入力シート!H20="",0,ROUND(入力シート!H20,0))</f>
        <v>0</v>
      </c>
      <c r="I20" s="47">
        <f>IF(入力シート!I20="",0,ROUND(入力シート!I20,0))</f>
        <v>0</v>
      </c>
      <c r="J20" s="47">
        <f>IF(入力シート!J20="",0,ROUND(入力シート!J20,0))</f>
        <v>0</v>
      </c>
      <c r="K20" s="47">
        <f>IF(入力シート!K20="",0,ROUND(入力シート!K20,0))</f>
        <v>0</v>
      </c>
      <c r="L20" s="50">
        <f t="shared" si="0"/>
        <v>0</v>
      </c>
    </row>
    <row r="21" spans="1:12">
      <c r="A21" s="102"/>
      <c r="B21" s="96" t="s">
        <v>1316</v>
      </c>
      <c r="C21" s="97"/>
      <c r="D21" s="98"/>
      <c r="E21" s="3">
        <v>12</v>
      </c>
      <c r="F21" s="48"/>
      <c r="G21" s="48"/>
      <c r="H21" s="48"/>
      <c r="I21" s="48"/>
      <c r="J21" s="48"/>
      <c r="K21" s="47">
        <f>IF(入力シート!K21="",0,ROUND(入力シート!K21,0))</f>
        <v>0</v>
      </c>
      <c r="L21" s="48"/>
    </row>
    <row r="22" spans="1:12">
      <c r="A22" s="102"/>
      <c r="B22" s="5"/>
      <c r="C22" s="99" t="s">
        <v>1230</v>
      </c>
      <c r="D22" s="101"/>
      <c r="E22" s="3">
        <v>13</v>
      </c>
      <c r="F22" s="48"/>
      <c r="G22" s="48"/>
      <c r="H22" s="48"/>
      <c r="I22" s="48"/>
      <c r="J22" s="48"/>
      <c r="K22" s="50">
        <f>K18</f>
        <v>0</v>
      </c>
      <c r="L22" s="48"/>
    </row>
    <row r="23" spans="1:12">
      <c r="A23" s="102"/>
      <c r="B23" s="84" t="s">
        <v>12</v>
      </c>
      <c r="C23" s="82" t="s">
        <v>1105</v>
      </c>
      <c r="D23" s="83"/>
      <c r="E23" s="3">
        <v>14</v>
      </c>
      <c r="F23" s="48"/>
      <c r="G23" s="48"/>
      <c r="H23" s="48"/>
      <c r="I23" s="48"/>
      <c r="J23" s="48"/>
      <c r="K23" s="47">
        <f>IF(入力シート!K23="",0,ROUND(入力シート!K23,0))</f>
        <v>0</v>
      </c>
      <c r="L23" s="48"/>
    </row>
    <row r="24" spans="1:12">
      <c r="A24" s="102"/>
      <c r="B24" s="85"/>
      <c r="C24" s="82" t="s">
        <v>1106</v>
      </c>
      <c r="D24" s="83"/>
      <c r="E24" s="3">
        <v>15</v>
      </c>
      <c r="F24" s="48"/>
      <c r="G24" s="48"/>
      <c r="H24" s="48"/>
      <c r="I24" s="48"/>
      <c r="J24" s="48"/>
      <c r="K24" s="47">
        <f>IF(入力シート!K24="",0,ROUND(入力シート!K24,0))</f>
        <v>0</v>
      </c>
      <c r="L24" s="48"/>
    </row>
    <row r="25" spans="1:12">
      <c r="A25" s="102"/>
      <c r="B25" s="84" t="s">
        <v>13</v>
      </c>
      <c r="C25" s="82" t="s">
        <v>1107</v>
      </c>
      <c r="D25" s="83"/>
      <c r="E25" s="3">
        <v>16</v>
      </c>
      <c r="F25" s="48"/>
      <c r="G25" s="48"/>
      <c r="H25" s="48"/>
      <c r="I25" s="48"/>
      <c r="J25" s="48"/>
      <c r="K25" s="47">
        <f>IF(入力シート!K25="",0,ROUND(入力シート!K25,0))</f>
        <v>0</v>
      </c>
      <c r="L25" s="48"/>
    </row>
    <row r="26" spans="1:12">
      <c r="A26" s="102"/>
      <c r="B26" s="102"/>
      <c r="C26" s="82" t="s">
        <v>1108</v>
      </c>
      <c r="D26" s="83"/>
      <c r="E26" s="3">
        <v>17</v>
      </c>
      <c r="F26" s="48"/>
      <c r="G26" s="48"/>
      <c r="H26" s="48"/>
      <c r="I26" s="48"/>
      <c r="J26" s="48"/>
      <c r="K26" s="47">
        <f>IF(入力シート!K26="",0,ROUND(入力シート!K26,0))</f>
        <v>0</v>
      </c>
      <c r="L26" s="48"/>
    </row>
    <row r="27" spans="1:12">
      <c r="A27" s="102"/>
      <c r="B27" s="102"/>
      <c r="C27" s="82" t="s">
        <v>1109</v>
      </c>
      <c r="D27" s="83"/>
      <c r="E27" s="3">
        <v>18</v>
      </c>
      <c r="F27" s="48"/>
      <c r="G27" s="48"/>
      <c r="H27" s="48"/>
      <c r="I27" s="48"/>
      <c r="J27" s="48"/>
      <c r="K27" s="47">
        <f>IF(入力シート!K27="",0,ROUND(入力シート!K27,0))</f>
        <v>0</v>
      </c>
      <c r="L27" s="48"/>
    </row>
    <row r="28" spans="1:12">
      <c r="A28" s="102"/>
      <c r="B28" s="85"/>
      <c r="C28" s="82" t="s">
        <v>1110</v>
      </c>
      <c r="D28" s="83"/>
      <c r="E28" s="3">
        <v>19</v>
      </c>
      <c r="F28" s="48"/>
      <c r="G28" s="48"/>
      <c r="H28" s="48"/>
      <c r="I28" s="48"/>
      <c r="J28" s="48"/>
      <c r="K28" s="47">
        <f>IF(入力シート!K28="",0,ROUND(入力シート!K28,0))</f>
        <v>0</v>
      </c>
      <c r="L28" s="48"/>
    </row>
    <row r="29" spans="1:12">
      <c r="A29" s="102"/>
      <c r="B29" s="82" t="s">
        <v>1111</v>
      </c>
      <c r="C29" s="86"/>
      <c r="D29" s="83"/>
      <c r="E29" s="3">
        <v>20</v>
      </c>
      <c r="F29" s="48"/>
      <c r="G29" s="48"/>
      <c r="H29" s="48"/>
      <c r="I29" s="48"/>
      <c r="J29" s="48"/>
      <c r="K29" s="47">
        <f>IF(入力シート!K29="",0,ROUND(入力シート!K29,0))</f>
        <v>0</v>
      </c>
      <c r="L29" s="48"/>
    </row>
    <row r="30" spans="1:12">
      <c r="A30" s="102"/>
      <c r="B30" s="82" t="s">
        <v>1112</v>
      </c>
      <c r="C30" s="86"/>
      <c r="D30" s="83"/>
      <c r="E30" s="3">
        <v>21</v>
      </c>
      <c r="F30" s="48"/>
      <c r="G30" s="48"/>
      <c r="H30" s="48"/>
      <c r="I30" s="48"/>
      <c r="J30" s="48"/>
      <c r="K30" s="47">
        <f>IF(入力シート!K30="",0,ROUND(入力シート!K30,0))</f>
        <v>0</v>
      </c>
      <c r="L30" s="48"/>
    </row>
    <row r="31" spans="1:12">
      <c r="A31" s="102"/>
      <c r="B31" s="114" t="s">
        <v>14</v>
      </c>
      <c r="C31" s="82" t="s">
        <v>1312</v>
      </c>
      <c r="D31" s="83"/>
      <c r="E31" s="3">
        <v>22</v>
      </c>
      <c r="F31" s="48"/>
      <c r="G31" s="48"/>
      <c r="H31" s="48"/>
      <c r="I31" s="48"/>
      <c r="J31" s="48"/>
      <c r="K31" s="47">
        <f>IF(入力シート!K31="",0,ROUND(入力シート!K31,0))</f>
        <v>0</v>
      </c>
      <c r="L31" s="48"/>
    </row>
    <row r="32" spans="1:12">
      <c r="A32" s="85"/>
      <c r="B32" s="114"/>
      <c r="C32" s="99" t="s">
        <v>1313</v>
      </c>
      <c r="D32" s="101"/>
      <c r="E32" s="3">
        <v>23</v>
      </c>
      <c r="F32" s="48"/>
      <c r="G32" s="48"/>
      <c r="H32" s="48"/>
      <c r="I32" s="48"/>
      <c r="J32" s="48"/>
      <c r="K32" s="47">
        <f>IF(入力シート!K32="",0,ROUND(入力シート!K32,0))</f>
        <v>0</v>
      </c>
      <c r="L32" s="48"/>
    </row>
    <row r="34" spans="1:9" ht="19.5">
      <c r="A34" s="81" t="s">
        <v>16</v>
      </c>
      <c r="B34" s="81"/>
      <c r="C34" s="81"/>
      <c r="D34" s="81"/>
      <c r="E34" s="81"/>
    </row>
    <row r="35" spans="1:9">
      <c r="A35" s="82" t="s">
        <v>2</v>
      </c>
      <c r="B35" s="86"/>
      <c r="C35" s="86"/>
      <c r="D35" s="86"/>
      <c r="E35" s="83"/>
      <c r="F35" s="4" t="s">
        <v>1124</v>
      </c>
      <c r="G35" s="4" t="s">
        <v>18</v>
      </c>
      <c r="H35" s="4" t="s">
        <v>19</v>
      </c>
      <c r="I35" s="2" t="s">
        <v>1231</v>
      </c>
    </row>
    <row r="36" spans="1:9">
      <c r="A36" s="82"/>
      <c r="B36" s="86"/>
      <c r="C36" s="86"/>
      <c r="D36" s="83"/>
      <c r="E36" s="3">
        <v>24</v>
      </c>
      <c r="F36" s="1"/>
      <c r="G36" s="1"/>
      <c r="H36" s="1"/>
      <c r="I36" s="1"/>
    </row>
    <row r="37" spans="1:9">
      <c r="A37" s="103" t="s">
        <v>17</v>
      </c>
      <c r="B37" s="104"/>
      <c r="C37" s="82" t="s">
        <v>1113</v>
      </c>
      <c r="D37" s="83"/>
      <c r="E37" s="3">
        <v>25</v>
      </c>
      <c r="F37" s="47">
        <f>IF(入力シート!F37="",0,ROUND(入力シート!F37,0))</f>
        <v>0</v>
      </c>
      <c r="G37" s="47">
        <f>IF(入力シート!G37="",0,ROUND(入力シート!G37,0))</f>
        <v>0</v>
      </c>
      <c r="H37" s="47">
        <f>IF(入力シート!H37="",0,ROUND(入力シート!H37,0))</f>
        <v>0</v>
      </c>
      <c r="I37" s="52">
        <f>IFERROR(F37+G37-H37,0)</f>
        <v>0</v>
      </c>
    </row>
    <row r="38" spans="1:9">
      <c r="A38" s="105"/>
      <c r="B38" s="106"/>
      <c r="C38" s="82" t="s">
        <v>1114</v>
      </c>
      <c r="D38" s="83"/>
      <c r="E38" s="3">
        <v>26</v>
      </c>
      <c r="F38" s="47">
        <f>IF(入力シート!F38="",0,ROUND(入力シート!F38,0))</f>
        <v>0</v>
      </c>
      <c r="G38" s="47">
        <f>IF(入力シート!G38="",0,ROUND(入力シート!G38,0))</f>
        <v>0</v>
      </c>
      <c r="H38" s="47">
        <f>IF(入力シート!H38="",0,ROUND(入力シート!H38,0))</f>
        <v>0</v>
      </c>
      <c r="I38" s="52">
        <f t="shared" ref="I38:I42" si="1">IFERROR(F38+G38-H38,0)</f>
        <v>0</v>
      </c>
    </row>
    <row r="39" spans="1:9">
      <c r="A39" s="82" t="s">
        <v>1115</v>
      </c>
      <c r="B39" s="86"/>
      <c r="C39" s="86"/>
      <c r="D39" s="83"/>
      <c r="E39" s="3">
        <v>27</v>
      </c>
      <c r="F39" s="47">
        <f>IF(入力シート!F39="",0,ROUND(入力シート!F39,0))</f>
        <v>0</v>
      </c>
      <c r="G39" s="47">
        <f>IF(入力シート!G39="",0,ROUND(入力シート!G39,0))</f>
        <v>0</v>
      </c>
      <c r="H39" s="47">
        <f>IF(入力シート!H39="",0,ROUND(入力シート!H39,0))</f>
        <v>0</v>
      </c>
      <c r="I39" s="52">
        <f t="shared" si="1"/>
        <v>0</v>
      </c>
    </row>
    <row r="40" spans="1:9">
      <c r="A40" s="82" t="s">
        <v>1116</v>
      </c>
      <c r="B40" s="86"/>
      <c r="C40" s="86"/>
      <c r="D40" s="83"/>
      <c r="E40" s="3">
        <v>28</v>
      </c>
      <c r="F40" s="47">
        <f>IF(入力シート!F40="",0,ROUND(入力シート!F40,0))</f>
        <v>0</v>
      </c>
      <c r="G40" s="47">
        <f>IF(入力シート!G40="",0,ROUND(入力シート!G40,0))</f>
        <v>0</v>
      </c>
      <c r="H40" s="47">
        <f>IF(入力シート!H40="",0,ROUND(入力シート!H40,0))</f>
        <v>0</v>
      </c>
      <c r="I40" s="52">
        <f t="shared" si="1"/>
        <v>0</v>
      </c>
    </row>
    <row r="41" spans="1:9" ht="18.75" customHeight="1">
      <c r="A41" s="82" t="s">
        <v>1117</v>
      </c>
      <c r="B41" s="86"/>
      <c r="C41" s="86"/>
      <c r="D41" s="83"/>
      <c r="E41" s="3">
        <v>29</v>
      </c>
      <c r="F41" s="47">
        <f>IF(入力シート!F41="",0,ROUND(入力シート!F41,0))</f>
        <v>0</v>
      </c>
      <c r="G41" s="47">
        <f>IF(入力シート!G41="",0,ROUND(入力シート!G41,0))</f>
        <v>0</v>
      </c>
      <c r="H41" s="47">
        <f>IF(入力シート!H41="",0,ROUND(入力シート!H41,0))</f>
        <v>0</v>
      </c>
      <c r="I41" s="52">
        <f t="shared" si="1"/>
        <v>0</v>
      </c>
    </row>
    <row r="42" spans="1:9">
      <c r="A42" s="82" t="s">
        <v>1118</v>
      </c>
      <c r="B42" s="86"/>
      <c r="C42" s="86"/>
      <c r="D42" s="83"/>
      <c r="E42" s="3">
        <v>30</v>
      </c>
      <c r="F42" s="47">
        <f>IF(入力シート!F42="",0,ROUND(入力シート!F42,0))</f>
        <v>0</v>
      </c>
      <c r="G42" s="47">
        <f>IF(入力シート!G42="",0,ROUND(入力シート!G42,0))</f>
        <v>0</v>
      </c>
      <c r="H42" s="47">
        <f>IF(入力シート!H42="",0,ROUND(入力シート!H42,0))</f>
        <v>0</v>
      </c>
      <c r="I42" s="52">
        <f t="shared" si="1"/>
        <v>0</v>
      </c>
    </row>
    <row r="43" spans="1:9">
      <c r="A43" s="82" t="s">
        <v>1232</v>
      </c>
      <c r="B43" s="86"/>
      <c r="C43" s="86"/>
      <c r="D43" s="83"/>
      <c r="E43" s="3">
        <v>31</v>
      </c>
      <c r="F43" s="52">
        <f>SUM(F37:F42)</f>
        <v>0</v>
      </c>
      <c r="G43" s="52">
        <f>SUM(G37:G42)</f>
        <v>0</v>
      </c>
      <c r="H43" s="52">
        <f>SUM(H37:H42)</f>
        <v>0</v>
      </c>
      <c r="I43" s="52">
        <f>SUM(I37:I42)</f>
        <v>0</v>
      </c>
    </row>
    <row r="45" spans="1:9" ht="19.5">
      <c r="A45" s="8" t="s">
        <v>20</v>
      </c>
    </row>
    <row r="46" spans="1:9">
      <c r="A46" s="82" t="s">
        <v>1119</v>
      </c>
      <c r="B46" s="86"/>
      <c r="C46" s="86"/>
      <c r="D46" s="83"/>
      <c r="E46" s="3">
        <v>32</v>
      </c>
      <c r="F46" s="47">
        <f>IF(入力シート!F46="",0,ROUND(入力シート!F46,0))</f>
        <v>0</v>
      </c>
    </row>
    <row r="47" spans="1:9">
      <c r="A47" s="82" t="s">
        <v>1120</v>
      </c>
      <c r="B47" s="86"/>
      <c r="C47" s="86"/>
      <c r="D47" s="83"/>
      <c r="E47" s="3">
        <v>33</v>
      </c>
      <c r="F47" s="47">
        <f>IF(入力シート!F47="",0,ROUND(入力シート!F47,0))</f>
        <v>0</v>
      </c>
    </row>
    <row r="48" spans="1:9">
      <c r="A48" s="82" t="s">
        <v>1121</v>
      </c>
      <c r="B48" s="86"/>
      <c r="C48" s="86"/>
      <c r="D48" s="83"/>
      <c r="E48" s="3">
        <v>34</v>
      </c>
      <c r="F48" s="47">
        <f>IF(入力シート!F48="",0,ROUND(入力シート!F48,0))</f>
        <v>0</v>
      </c>
    </row>
    <row r="50" spans="1:13" ht="19.5">
      <c r="A50" s="8" t="s">
        <v>21</v>
      </c>
    </row>
    <row r="51" spans="1:13">
      <c r="A51" s="82" t="s">
        <v>1317</v>
      </c>
      <c r="B51" s="86"/>
      <c r="C51" s="86"/>
      <c r="D51" s="83"/>
      <c r="E51" s="3">
        <v>35</v>
      </c>
      <c r="F51" s="47">
        <f>IF(入力シート!F51="",0,ROUND(入力シート!F51,0))</f>
        <v>0</v>
      </c>
    </row>
    <row r="52" spans="1:13">
      <c r="A52" s="84" t="s">
        <v>22</v>
      </c>
      <c r="B52" s="82" t="s">
        <v>1318</v>
      </c>
      <c r="C52" s="86"/>
      <c r="D52" s="83"/>
      <c r="E52" s="3">
        <v>36</v>
      </c>
      <c r="F52" s="50">
        <f>L11*5</f>
        <v>0</v>
      </c>
    </row>
    <row r="53" spans="1:13">
      <c r="A53" s="102"/>
      <c r="B53" s="82" t="s">
        <v>1319</v>
      </c>
      <c r="C53" s="86"/>
      <c r="D53" s="83"/>
      <c r="E53" s="3">
        <v>37</v>
      </c>
      <c r="F53" s="47">
        <f>IF(入力シート!F53="",0,ROUND(入力シート!F53,0))</f>
        <v>0</v>
      </c>
    </row>
    <row r="54" spans="1:13">
      <c r="A54" s="102"/>
      <c r="B54" s="82" t="s">
        <v>1320</v>
      </c>
      <c r="C54" s="86"/>
      <c r="D54" s="83"/>
      <c r="E54" s="3">
        <v>38</v>
      </c>
      <c r="F54" s="47">
        <f>IF(入力シート!F54="",0,ROUND(入力シート!F54,0))</f>
        <v>0</v>
      </c>
    </row>
    <row r="55" spans="1:13">
      <c r="A55" s="102"/>
      <c r="B55" s="82" t="s">
        <v>1321</v>
      </c>
      <c r="C55" s="86"/>
      <c r="D55" s="83"/>
      <c r="E55" s="3">
        <v>39</v>
      </c>
      <c r="F55" s="47">
        <f>IF(入力シート!F55="",0,ROUND(入力シート!F55,0))</f>
        <v>0</v>
      </c>
    </row>
    <row r="56" spans="1:13">
      <c r="A56" s="85"/>
      <c r="B56" s="82" t="s">
        <v>1322</v>
      </c>
      <c r="C56" s="86"/>
      <c r="D56" s="83"/>
      <c r="E56" s="3">
        <v>40</v>
      </c>
      <c r="F56" s="50">
        <f>IFERROR(F52+F53+F54-F55,0)</f>
        <v>0</v>
      </c>
      <c r="M56" s="16"/>
    </row>
    <row r="57" spans="1:13">
      <c r="A57" s="84" t="s">
        <v>23</v>
      </c>
      <c r="B57" s="82" t="s">
        <v>1323</v>
      </c>
      <c r="C57" s="86"/>
      <c r="D57" s="83"/>
      <c r="E57" s="3">
        <v>41</v>
      </c>
      <c r="F57" s="47">
        <f>IF(入力シート!F57="",0,ROUND(入力シート!F57,0))</f>
        <v>0</v>
      </c>
    </row>
    <row r="58" spans="1:13">
      <c r="A58" s="102"/>
      <c r="B58" s="82" t="s">
        <v>1324</v>
      </c>
      <c r="C58" s="86"/>
      <c r="D58" s="83"/>
      <c r="E58" s="3">
        <v>42</v>
      </c>
      <c r="F58" s="47">
        <f>IF(入力シート!F58="",0,ROUND(入力シート!F58,0))</f>
        <v>0</v>
      </c>
    </row>
    <row r="59" spans="1:13">
      <c r="A59" s="85"/>
      <c r="B59" s="82" t="s">
        <v>1322</v>
      </c>
      <c r="C59" s="86"/>
      <c r="D59" s="83"/>
      <c r="E59" s="3">
        <v>43</v>
      </c>
      <c r="F59" s="50">
        <f>IFERROR(F57+F58,0)</f>
        <v>0</v>
      </c>
    </row>
    <row r="60" spans="1:13">
      <c r="A60" s="82" t="s">
        <v>1325</v>
      </c>
      <c r="B60" s="86"/>
      <c r="C60" s="86"/>
      <c r="D60" s="83"/>
      <c r="E60" s="3">
        <v>44</v>
      </c>
      <c r="F60" s="47">
        <f>IF(入力シート!F60="",0,ROUND(入力シート!F60,0))</f>
        <v>0</v>
      </c>
    </row>
    <row r="61" spans="1:13">
      <c r="A61" s="82" t="s">
        <v>1326</v>
      </c>
      <c r="B61" s="86"/>
      <c r="C61" s="86"/>
      <c r="D61" s="83"/>
      <c r="E61" s="3">
        <v>45</v>
      </c>
      <c r="F61" s="50">
        <f>IFERROR(F51+F56-F59-F60,0)</f>
        <v>0</v>
      </c>
    </row>
    <row r="63" spans="1:13" ht="19.5">
      <c r="A63" s="81" t="s">
        <v>24</v>
      </c>
      <c r="B63" s="81"/>
      <c r="C63" s="81"/>
      <c r="D63" s="81"/>
      <c r="M63" s="16"/>
    </row>
    <row r="64" spans="1:13">
      <c r="A64" s="96" t="s">
        <v>1327</v>
      </c>
      <c r="B64" s="97"/>
      <c r="C64" s="97"/>
      <c r="D64" s="98"/>
      <c r="E64" s="3">
        <v>46</v>
      </c>
      <c r="F64" s="50">
        <f>SUM(F65:F70)</f>
        <v>0</v>
      </c>
      <c r="M64" s="16"/>
    </row>
    <row r="65" spans="1:8">
      <c r="A65" s="6"/>
      <c r="B65" s="82" t="s">
        <v>1328</v>
      </c>
      <c r="C65" s="86"/>
      <c r="D65" s="83"/>
      <c r="E65" s="3">
        <v>47</v>
      </c>
      <c r="F65" s="47">
        <f>IF(入力シート!F65="",0,ROUND(入力シート!F65,0))</f>
        <v>0</v>
      </c>
    </row>
    <row r="66" spans="1:8">
      <c r="A66" s="6"/>
      <c r="B66" s="82" t="s">
        <v>1329</v>
      </c>
      <c r="C66" s="86"/>
      <c r="D66" s="83"/>
      <c r="E66" s="3">
        <v>48</v>
      </c>
      <c r="F66" s="47">
        <f>IF(入力シート!F66="",0,ROUND(入力シート!F66,0))</f>
        <v>0</v>
      </c>
    </row>
    <row r="67" spans="1:8">
      <c r="A67" s="6"/>
      <c r="B67" s="82" t="s">
        <v>1330</v>
      </c>
      <c r="C67" s="86"/>
      <c r="D67" s="83"/>
      <c r="E67" s="3">
        <v>49</v>
      </c>
      <c r="F67" s="47">
        <f>IF(入力シート!F67="",0,ROUND(入力シート!F67,0))</f>
        <v>0</v>
      </c>
    </row>
    <row r="68" spans="1:8">
      <c r="A68" s="6"/>
      <c r="B68" s="82" t="s">
        <v>1331</v>
      </c>
      <c r="C68" s="86"/>
      <c r="D68" s="83"/>
      <c r="E68" s="3">
        <v>50</v>
      </c>
      <c r="F68" s="47">
        <f>IF(入力シート!F68="",0,ROUND(入力シート!F68,0))</f>
        <v>0</v>
      </c>
    </row>
    <row r="69" spans="1:8">
      <c r="A69" s="6"/>
      <c r="B69" s="99" t="s">
        <v>1332</v>
      </c>
      <c r="C69" s="100"/>
      <c r="D69" s="101"/>
      <c r="E69" s="3">
        <v>51</v>
      </c>
      <c r="F69" s="47">
        <f>IF(入力シート!F69="",0,ROUND(入力シート!F69,0))</f>
        <v>0</v>
      </c>
    </row>
    <row r="70" spans="1:8">
      <c r="A70" s="5"/>
      <c r="B70" s="99" t="s">
        <v>1333</v>
      </c>
      <c r="C70" s="100"/>
      <c r="D70" s="101"/>
      <c r="E70" s="3">
        <v>52</v>
      </c>
      <c r="F70" s="47">
        <f>IF(入力シート!F70="",0,ROUND(入力シート!F70,0))</f>
        <v>0</v>
      </c>
    </row>
    <row r="71" spans="1:8">
      <c r="A71" s="92" t="s">
        <v>1125</v>
      </c>
      <c r="B71" s="92"/>
      <c r="C71" s="92"/>
      <c r="D71" s="92"/>
      <c r="F71" s="47">
        <f>IF(入力シート!F71="",0,ROUND(入力シート!F71,0))</f>
        <v>0</v>
      </c>
    </row>
    <row r="72" spans="1:8">
      <c r="A72" s="82" t="s">
        <v>1334</v>
      </c>
      <c r="B72" s="86"/>
      <c r="C72" s="86"/>
      <c r="D72" s="83"/>
      <c r="E72" s="3">
        <v>53</v>
      </c>
      <c r="F72" s="47">
        <f>IF(入力シート!F72="",0,ROUND(入力シート!F72,0))</f>
        <v>0</v>
      </c>
    </row>
    <row r="73" spans="1:8">
      <c r="A73" s="82" t="s">
        <v>1335</v>
      </c>
      <c r="B73" s="86"/>
      <c r="C73" s="86"/>
      <c r="D73" s="83"/>
      <c r="E73" s="3">
        <v>54</v>
      </c>
      <c r="F73" s="47">
        <f>IF(入力シート!F73="",0,ROUND(入力シート!F73,0))</f>
        <v>0</v>
      </c>
    </row>
    <row r="74" spans="1:8">
      <c r="A74" s="82" t="s">
        <v>1336</v>
      </c>
      <c r="B74" s="86"/>
      <c r="C74" s="86"/>
      <c r="D74" s="83"/>
      <c r="E74" s="3">
        <v>55</v>
      </c>
      <c r="F74" s="47">
        <f>IF(入力シート!F74="",0,ROUND(入力シート!F74,0))</f>
        <v>0</v>
      </c>
    </row>
    <row r="76" spans="1:8" ht="19.5">
      <c r="A76" s="8" t="s">
        <v>27</v>
      </c>
    </row>
    <row r="77" spans="1:8">
      <c r="A77" s="82" t="s">
        <v>2</v>
      </c>
      <c r="B77" s="86"/>
      <c r="C77" s="86"/>
      <c r="D77" s="86"/>
      <c r="E77" s="83"/>
      <c r="F77" s="4" t="s">
        <v>30</v>
      </c>
      <c r="G77" s="4" t="s">
        <v>31</v>
      </c>
      <c r="H77" s="4" t="s">
        <v>32</v>
      </c>
    </row>
    <row r="78" spans="1:8">
      <c r="A78" s="82" t="s">
        <v>6</v>
      </c>
      <c r="B78" s="86"/>
      <c r="C78" s="86"/>
      <c r="D78" s="83"/>
      <c r="E78" s="3">
        <v>56</v>
      </c>
      <c r="F78" s="75">
        <f>IF(入力シート!F78="",0,ROUND(入力シート!F78,1))</f>
        <v>0</v>
      </c>
      <c r="G78" s="47">
        <f>IF(入力シート!G78="",0,ROUND(入力シート!G78,0))</f>
        <v>0</v>
      </c>
      <c r="H78" s="75">
        <f>IF(入力シート!H78="",0,ROUND(入力シート!H78,1))</f>
        <v>0</v>
      </c>
    </row>
    <row r="79" spans="1:8">
      <c r="A79" s="82" t="s">
        <v>7</v>
      </c>
      <c r="B79" s="86"/>
      <c r="C79" s="86"/>
      <c r="D79" s="83"/>
      <c r="E79" s="3">
        <v>57</v>
      </c>
      <c r="F79" s="75">
        <f>IF(入力シート!F79="",0,ROUND(入力シート!F79,1))</f>
        <v>0</v>
      </c>
      <c r="G79" s="47">
        <f>IF(入力シート!G79="",0,ROUND(入力シート!G79,0))</f>
        <v>0</v>
      </c>
      <c r="H79" s="75">
        <f>IF(入力シート!H79="",0,ROUND(入力シート!H79,1))</f>
        <v>0</v>
      </c>
    </row>
    <row r="80" spans="1:8">
      <c r="A80" s="82" t="s">
        <v>8</v>
      </c>
      <c r="B80" s="86"/>
      <c r="C80" s="86"/>
      <c r="D80" s="83"/>
      <c r="E80" s="3">
        <v>58</v>
      </c>
      <c r="F80" s="75">
        <f>IF(入力シート!F80="",0,ROUND(入力シート!F80,1))</f>
        <v>0</v>
      </c>
      <c r="G80" s="47">
        <f>IF(入力シート!G80="",0,ROUND(入力シート!G80,0))</f>
        <v>0</v>
      </c>
      <c r="H80" s="75">
        <f>IF(入力シート!H80="",0,ROUND(入力シート!H80,1))</f>
        <v>0</v>
      </c>
    </row>
    <row r="81" spans="1:12">
      <c r="A81" s="82" t="s">
        <v>9</v>
      </c>
      <c r="B81" s="86"/>
      <c r="C81" s="86"/>
      <c r="D81" s="83"/>
      <c r="E81" s="3">
        <v>59</v>
      </c>
      <c r="F81" s="75">
        <f>IF(入力シート!F81="",0,ROUND(入力シート!F81,1))</f>
        <v>0</v>
      </c>
      <c r="G81" s="47">
        <f>IF(入力シート!G81="",0,ROUND(入力シート!G81,0))</f>
        <v>0</v>
      </c>
      <c r="H81" s="75">
        <f>IF(入力シート!H81="",0,ROUND(入力シート!H81,1))</f>
        <v>0</v>
      </c>
    </row>
    <row r="82" spans="1:12">
      <c r="A82" s="82" t="s">
        <v>10</v>
      </c>
      <c r="B82" s="86"/>
      <c r="C82" s="86"/>
      <c r="D82" s="83"/>
      <c r="E82" s="3">
        <v>60</v>
      </c>
      <c r="F82" s="75">
        <f>IF(入力シート!F82="",0,ROUND(入力シート!F82,1))</f>
        <v>0</v>
      </c>
      <c r="G82" s="47">
        <f>IF(入力シート!G82="",0,ROUND(入力シート!G82,0))</f>
        <v>0</v>
      </c>
      <c r="H82" s="75">
        <f>IF(入力シート!H82="",0,ROUND(入力シート!H82,1))</f>
        <v>0</v>
      </c>
    </row>
    <row r="83" spans="1:12">
      <c r="A83" s="82" t="s">
        <v>11</v>
      </c>
      <c r="B83" s="86"/>
      <c r="C83" s="86"/>
      <c r="D83" s="83"/>
      <c r="E83" s="3">
        <v>61</v>
      </c>
      <c r="F83" s="75">
        <f>IF(入力シート!F83="",0,ROUND(入力シート!F83,1))</f>
        <v>0</v>
      </c>
      <c r="G83" s="47">
        <f>IF(入力シート!G83="",0,ROUND(入力シート!G83,0))</f>
        <v>0</v>
      </c>
      <c r="H83" s="75">
        <f>IF(入力シート!H83="",0,ROUND(入力シート!H83,1))</f>
        <v>0</v>
      </c>
    </row>
    <row r="84" spans="1:12">
      <c r="A84" t="s">
        <v>28</v>
      </c>
    </row>
    <row r="85" spans="1:12">
      <c r="A85" s="82" t="s">
        <v>25</v>
      </c>
      <c r="B85" s="86"/>
      <c r="C85" s="86"/>
      <c r="D85" s="83"/>
      <c r="E85" s="3">
        <v>62</v>
      </c>
      <c r="F85" s="75">
        <f>IF(入力シート!F85="",0,ROUND(入力シート!F85,1))</f>
        <v>0</v>
      </c>
      <c r="G85" s="47">
        <f>IF(入力シート!G85="",0,ROUND(入力シート!G85,0))</f>
        <v>0</v>
      </c>
      <c r="H85" s="75">
        <f>IF(入力シート!H85="",0,ROUND(入力シート!H85,1))</f>
        <v>0</v>
      </c>
    </row>
    <row r="86" spans="1:12">
      <c r="A86" s="82" t="s">
        <v>26</v>
      </c>
      <c r="B86" s="86"/>
      <c r="C86" s="86"/>
      <c r="D86" s="83"/>
      <c r="E86" s="3">
        <v>63</v>
      </c>
      <c r="F86" s="75">
        <f>IF(入力シート!F86="",0,ROUND(入力シート!F86,1))</f>
        <v>0</v>
      </c>
      <c r="G86" s="47">
        <f>IF(入力シート!G86="",0,ROUND(入力シート!G86,0))</f>
        <v>0</v>
      </c>
      <c r="H86" s="75">
        <f>IF(入力シート!H86="",0,ROUND(入力シート!H86,1))</f>
        <v>0</v>
      </c>
    </row>
    <row r="87" spans="1:12">
      <c r="A87" s="82" t="s">
        <v>29</v>
      </c>
      <c r="B87" s="86"/>
      <c r="C87" s="86"/>
      <c r="D87" s="83"/>
      <c r="E87" s="3">
        <v>64</v>
      </c>
      <c r="F87" s="75">
        <f>IF(入力シート!F87="",0,ROUND(入力シート!F87,1))</f>
        <v>0</v>
      </c>
      <c r="G87" s="47">
        <f>IF(入力シート!G87="",0,ROUND(入力シート!G87,0))</f>
        <v>0</v>
      </c>
      <c r="H87" s="75">
        <f>IF(入力シート!H87="",0,ROUND(入力シート!H87,1))</f>
        <v>0</v>
      </c>
    </row>
    <row r="89" spans="1:12">
      <c r="A89" s="7" t="s">
        <v>1225</v>
      </c>
    </row>
    <row r="90" spans="1:12" ht="42" customHeight="1"/>
    <row r="91" spans="1:12" ht="168.75" customHeight="1">
      <c r="A91" s="88" t="str">
        <f>IF(エラーチェック式!C8=TRUE,IF(COUNTIF(エラーチェック式!G41:G150,1)=0,"エラーはありませんでした。本ファイルを所管の国税局鑑定官室まで提出してください。",エラーチェック式!D145&amp;エラーチェック式!D146&amp;エラーチェック式!D147&amp;エラーチェック式!D148&amp;エラーチェック式!D149&amp;エラーチェック式!D150&amp;エラーチェック式!D41&amp;エラーチェック式!D42&amp;エラーチェック式!D43&amp;エラーチェック式!D44&amp;エラーチェック式!D45&amp;エラーチェック式!D46&amp;エラーチェック式!D47&amp;エラーチェック式!D48&amp;エラーチェック式!D49&amp;エラーチェック式!D50&amp;エラーチェック式!D55&amp;エラーチェック式!D57&amp;エラーチェック式!D58&amp;エラーチェック式!D59&amp;エラーチェック式!D60&amp;エラーチェック式!D61&amp;エラーチェック式!D62&amp;エラーチェック式!D63&amp;エラーチェック式!E71&amp;エラーチェック式!E72&amp;エラーチェック式!E73&amp;エラーチェック式!E74&amp;エラーチェック式!E75&amp;エラーチェック式!E76&amp;エラーチェック式!E79&amp;エラーチェック式!E80&amp;エラーチェック式!E81&amp;エラーチェック式!E104&amp;エラーチェック式!E105&amp;エラーチェック式!E106&amp;エラーチェック式!E107&amp;エラーチェック式!E108&amp;エラーチェック式!E121&amp;エラーチェック式!E122&amp;エラーチェック式!E126&amp;エラーチェック式!E129&amp;エラーチェック式!E140),"（チェック未実施です）")</f>
        <v>（チェック未実施です）</v>
      </c>
      <c r="B91" s="89"/>
      <c r="C91" s="89"/>
      <c r="D91" s="89"/>
      <c r="E91" s="89"/>
      <c r="F91" s="89"/>
      <c r="G91" s="89"/>
      <c r="H91" s="89"/>
      <c r="I91" s="89"/>
      <c r="J91" s="89"/>
      <c r="K91" s="89"/>
      <c r="L91" s="89"/>
    </row>
    <row r="92" spans="1:12" ht="24" customHeight="1"/>
    <row r="93" spans="1:12">
      <c r="A93" t="s">
        <v>1128</v>
      </c>
    </row>
    <row r="94" spans="1:12">
      <c r="A94" t="s">
        <v>1127</v>
      </c>
    </row>
    <row r="95" spans="1:12" ht="78" customHeight="1">
      <c r="A95" s="87"/>
      <c r="B95" s="87"/>
      <c r="C95" s="87"/>
      <c r="D95" s="87"/>
      <c r="E95" s="87"/>
      <c r="F95" s="87"/>
      <c r="G95" s="87"/>
      <c r="H95" s="87"/>
      <c r="I95" s="87"/>
      <c r="J95" s="87"/>
      <c r="K95" s="87"/>
      <c r="L95" s="87"/>
    </row>
    <row r="96" spans="1:12" ht="12.75" customHeight="1"/>
    <row r="97" spans="1:13">
      <c r="A97" t="s">
        <v>37</v>
      </c>
    </row>
    <row r="104" spans="1:13">
      <c r="M104" s="16"/>
    </row>
  </sheetData>
  <sheetProtection formatColumns="0" formatRows="0" selectLockedCells="1"/>
  <dataConsolidate/>
  <mergeCells count="85">
    <mergeCell ref="A95:L95"/>
    <mergeCell ref="A77:E77"/>
    <mergeCell ref="A78:D78"/>
    <mergeCell ref="A79:D79"/>
    <mergeCell ref="A80:D80"/>
    <mergeCell ref="A81:D81"/>
    <mergeCell ref="A82:D82"/>
    <mergeCell ref="A83:D83"/>
    <mergeCell ref="A85:D85"/>
    <mergeCell ref="A86:D86"/>
    <mergeCell ref="A87:D87"/>
    <mergeCell ref="A91:L91"/>
    <mergeCell ref="A74:D74"/>
    <mergeCell ref="A63:D63"/>
    <mergeCell ref="A64:D64"/>
    <mergeCell ref="B65:D65"/>
    <mergeCell ref="B66:D66"/>
    <mergeCell ref="B67:D67"/>
    <mergeCell ref="B68:D68"/>
    <mergeCell ref="B69:D69"/>
    <mergeCell ref="B70:D70"/>
    <mergeCell ref="A71:D71"/>
    <mergeCell ref="A72:D72"/>
    <mergeCell ref="A73:D73"/>
    <mergeCell ref="A61:D61"/>
    <mergeCell ref="A51:D51"/>
    <mergeCell ref="A52:A56"/>
    <mergeCell ref="B52:D52"/>
    <mergeCell ref="B53:D53"/>
    <mergeCell ref="B54:D54"/>
    <mergeCell ref="B55:D55"/>
    <mergeCell ref="B56:D56"/>
    <mergeCell ref="A57:A59"/>
    <mergeCell ref="B57:D57"/>
    <mergeCell ref="B58:D58"/>
    <mergeCell ref="B59:D59"/>
    <mergeCell ref="A60:D60"/>
    <mergeCell ref="B23:B24"/>
    <mergeCell ref="C23:D23"/>
    <mergeCell ref="A48:D48"/>
    <mergeCell ref="A36:D36"/>
    <mergeCell ref="A37:B38"/>
    <mergeCell ref="C37:D37"/>
    <mergeCell ref="C38:D38"/>
    <mergeCell ref="A39:D39"/>
    <mergeCell ref="A40:D40"/>
    <mergeCell ref="A41:D41"/>
    <mergeCell ref="A42:D42"/>
    <mergeCell ref="A43:D43"/>
    <mergeCell ref="A46:D46"/>
    <mergeCell ref="A47:D47"/>
    <mergeCell ref="A35:E35"/>
    <mergeCell ref="B25:B28"/>
    <mergeCell ref="C25:D25"/>
    <mergeCell ref="C26:D26"/>
    <mergeCell ref="C27:D27"/>
    <mergeCell ref="C28:D28"/>
    <mergeCell ref="B29:D29"/>
    <mergeCell ref="B30:D30"/>
    <mergeCell ref="B31:B32"/>
    <mergeCell ref="C31:D31"/>
    <mergeCell ref="C32:D32"/>
    <mergeCell ref="A34:E34"/>
    <mergeCell ref="C24:D24"/>
    <mergeCell ref="A10:A12"/>
    <mergeCell ref="B10:D10"/>
    <mergeCell ref="C11:D11"/>
    <mergeCell ref="B12:D12"/>
    <mergeCell ref="A13:D13"/>
    <mergeCell ref="A14:A32"/>
    <mergeCell ref="B14:B17"/>
    <mergeCell ref="C14:D14"/>
    <mergeCell ref="C15:D15"/>
    <mergeCell ref="C17:D17"/>
    <mergeCell ref="B18:D18"/>
    <mergeCell ref="B19:D19"/>
    <mergeCell ref="C20:D20"/>
    <mergeCell ref="B21:D21"/>
    <mergeCell ref="C22:D22"/>
    <mergeCell ref="A9:E9"/>
    <mergeCell ref="A1:L1"/>
    <mergeCell ref="I3:K3"/>
    <mergeCell ref="B4:C4"/>
    <mergeCell ref="J4:L4"/>
    <mergeCell ref="A8:C8"/>
  </mergeCells>
  <phoneticPr fontId="1"/>
  <dataValidations count="3">
    <dataValidation type="whole" allowBlank="1" showInputMessage="1" showErrorMessage="1" error="正の整数を入力してください。_x000a__x000a_なお、以下の式により、期末在庫数量が計算されます。_x000a__x000a_期首在庫数量（35）＋受入数量合計（40）－払出数量合計（43）－欠減等（45）＝期末在庫数量（44）" sqref="F61" xr:uid="{FFB5DBE1-74ED-4FE1-A0EF-043DB4F832DC}">
      <formula1>0</formula1>
      <formula2>999999999</formula2>
    </dataValidation>
    <dataValidation type="decimal" allowBlank="1" showInputMessage="1" showErrorMessage="1" sqref="H84" xr:uid="{D65B4082-AD8E-4EA0-8FF5-B7934D038C94}">
      <formula1>0</formula1>
      <formula2>9.9</formula2>
    </dataValidation>
    <dataValidation type="list" allowBlank="1" showInputMessage="1" showErrorMessage="1" sqref="B6:C7" xr:uid="{4C916510-138D-43D6-B65A-82453D02985C}">
      <formula1>"東京局,関東信越局,名古屋局"</formula1>
    </dataValidation>
  </dataValidations>
  <pageMargins left="0.23622047244094491" right="0.23622047244094491" top="0.74803149606299213" bottom="0.74803149606299213" header="0.31496062992125984" footer="0.31496062992125984"/>
  <pageSetup paperSize="9" scale="59" fitToHeight="0" orientation="portrait" r:id="rId1"/>
  <rowBreaks count="1" manualBreakCount="1">
    <brk id="61" max="11"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0</xdr:col>
                    <xdr:colOff>200025</xdr:colOff>
                    <xdr:row>89</xdr:row>
                    <xdr:rowOff>171450</xdr:rowOff>
                  </from>
                  <to>
                    <xdr:col>1</xdr:col>
                    <xdr:colOff>238125</xdr:colOff>
                    <xdr:row>89</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EC59219C-0251-4BC0-98B5-CACD6A3E2FB5}">
            <xm:f>エラーチェック式!$G$146=1</xm:f>
            <x14:dxf>
              <fill>
                <patternFill>
                  <bgColor rgb="FFFF0000"/>
                </patternFill>
              </fill>
            </x14:dxf>
          </x14:cfRule>
          <xm:sqref>B4:C4</xm:sqref>
        </x14:conditionalFormatting>
        <x14:conditionalFormatting xmlns:xm="http://schemas.microsoft.com/office/excel/2006/main">
          <x14:cfRule type="expression" priority="4" id="{4D63D0C8-D796-4B16-8B86-0CD8E84AB2EA}">
            <xm:f>エラーチェック式!$G$147=1</xm:f>
            <x14:dxf>
              <fill>
                <patternFill>
                  <bgColor rgb="FFFF0000"/>
                </patternFill>
              </fill>
            </x14:dxf>
          </x14:cfRule>
          <xm:sqref>G4</xm:sqref>
        </x14:conditionalFormatting>
        <x14:conditionalFormatting xmlns:xm="http://schemas.microsoft.com/office/excel/2006/main">
          <x14:cfRule type="expression" priority="3" id="{FBB510F2-3E31-4FC8-B95E-2465DA9A4A97}">
            <xm:f>エラーチェック式!$G$148=1</xm:f>
            <x14:dxf>
              <fill>
                <patternFill>
                  <bgColor rgb="FFFF0000"/>
                </patternFill>
              </fill>
            </x14:dxf>
          </x14:cfRule>
          <xm:sqref>J4:L4</xm:sqref>
        </x14:conditionalFormatting>
        <x14:conditionalFormatting xmlns:xm="http://schemas.microsoft.com/office/excel/2006/main">
          <x14:cfRule type="expression" priority="2" id="{AFDDEC42-312E-48B1-A33B-9BF50618BC07}">
            <xm:f>エラーチェック式!$G$149=1</xm:f>
            <x14:dxf>
              <fill>
                <patternFill>
                  <bgColor rgb="FFFF0000"/>
                </patternFill>
              </fill>
            </x14:dxf>
          </x14:cfRule>
          <xm:sqref>J5</xm:sqref>
        </x14:conditionalFormatting>
        <x14:conditionalFormatting xmlns:xm="http://schemas.microsoft.com/office/excel/2006/main">
          <x14:cfRule type="expression" priority="1" id="{D8F0AE2A-B3E2-43DF-A6BD-F1B2E173E83C}">
            <xm:f>エラーチェック式!$G$150=1</xm:f>
            <x14:dxf>
              <fill>
                <patternFill>
                  <bgColor rgb="FFFF0000"/>
                </patternFill>
              </fill>
            </x14:dxf>
          </x14:cfRule>
          <xm:sqref>L5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5D33A-70BD-48C5-B94E-8A6D20E4371F}">
  <sheetPr codeName="Sheet5">
    <pageSetUpPr fitToPage="1"/>
  </sheetPr>
  <dimension ref="A2:J52"/>
  <sheetViews>
    <sheetView showGridLines="0" view="pageBreakPreview" zoomScale="85" zoomScaleNormal="70" zoomScaleSheetLayoutView="85" workbookViewId="0">
      <selection activeCell="C26" sqref="C26:F28"/>
    </sheetView>
  </sheetViews>
  <sheetFormatPr defaultColWidth="8.125" defaultRowHeight="12"/>
  <cols>
    <col min="1" max="2" width="4.5" style="58" customWidth="1"/>
    <col min="3" max="3" width="5.875" style="58" customWidth="1"/>
    <col min="4" max="4" width="3.125" style="58" customWidth="1"/>
    <col min="5" max="5" width="17.875" style="59" customWidth="1"/>
    <col min="6" max="6" width="12.375" style="59" customWidth="1"/>
    <col min="7" max="7" width="5.125" style="60" customWidth="1"/>
    <col min="8" max="8" width="3.75" style="60" customWidth="1"/>
    <col min="9" max="9" width="39.375" style="60" customWidth="1"/>
    <col min="10" max="10" width="1.75" style="60" customWidth="1"/>
    <col min="11" max="16384" width="8.125" style="60"/>
  </cols>
  <sheetData>
    <row r="2" spans="1:10" ht="14.25">
      <c r="A2" s="160" t="s">
        <v>1337</v>
      </c>
      <c r="B2" s="160"/>
    </row>
    <row r="3" spans="1:10" ht="14.25">
      <c r="A3" s="161" t="s">
        <v>1338</v>
      </c>
      <c r="B3" s="161"/>
      <c r="C3" s="161"/>
      <c r="D3" s="161"/>
      <c r="E3" s="161"/>
      <c r="F3" s="161"/>
      <c r="G3" s="161"/>
      <c r="H3" s="161"/>
      <c r="I3" s="161"/>
    </row>
    <row r="4" spans="1:10" s="62" customFormat="1" ht="17.45" customHeight="1">
      <c r="A4" s="162" t="s">
        <v>1339</v>
      </c>
      <c r="B4" s="163"/>
      <c r="C4" s="164" t="s">
        <v>1340</v>
      </c>
      <c r="D4" s="165"/>
      <c r="E4" s="165"/>
      <c r="F4" s="166"/>
      <c r="G4" s="168" t="s">
        <v>1341</v>
      </c>
      <c r="H4" s="169"/>
      <c r="I4" s="167" t="s">
        <v>1448</v>
      </c>
      <c r="J4" s="61"/>
    </row>
    <row r="5" spans="1:10" s="62" customFormat="1" ht="17.45" customHeight="1">
      <c r="A5" s="139" t="s">
        <v>1342</v>
      </c>
      <c r="B5" s="140"/>
      <c r="C5" s="151" t="s">
        <v>1343</v>
      </c>
      <c r="D5" s="152"/>
      <c r="E5" s="152"/>
      <c r="F5" s="153"/>
      <c r="G5" s="145"/>
      <c r="H5" s="146"/>
      <c r="I5" s="147"/>
    </row>
    <row r="6" spans="1:10" s="62" customFormat="1" ht="17.45" customHeight="1">
      <c r="A6" s="145"/>
      <c r="B6" s="146"/>
      <c r="C6" s="157"/>
      <c r="D6" s="158"/>
      <c r="E6" s="158"/>
      <c r="F6" s="159"/>
      <c r="G6" s="131" t="s">
        <v>1344</v>
      </c>
      <c r="H6" s="132"/>
      <c r="I6" s="63" t="s">
        <v>1345</v>
      </c>
    </row>
    <row r="7" spans="1:10" s="62" customFormat="1" ht="17.45" customHeight="1">
      <c r="A7" s="131" t="s">
        <v>1348</v>
      </c>
      <c r="B7" s="132"/>
      <c r="C7" s="148" t="s">
        <v>1349</v>
      </c>
      <c r="D7" s="149"/>
      <c r="E7" s="149"/>
      <c r="F7" s="150"/>
      <c r="G7" s="131" t="s">
        <v>1346</v>
      </c>
      <c r="H7" s="132"/>
      <c r="I7" s="79" t="s">
        <v>1347</v>
      </c>
    </row>
    <row r="8" spans="1:10" s="62" customFormat="1" ht="17.45" customHeight="1">
      <c r="A8" s="139" t="s">
        <v>1352</v>
      </c>
      <c r="B8" s="140"/>
      <c r="C8" s="151" t="s">
        <v>1353</v>
      </c>
      <c r="D8" s="152"/>
      <c r="E8" s="152"/>
      <c r="F8" s="153"/>
      <c r="G8" s="139" t="s">
        <v>1350</v>
      </c>
      <c r="H8" s="140"/>
      <c r="I8" s="143" t="s">
        <v>1351</v>
      </c>
    </row>
    <row r="9" spans="1:10" s="62" customFormat="1" ht="17.45" customHeight="1">
      <c r="A9" s="141"/>
      <c r="B9" s="142"/>
      <c r="C9" s="154"/>
      <c r="D9" s="155"/>
      <c r="E9" s="155"/>
      <c r="F9" s="156"/>
      <c r="G9" s="145"/>
      <c r="H9" s="146"/>
      <c r="I9" s="147"/>
    </row>
    <row r="10" spans="1:10" s="62" customFormat="1" ht="17.45" customHeight="1">
      <c r="A10" s="139" t="s">
        <v>1356</v>
      </c>
      <c r="B10" s="140"/>
      <c r="C10" s="151" t="s">
        <v>1357</v>
      </c>
      <c r="D10" s="152"/>
      <c r="E10" s="152"/>
      <c r="F10" s="153"/>
      <c r="G10" s="131" t="s">
        <v>1354</v>
      </c>
      <c r="H10" s="132"/>
      <c r="I10" s="63" t="s">
        <v>1355</v>
      </c>
    </row>
    <row r="11" spans="1:10" s="62" customFormat="1" ht="17.45" customHeight="1">
      <c r="A11" s="141"/>
      <c r="B11" s="142"/>
      <c r="C11" s="154"/>
      <c r="D11" s="155"/>
      <c r="E11" s="155"/>
      <c r="F11" s="156"/>
      <c r="G11" s="131" t="s">
        <v>1358</v>
      </c>
      <c r="H11" s="132"/>
      <c r="I11" s="63" t="s">
        <v>1359</v>
      </c>
    </row>
    <row r="12" spans="1:10" s="62" customFormat="1" ht="17.45" customHeight="1">
      <c r="A12" s="145"/>
      <c r="B12" s="146"/>
      <c r="C12" s="157"/>
      <c r="D12" s="158"/>
      <c r="E12" s="158"/>
      <c r="F12" s="159"/>
      <c r="G12" s="131" t="s">
        <v>1360</v>
      </c>
      <c r="H12" s="132"/>
      <c r="I12" s="63" t="s">
        <v>1361</v>
      </c>
    </row>
    <row r="13" spans="1:10" s="62" customFormat="1" ht="17.45" customHeight="1">
      <c r="A13" s="139" t="s">
        <v>1363</v>
      </c>
      <c r="B13" s="140"/>
      <c r="C13" s="170" t="s">
        <v>1364</v>
      </c>
      <c r="D13" s="171"/>
      <c r="E13" s="171"/>
      <c r="F13" s="172"/>
      <c r="G13" s="139" t="s">
        <v>1362</v>
      </c>
      <c r="H13" s="140"/>
      <c r="I13" s="143" t="s">
        <v>1449</v>
      </c>
    </row>
    <row r="14" spans="1:10" s="62" customFormat="1" ht="17.45" customHeight="1">
      <c r="A14" s="141"/>
      <c r="B14" s="142"/>
      <c r="C14" s="173"/>
      <c r="D14" s="174"/>
      <c r="E14" s="174"/>
      <c r="F14" s="175"/>
      <c r="G14" s="141"/>
      <c r="H14" s="142"/>
      <c r="I14" s="144"/>
    </row>
    <row r="15" spans="1:10" s="62" customFormat="1" ht="17.45" customHeight="1">
      <c r="A15" s="141"/>
      <c r="B15" s="142"/>
      <c r="C15" s="173"/>
      <c r="D15" s="174"/>
      <c r="E15" s="174"/>
      <c r="F15" s="175"/>
      <c r="G15" s="141"/>
      <c r="H15" s="142"/>
      <c r="I15" s="144"/>
    </row>
    <row r="16" spans="1:10" s="62" customFormat="1" ht="17.45" customHeight="1">
      <c r="A16" s="145"/>
      <c r="B16" s="146"/>
      <c r="C16" s="176"/>
      <c r="D16" s="177"/>
      <c r="E16" s="177"/>
      <c r="F16" s="178"/>
      <c r="G16" s="141"/>
      <c r="H16" s="142"/>
      <c r="I16" s="144"/>
    </row>
    <row r="17" spans="1:9" s="62" customFormat="1" ht="17.45" customHeight="1">
      <c r="A17" s="139" t="s">
        <v>1365</v>
      </c>
      <c r="B17" s="140"/>
      <c r="C17" s="151" t="s">
        <v>1366</v>
      </c>
      <c r="D17" s="152"/>
      <c r="E17" s="152"/>
      <c r="F17" s="153"/>
      <c r="G17" s="141"/>
      <c r="H17" s="142"/>
      <c r="I17" s="144"/>
    </row>
    <row r="18" spans="1:9" s="62" customFormat="1" ht="17.45" customHeight="1">
      <c r="A18" s="145"/>
      <c r="B18" s="146"/>
      <c r="C18" s="157"/>
      <c r="D18" s="158"/>
      <c r="E18" s="158"/>
      <c r="F18" s="159"/>
      <c r="G18" s="131" t="s">
        <v>1367</v>
      </c>
      <c r="H18" s="132"/>
      <c r="I18" s="63" t="s">
        <v>1368</v>
      </c>
    </row>
    <row r="19" spans="1:9" s="62" customFormat="1" ht="17.45" customHeight="1">
      <c r="A19" s="139" t="s">
        <v>1371</v>
      </c>
      <c r="B19" s="140"/>
      <c r="C19" s="151" t="s">
        <v>1372</v>
      </c>
      <c r="D19" s="152"/>
      <c r="E19" s="152"/>
      <c r="F19" s="153"/>
      <c r="G19" s="131" t="s">
        <v>1369</v>
      </c>
      <c r="H19" s="132"/>
      <c r="I19" s="63" t="s">
        <v>1370</v>
      </c>
    </row>
    <row r="20" spans="1:9" s="62" customFormat="1" ht="17.45" customHeight="1">
      <c r="A20" s="145"/>
      <c r="B20" s="146"/>
      <c r="C20" s="157"/>
      <c r="D20" s="158"/>
      <c r="E20" s="158"/>
      <c r="F20" s="159"/>
      <c r="G20" s="139" t="s">
        <v>1373</v>
      </c>
      <c r="H20" s="140"/>
      <c r="I20" s="143" t="s">
        <v>1374</v>
      </c>
    </row>
    <row r="21" spans="1:9" s="62" customFormat="1" ht="17.45" customHeight="1">
      <c r="A21" s="139" t="s">
        <v>1375</v>
      </c>
      <c r="B21" s="140"/>
      <c r="C21" s="151" t="s">
        <v>1376</v>
      </c>
      <c r="D21" s="152"/>
      <c r="E21" s="152"/>
      <c r="F21" s="153"/>
      <c r="G21" s="145"/>
      <c r="H21" s="146"/>
      <c r="I21" s="147"/>
    </row>
    <row r="22" spans="1:9" s="62" customFormat="1" ht="17.45" customHeight="1">
      <c r="A22" s="145"/>
      <c r="B22" s="146"/>
      <c r="C22" s="157"/>
      <c r="D22" s="158"/>
      <c r="E22" s="158"/>
      <c r="F22" s="159"/>
      <c r="G22" s="139" t="s">
        <v>1377</v>
      </c>
      <c r="H22" s="140"/>
      <c r="I22" s="143" t="s">
        <v>1378</v>
      </c>
    </row>
    <row r="23" spans="1:9" s="62" customFormat="1" ht="17.45" customHeight="1">
      <c r="A23" s="139" t="s">
        <v>1379</v>
      </c>
      <c r="B23" s="140"/>
      <c r="C23" s="151" t="s">
        <v>1380</v>
      </c>
      <c r="D23" s="152"/>
      <c r="E23" s="152"/>
      <c r="F23" s="153"/>
      <c r="G23" s="145"/>
      <c r="H23" s="146"/>
      <c r="I23" s="147"/>
    </row>
    <row r="24" spans="1:9" s="62" customFormat="1" ht="17.45" customHeight="1">
      <c r="A24" s="145"/>
      <c r="B24" s="146"/>
      <c r="C24" s="157"/>
      <c r="D24" s="158"/>
      <c r="E24" s="158"/>
      <c r="F24" s="159"/>
      <c r="G24" s="131" t="s">
        <v>1381</v>
      </c>
      <c r="H24" s="132"/>
      <c r="I24" s="63" t="s">
        <v>1382</v>
      </c>
    </row>
    <row r="25" spans="1:9" s="62" customFormat="1" ht="17.45" customHeight="1">
      <c r="A25" s="131" t="s">
        <v>1384</v>
      </c>
      <c r="B25" s="132"/>
      <c r="C25" s="148" t="s">
        <v>1385</v>
      </c>
      <c r="D25" s="149"/>
      <c r="E25" s="149"/>
      <c r="F25" s="150"/>
      <c r="G25" s="139" t="s">
        <v>1383</v>
      </c>
      <c r="H25" s="140"/>
      <c r="I25" s="143" t="s">
        <v>1450</v>
      </c>
    </row>
    <row r="26" spans="1:9" s="62" customFormat="1" ht="17.45" customHeight="1">
      <c r="A26" s="139" t="s">
        <v>1386</v>
      </c>
      <c r="B26" s="140"/>
      <c r="C26" s="151" t="s">
        <v>1447</v>
      </c>
      <c r="D26" s="152"/>
      <c r="E26" s="152"/>
      <c r="F26" s="153"/>
      <c r="G26" s="141"/>
      <c r="H26" s="142"/>
      <c r="I26" s="144"/>
    </row>
    <row r="27" spans="1:9" s="62" customFormat="1" ht="17.45" customHeight="1">
      <c r="A27" s="141"/>
      <c r="B27" s="142"/>
      <c r="C27" s="154"/>
      <c r="D27" s="155"/>
      <c r="E27" s="155"/>
      <c r="F27" s="156"/>
      <c r="G27" s="145"/>
      <c r="H27" s="146"/>
      <c r="I27" s="147"/>
    </row>
    <row r="28" spans="1:9" s="62" customFormat="1" ht="17.45" customHeight="1">
      <c r="A28" s="145"/>
      <c r="B28" s="146"/>
      <c r="C28" s="157"/>
      <c r="D28" s="158"/>
      <c r="E28" s="158"/>
      <c r="F28" s="159"/>
      <c r="G28" s="131" t="s">
        <v>1387</v>
      </c>
      <c r="H28" s="132"/>
      <c r="I28" s="63" t="s">
        <v>1388</v>
      </c>
    </row>
    <row r="29" spans="1:9" s="62" customFormat="1" ht="17.45" customHeight="1">
      <c r="A29" s="139" t="s">
        <v>1393</v>
      </c>
      <c r="B29" s="140"/>
      <c r="C29" s="151" t="s">
        <v>1394</v>
      </c>
      <c r="D29" s="152"/>
      <c r="E29" s="152"/>
      <c r="F29" s="153"/>
      <c r="G29" s="131" t="s">
        <v>1389</v>
      </c>
      <c r="H29" s="132"/>
      <c r="I29" s="63" t="s">
        <v>1390</v>
      </c>
    </row>
    <row r="30" spans="1:9" s="62" customFormat="1" ht="17.45" customHeight="1">
      <c r="A30" s="145"/>
      <c r="B30" s="146"/>
      <c r="C30" s="157"/>
      <c r="D30" s="158"/>
      <c r="E30" s="158"/>
      <c r="F30" s="159"/>
      <c r="G30" s="131" t="s">
        <v>1391</v>
      </c>
      <c r="H30" s="132"/>
      <c r="I30" s="63" t="s">
        <v>1392</v>
      </c>
    </row>
    <row r="31" spans="1:9" s="62" customFormat="1" ht="17.45" customHeight="1">
      <c r="A31" s="131" t="s">
        <v>1399</v>
      </c>
      <c r="B31" s="132"/>
      <c r="C31" s="148" t="s">
        <v>1400</v>
      </c>
      <c r="D31" s="149"/>
      <c r="E31" s="149"/>
      <c r="F31" s="150"/>
      <c r="G31" s="131" t="s">
        <v>1395</v>
      </c>
      <c r="H31" s="132"/>
      <c r="I31" s="78" t="s">
        <v>1396</v>
      </c>
    </row>
    <row r="32" spans="1:9" s="62" customFormat="1" ht="17.45" customHeight="1">
      <c r="A32" s="131" t="s">
        <v>1403</v>
      </c>
      <c r="B32" s="132"/>
      <c r="C32" s="148" t="s">
        <v>1404</v>
      </c>
      <c r="D32" s="149"/>
      <c r="E32" s="149"/>
      <c r="F32" s="150"/>
      <c r="G32" s="131" t="s">
        <v>1397</v>
      </c>
      <c r="H32" s="132"/>
      <c r="I32" s="63" t="s">
        <v>1398</v>
      </c>
    </row>
    <row r="33" spans="1:10" s="62" customFormat="1" ht="17.45" customHeight="1">
      <c r="A33" s="139" t="s">
        <v>1407</v>
      </c>
      <c r="B33" s="140"/>
      <c r="C33" s="151" t="s">
        <v>1408</v>
      </c>
      <c r="D33" s="152"/>
      <c r="E33" s="152"/>
      <c r="F33" s="153"/>
      <c r="G33" s="131" t="s">
        <v>1401</v>
      </c>
      <c r="H33" s="132"/>
      <c r="I33" s="78" t="s">
        <v>1402</v>
      </c>
    </row>
    <row r="34" spans="1:10" s="62" customFormat="1" ht="17.45" customHeight="1">
      <c r="A34" s="145"/>
      <c r="B34" s="146"/>
      <c r="C34" s="157"/>
      <c r="D34" s="158"/>
      <c r="E34" s="158"/>
      <c r="F34" s="159"/>
      <c r="G34" s="131" t="s">
        <v>1405</v>
      </c>
      <c r="H34" s="132"/>
      <c r="I34" s="63" t="s">
        <v>1406</v>
      </c>
    </row>
    <row r="35" spans="1:10" s="62" customFormat="1" ht="17.45" customHeight="1">
      <c r="A35" s="139" t="s">
        <v>1413</v>
      </c>
      <c r="B35" s="140"/>
      <c r="C35" s="151" t="s">
        <v>1414</v>
      </c>
      <c r="D35" s="152"/>
      <c r="E35" s="152"/>
      <c r="F35" s="153"/>
      <c r="G35" s="131" t="s">
        <v>1409</v>
      </c>
      <c r="H35" s="132"/>
      <c r="I35" s="63" t="s">
        <v>1410</v>
      </c>
    </row>
    <row r="36" spans="1:10" s="62" customFormat="1" ht="17.45" customHeight="1">
      <c r="A36" s="145"/>
      <c r="B36" s="146"/>
      <c r="C36" s="157"/>
      <c r="D36" s="158"/>
      <c r="E36" s="158"/>
      <c r="F36" s="159"/>
      <c r="G36" s="131" t="s">
        <v>1411</v>
      </c>
      <c r="H36" s="132"/>
      <c r="I36" s="63" t="s">
        <v>1412</v>
      </c>
    </row>
    <row r="37" spans="1:10" s="62" customFormat="1" ht="17.45" customHeight="1">
      <c r="A37" s="139" t="s">
        <v>1417</v>
      </c>
      <c r="B37" s="140"/>
      <c r="C37" s="151" t="s">
        <v>1418</v>
      </c>
      <c r="D37" s="152"/>
      <c r="E37" s="152"/>
      <c r="F37" s="153"/>
      <c r="G37" s="139" t="s">
        <v>1415</v>
      </c>
      <c r="H37" s="140"/>
      <c r="I37" s="78" t="s">
        <v>1416</v>
      </c>
    </row>
    <row r="38" spans="1:10" s="62" customFormat="1" ht="17.45" customHeight="1">
      <c r="A38" s="145"/>
      <c r="B38" s="146"/>
      <c r="C38" s="157"/>
      <c r="D38" s="158"/>
      <c r="E38" s="158"/>
      <c r="F38" s="159"/>
      <c r="G38" s="131" t="s">
        <v>1419</v>
      </c>
      <c r="H38" s="132"/>
      <c r="I38" s="64" t="s">
        <v>1420</v>
      </c>
    </row>
    <row r="39" spans="1:10" s="62" customFormat="1" ht="17.45" customHeight="1">
      <c r="A39" s="139" t="s">
        <v>1422</v>
      </c>
      <c r="B39" s="140"/>
      <c r="C39" s="195" t="s">
        <v>1444</v>
      </c>
      <c r="D39" s="196"/>
      <c r="E39" s="196"/>
      <c r="F39" s="197"/>
      <c r="G39" s="179" t="s">
        <v>1421</v>
      </c>
      <c r="H39" s="180"/>
      <c r="I39" s="65" t="s">
        <v>1410</v>
      </c>
    </row>
    <row r="40" spans="1:10" s="62" customFormat="1" ht="17.45" customHeight="1">
      <c r="A40" s="193"/>
      <c r="B40" s="194"/>
      <c r="C40" s="198"/>
      <c r="D40" s="199"/>
      <c r="E40" s="199"/>
      <c r="F40" s="200"/>
      <c r="G40" s="168"/>
      <c r="H40" s="192"/>
      <c r="I40" s="66"/>
    </row>
    <row r="41" spans="1:10" s="62" customFormat="1" ht="9.75" customHeight="1">
      <c r="A41" s="58"/>
      <c r="B41" s="58"/>
      <c r="C41" s="58"/>
      <c r="D41" s="58"/>
      <c r="E41" s="59"/>
      <c r="G41" s="68"/>
      <c r="H41" s="68"/>
      <c r="I41" s="68"/>
    </row>
    <row r="42" spans="1:10" ht="16.149999999999999" customHeight="1">
      <c r="A42" s="67" t="s">
        <v>1423</v>
      </c>
      <c r="B42" s="67"/>
      <c r="G42" s="68"/>
      <c r="H42" s="68"/>
      <c r="I42" s="68"/>
      <c r="J42" s="62"/>
    </row>
    <row r="43" spans="1:10" ht="16.149999999999999" customHeight="1">
      <c r="A43" s="69" t="s">
        <v>1424</v>
      </c>
      <c r="B43" s="70"/>
      <c r="C43" s="70"/>
      <c r="D43" s="70"/>
      <c r="E43" s="70"/>
      <c r="F43" s="80"/>
      <c r="G43" s="80"/>
      <c r="H43" s="80"/>
      <c r="I43" s="80"/>
      <c r="J43" s="62"/>
    </row>
    <row r="44" spans="1:10" ht="31.7" customHeight="1">
      <c r="A44" s="181" t="s">
        <v>1425</v>
      </c>
      <c r="B44" s="183" t="s">
        <v>1426</v>
      </c>
      <c r="C44" s="184"/>
      <c r="D44" s="185"/>
      <c r="E44" s="71" t="s">
        <v>1427</v>
      </c>
      <c r="F44" s="189" t="s">
        <v>1428</v>
      </c>
      <c r="G44" s="190"/>
      <c r="H44" s="190"/>
      <c r="I44" s="191"/>
    </row>
    <row r="45" spans="1:10" ht="31.7" customHeight="1">
      <c r="A45" s="182"/>
      <c r="B45" s="186"/>
      <c r="C45" s="187"/>
      <c r="D45" s="188"/>
      <c r="E45" s="72" t="s">
        <v>1429</v>
      </c>
      <c r="F45" s="136" t="s">
        <v>1430</v>
      </c>
      <c r="G45" s="137"/>
      <c r="H45" s="137"/>
      <c r="I45" s="138"/>
    </row>
    <row r="46" spans="1:10" ht="31.7" customHeight="1">
      <c r="A46" s="181" t="s">
        <v>1431</v>
      </c>
      <c r="B46" s="203" t="s">
        <v>1432</v>
      </c>
      <c r="C46" s="204"/>
      <c r="D46" s="205"/>
      <c r="E46" s="73" t="s">
        <v>1433</v>
      </c>
      <c r="F46" s="133" t="s">
        <v>1434</v>
      </c>
      <c r="G46" s="134"/>
      <c r="H46" s="134"/>
      <c r="I46" s="135"/>
    </row>
    <row r="47" spans="1:10" ht="31.7" customHeight="1">
      <c r="A47" s="182"/>
      <c r="B47" s="206"/>
      <c r="C47" s="207"/>
      <c r="D47" s="208"/>
      <c r="E47" s="72" t="s">
        <v>1435</v>
      </c>
      <c r="F47" s="136" t="s">
        <v>1436</v>
      </c>
      <c r="G47" s="137"/>
      <c r="H47" s="137"/>
      <c r="I47" s="138"/>
    </row>
    <row r="48" spans="1:10" ht="31.7" customHeight="1">
      <c r="A48" s="209" t="s">
        <v>1437</v>
      </c>
      <c r="B48" s="210"/>
      <c r="C48" s="210"/>
      <c r="D48" s="211"/>
      <c r="E48" s="74" t="s">
        <v>1438</v>
      </c>
      <c r="F48" s="133" t="s">
        <v>1439</v>
      </c>
      <c r="G48" s="134"/>
      <c r="H48" s="134"/>
      <c r="I48" s="135"/>
    </row>
    <row r="49" spans="1:9" ht="33" customHeight="1">
      <c r="A49" s="212"/>
      <c r="B49" s="213"/>
      <c r="C49" s="213"/>
      <c r="D49" s="214"/>
      <c r="E49" s="72" t="s">
        <v>1440</v>
      </c>
      <c r="F49" s="136" t="s">
        <v>1441</v>
      </c>
      <c r="G49" s="137"/>
      <c r="H49" s="137"/>
      <c r="I49" s="138"/>
    </row>
    <row r="50" spans="1:9" ht="38.25" customHeight="1">
      <c r="A50" s="201" t="s">
        <v>1442</v>
      </c>
      <c r="B50" s="201"/>
      <c r="C50" s="202" t="s">
        <v>1443</v>
      </c>
      <c r="D50" s="202"/>
      <c r="E50" s="202"/>
      <c r="F50" s="202"/>
      <c r="G50" s="202"/>
      <c r="H50" s="202"/>
      <c r="I50" s="202"/>
    </row>
    <row r="51" spans="1:9" ht="38.25" customHeight="1"/>
    <row r="52" spans="1:9" ht="35.450000000000003" customHeight="1"/>
  </sheetData>
  <sheetProtection algorithmName="SHA-512" hashValue="kI9WnbwMts4z65X5zgkl4uZiITI+hgPUTO+WoY9aV7fk7nrPx7j7DvLdGEk9wTuvS5+HYdydl+YFuDXIQyS2ew==" saltValue="ZWr7h7dXw5123+XKLhwalw==" spinCount="100000" sheet="1" objects="1" scenarios="1"/>
  <mergeCells count="86">
    <mergeCell ref="A50:B50"/>
    <mergeCell ref="C50:I50"/>
    <mergeCell ref="A46:A47"/>
    <mergeCell ref="B46:D47"/>
    <mergeCell ref="A48:D49"/>
    <mergeCell ref="A44:A45"/>
    <mergeCell ref="B44:D45"/>
    <mergeCell ref="F44:I44"/>
    <mergeCell ref="F45:I45"/>
    <mergeCell ref="G40:H40"/>
    <mergeCell ref="A39:B40"/>
    <mergeCell ref="C39:F40"/>
    <mergeCell ref="G36:H36"/>
    <mergeCell ref="G37:H37"/>
    <mergeCell ref="G38:H38"/>
    <mergeCell ref="G39:H39"/>
    <mergeCell ref="A33:B34"/>
    <mergeCell ref="C33:F34"/>
    <mergeCell ref="A35:B36"/>
    <mergeCell ref="C35:F36"/>
    <mergeCell ref="A37:B38"/>
    <mergeCell ref="C37:F38"/>
    <mergeCell ref="G33:H33"/>
    <mergeCell ref="G34:H34"/>
    <mergeCell ref="G35:H35"/>
    <mergeCell ref="A31:B31"/>
    <mergeCell ref="C31:F31"/>
    <mergeCell ref="G30:H30"/>
    <mergeCell ref="A32:B32"/>
    <mergeCell ref="C32:F32"/>
    <mergeCell ref="G32:H32"/>
    <mergeCell ref="G31:H31"/>
    <mergeCell ref="I20:I21"/>
    <mergeCell ref="A26:B28"/>
    <mergeCell ref="C26:F28"/>
    <mergeCell ref="A29:B30"/>
    <mergeCell ref="C29:F30"/>
    <mergeCell ref="G28:H28"/>
    <mergeCell ref="G29:H29"/>
    <mergeCell ref="A23:B24"/>
    <mergeCell ref="C23:F24"/>
    <mergeCell ref="A25:B25"/>
    <mergeCell ref="C25:F25"/>
    <mergeCell ref="A21:B22"/>
    <mergeCell ref="C21:F22"/>
    <mergeCell ref="G11:H11"/>
    <mergeCell ref="A17:B18"/>
    <mergeCell ref="C17:F18"/>
    <mergeCell ref="G18:H18"/>
    <mergeCell ref="A19:B20"/>
    <mergeCell ref="C19:F20"/>
    <mergeCell ref="G19:H19"/>
    <mergeCell ref="G20:H21"/>
    <mergeCell ref="A13:B16"/>
    <mergeCell ref="C13:F16"/>
    <mergeCell ref="A2:B2"/>
    <mergeCell ref="A3:I3"/>
    <mergeCell ref="A4:B4"/>
    <mergeCell ref="C4:F4"/>
    <mergeCell ref="I4:I5"/>
    <mergeCell ref="G4:H5"/>
    <mergeCell ref="A5:B6"/>
    <mergeCell ref="C5:F6"/>
    <mergeCell ref="G6:H6"/>
    <mergeCell ref="A7:B7"/>
    <mergeCell ref="C7:F7"/>
    <mergeCell ref="A8:B9"/>
    <mergeCell ref="C8:F9"/>
    <mergeCell ref="A10:B12"/>
    <mergeCell ref="C10:F12"/>
    <mergeCell ref="G10:H10"/>
    <mergeCell ref="F48:I48"/>
    <mergeCell ref="F49:I49"/>
    <mergeCell ref="G7:H7"/>
    <mergeCell ref="G13:H17"/>
    <mergeCell ref="I13:I17"/>
    <mergeCell ref="F46:I46"/>
    <mergeCell ref="F47:I47"/>
    <mergeCell ref="G8:H9"/>
    <mergeCell ref="I8:I9"/>
    <mergeCell ref="G12:H12"/>
    <mergeCell ref="I25:I27"/>
    <mergeCell ref="G25:H27"/>
    <mergeCell ref="G24:H24"/>
    <mergeCell ref="G22:H23"/>
    <mergeCell ref="I22:I23"/>
  </mergeCells>
  <phoneticPr fontId="1"/>
  <pageMargins left="0.59055118110236227" right="0.39370078740157483" top="0.19685039370078741" bottom="0"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入力シート</vt:lpstr>
      <vt:lpstr>エラーチェック式</vt:lpstr>
      <vt:lpstr>CSV出力シート</vt:lpstr>
      <vt:lpstr>入力シート四捨五入</vt:lpstr>
      <vt:lpstr>別表１・２</vt:lpstr>
      <vt:lpstr>入力シート!Print_Area</vt:lpstr>
      <vt:lpstr>入力シート四捨五入!Print_Area</vt:lpstr>
      <vt:lpstr>入力シート!Print_Titles</vt:lpstr>
      <vt:lpstr>入力シート四捨五入!Print_Titles</vt:lpstr>
      <vt:lpstr>沖縄国税事務所</vt:lpstr>
      <vt:lpstr>関東信越国税局</vt:lpstr>
      <vt:lpstr>金沢国税局</vt:lpstr>
      <vt:lpstr>熊本国税局</vt:lpstr>
      <vt:lpstr>広島国税局</vt:lpstr>
      <vt:lpstr>高松国税局</vt:lpstr>
      <vt:lpstr>札幌国税局</vt:lpstr>
      <vt:lpstr>仙台国税局</vt:lpstr>
      <vt:lpstr>大阪国税局</vt:lpstr>
      <vt:lpstr>東京国税局</vt:lpstr>
      <vt:lpstr>福岡国税局</vt:lpstr>
      <vt:lpstr>名古屋国税局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2023-12-14T08:36:10Z</dcterms:created>
  <dcterms:modified xsi:type="dcterms:W3CDTF">2024-12-12T00:35:16Z</dcterms:modified>
</cp:coreProperties>
</file>