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10" yWindow="-110" windowWidth="19420" windowHeight="10420"/>
  </bookViews>
  <sheets>
    <sheet name="別紙様式１" sheetId="3"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xlnm._FilterDatabase" localSheetId="0" hidden="1">別紙様式１!$A$5:$N$12</definedName>
    <definedName name="aaa">[1]契約状況コード表!$F$5:$F$9</definedName>
    <definedName name="aaaa">[1]契約状況コード表!$G$5:$G$6</definedName>
    <definedName name="_xlnm.Print_Area" localSheetId="0">別紙様式１!$B$1:$N$12</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#REF!</definedName>
    <definedName name="契約金額">[7]データ!$R$2</definedName>
    <definedName name="契約種別">#REF!</definedName>
    <definedName name="契約相手方" localSheetId="0">[6]契約状況コード表!$F$5:$F$9</definedName>
    <definedName name="契約相手方">#REF!</definedName>
    <definedName name="契約相手方区分">#REF!</definedName>
    <definedName name="契約相手方名称等">[7]データ!$N$2</definedName>
    <definedName name="契約担当官等">[7]データ!$K$2</definedName>
    <definedName name="契約年月日">[7]データ!$M$2</definedName>
    <definedName name="契約方式" localSheetId="0">[6]契約状況コード表!$B$5:$B$8</definedName>
    <definedName name="契約方式">#REF!</definedName>
    <definedName name="契約方式２">[7]データ!$P$2</definedName>
    <definedName name="契約名称及び内容">[7]データ!$J$2</definedName>
    <definedName name="継続一者応札理由">#REF!</definedName>
    <definedName name="公益法人">[7]データ!$BS$2</definedName>
    <definedName name="公益法人所管区分">#REF!</definedName>
    <definedName name="公募">[8]Sheet2!$H$5</definedName>
    <definedName name="広報・委託">#REF!</definedName>
    <definedName name="広報委託調査費区分">#REF!</definedName>
    <definedName name="国所管都道府県所管の区分" localSheetId="0">[6]契約状況コード表!$G$5:$G$6</definedName>
    <definedName name="国所管都道府県所管の区分">#REF!</definedName>
    <definedName name="再就職役員">[7]データ!$BR$2</definedName>
    <definedName name="新規一者応札理由">#REF!</definedName>
    <definedName name="随契理由１" localSheetId="0">[6]契約状況コード表!$J$5:$J$20</definedName>
    <definedName name="随契理由１">#REF!</definedName>
    <definedName name="随契理由２">#REF!</definedName>
    <definedName name="随契理由３">[7]データ!$AJ$2</definedName>
    <definedName name="長期・国庫区分" localSheetId="0">[6]契約状況コード表!$I$5:$I$7</definedName>
    <definedName name="長期・国庫区分">#REF!</definedName>
    <definedName name="特例政令">#REF!</definedName>
    <definedName name="備考">[7]データ!$AK$2</definedName>
    <definedName name="法人番号">[7]データ!$O$2</definedName>
    <definedName name="予定価格" localSheetId="0">[6]契約状況コード表!$C$5</definedName>
    <definedName name="予定価格">#REF!</definedName>
    <definedName name="予定価格２">[7]データ!$Q$2</definedName>
    <definedName name="予定価格の公表" localSheetId="0">[6]契約状況コード表!$E$5:$E$7</definedName>
    <definedName name="予定価格の公表">#REF!</definedName>
    <definedName name="予定価格公表の有無">[7]データ!$V$2</definedName>
    <definedName name="落札率">[7]データ!$T$2</definedName>
  </definedNames>
  <calcPr calcId="152511"/>
</workbook>
</file>

<file path=xl/calcChain.xml><?xml version="1.0" encoding="utf-8"?>
<calcChain xmlns="http://schemas.openxmlformats.org/spreadsheetml/2006/main">
  <c r="J9" i="3" l="1"/>
  <c r="N9" i="3"/>
  <c r="M9" i="3"/>
  <c r="D9" i="3"/>
  <c r="P9" i="3"/>
  <c r="N12" i="3"/>
  <c r="J12" i="3"/>
  <c r="F12" i="3"/>
  <c r="B12" i="3"/>
  <c r="M12" i="3"/>
  <c r="I12" i="3"/>
  <c r="E12" i="3"/>
  <c r="L12" i="3"/>
  <c r="D12" i="3"/>
  <c r="K12" i="3"/>
  <c r="C12" i="3"/>
  <c r="G12" i="3"/>
  <c r="P12" i="3"/>
  <c r="O12" i="3"/>
  <c r="H12" i="3"/>
  <c r="N11" i="3"/>
  <c r="J11" i="3"/>
  <c r="F11" i="3"/>
  <c r="B11" i="3"/>
  <c r="M11" i="3"/>
  <c r="I11" i="3"/>
  <c r="E11" i="3"/>
  <c r="L11" i="3"/>
  <c r="D11" i="3"/>
  <c r="K11" i="3"/>
  <c r="C11" i="3"/>
  <c r="G11" i="3"/>
  <c r="P11" i="3"/>
  <c r="O11" i="3"/>
  <c r="H11" i="3"/>
  <c r="N8" i="3"/>
  <c r="J8" i="3"/>
  <c r="F8" i="3"/>
  <c r="B8" i="3"/>
  <c r="M8" i="3"/>
  <c r="I8" i="3"/>
  <c r="E8" i="3"/>
  <c r="L8" i="3"/>
  <c r="D8" i="3"/>
  <c r="K8" i="3"/>
  <c r="C8" i="3"/>
  <c r="G8" i="3"/>
  <c r="P8" i="3"/>
  <c r="O8" i="3"/>
  <c r="H8" i="3"/>
  <c r="G9" i="3" l="1"/>
  <c r="L9" i="3"/>
  <c r="B9" i="3"/>
  <c r="H9" i="3"/>
  <c r="C9" i="3"/>
  <c r="E9" i="3"/>
  <c r="F9" i="3"/>
  <c r="O9" i="3"/>
  <c r="K9" i="3"/>
  <c r="I9" i="3"/>
  <c r="P6" i="3"/>
  <c r="O6" i="3"/>
  <c r="N10" i="3"/>
  <c r="J10" i="3"/>
  <c r="F10" i="3"/>
  <c r="B10" i="3"/>
  <c r="M10" i="3"/>
  <c r="I10" i="3"/>
  <c r="E10" i="3"/>
  <c r="L10" i="3"/>
  <c r="D10" i="3"/>
  <c r="K10" i="3"/>
  <c r="C10" i="3"/>
  <c r="G10" i="3"/>
  <c r="P10" i="3"/>
  <c r="O10" i="3"/>
  <c r="H10" i="3"/>
  <c r="N7" i="3"/>
  <c r="J7" i="3"/>
  <c r="F7" i="3"/>
  <c r="B7" i="3"/>
  <c r="M7" i="3"/>
  <c r="I7" i="3"/>
  <c r="E7" i="3"/>
  <c r="L7" i="3"/>
  <c r="D7" i="3"/>
  <c r="K7" i="3"/>
  <c r="C7" i="3"/>
  <c r="G7" i="3"/>
  <c r="P7" i="3"/>
  <c r="O7" i="3"/>
  <c r="H7" i="3"/>
</calcChain>
</file>

<file path=xl/sharedStrings.xml><?xml version="1.0" encoding="utf-8"?>
<sst xmlns="http://schemas.openxmlformats.org/spreadsheetml/2006/main" count="21" uniqueCount="20">
  <si>
    <t>公共調達の適正化について（平成18年８月25日付財計第2017号）に基づく競争入札に係る情報の公表（公共工事）
及び公益法人に対する支出の公表・点検の方針について（平成24年６月１日　行政改革実行本部決定）に基づく情報の公開</t>
  </si>
  <si>
    <t>公共工事の名称、場所、期間及び種別</t>
  </si>
  <si>
    <t>契約担当官等の氏名並びにその所属する部局の名称及び所在地</t>
  </si>
  <si>
    <t>契約を締結した日</t>
  </si>
  <si>
    <t>契約の相手方の商号又は名称及び住所</t>
  </si>
  <si>
    <t>法人番号</t>
  </si>
  <si>
    <t>一般競争入札・指名競争入札の別（総合評価の実施）</t>
  </si>
  <si>
    <t>予定価格</t>
  </si>
  <si>
    <t>契約金額</t>
  </si>
  <si>
    <t>落札率</t>
  </si>
  <si>
    <t>公益法人の場合</t>
  </si>
  <si>
    <t>公益法人の区分</t>
  </si>
  <si>
    <t>国所管、都道府県所管の区分</t>
  </si>
  <si>
    <t>応札・応募者数</t>
  </si>
  <si>
    <t>備　　考</t>
  </si>
  <si>
    <t>支出負担行為担当官
国税庁長官官房会計課長
奈良井　功
東京都千代田区霞が関３－１－１</t>
  </si>
  <si>
    <t>財務省本庁舎５階事務室内装改修工事
令和4年4月22日～令和4年7月29日</t>
  </si>
  <si>
    <t>水澤工業株式会社
東京都板橋区東新町１－６－７</t>
  </si>
  <si>
    <t>一般競争入札</t>
  </si>
  <si>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</sst>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8" formatCode="#,##0_ "/>
    <numFmt numFmtId="180" formatCode="0_);[Red]\(0\)"/>
    <numFmt numFmtId="182" formatCode="0.0%"/>
    <numFmt numFmtId="183" formatCode="#,##0&quot;円&quot;;[Red]\-#,##0&quot;円&quot;"/>
    <numFmt numFmtId="184" formatCode="[&lt;43586]\ ggge&quot;年&quot;m&quot;月&quot;d&quot;日&quot;;[&lt;43831]&quot;令和元年&quot;m&quot;月&quot;d&quot;日&quot;;ggge&quot;年&quot;m&quot;月&quot;d&quot;日&quot;\ "/>
  </numFmts>
  <fonts count="10">
    <font>
      <sz val="11"/>
      <color theme="1"/>
      <name val="ＭＳ Ｐゴシック"/>
      <family val="2"/>
      <scheme val="minor"/>
    </font>
    <font>
      <sz val="11"/>
      <color theme="1"/>
      <name val="ＭＳ Ｐゴシック"/>
      <family val="2"/>
      <scheme val="minor"/>
    </font>
    <font>
      <sz val="11"/>
      <name val="ＭＳ Ｐゴシック"/>
      <family val="3"/>
      <charset val="128"/>
    </font>
    <font>
      <sz val="6"/>
      <name val="ＭＳ Ｐゴシック"/>
      <family val="3"/>
      <charset val="128"/>
      <scheme val="minor"/>
    </font>
    <font>
      <sz val="11"/>
      <color indexed="8"/>
      <name val="ＭＳ Ｐゴシック"/>
      <family val="3"/>
      <charset val="128"/>
    </font>
    <font>
      <sz val="9"/>
      <color indexed="8"/>
      <name val="ＭＳ Ｐ明朝"/>
      <family val="1"/>
      <charset val="128"/>
    </font>
    <font>
      <sz val="8"/>
      <color indexed="11"/>
      <name val="ＭＳ Ｐ明朝"/>
      <family val="1"/>
      <charset val="128"/>
    </font>
    <font>
      <sz val="11"/>
      <name val="ＭＳ Ｐ明朝"/>
      <family val="1"/>
      <charset val="128"/>
    </font>
    <font>
      <sz val="8"/>
      <name val="ＭＳ Ｐ明朝"/>
      <family val="1"/>
      <charset val="128"/>
    </font>
    <font>
      <sz val="9"/>
      <name val="ＭＳ Ｐ明朝"/>
      <family val="1"/>
      <charset val="128"/>
    </font>
  </fonts>
  <fills count="2">
    <fill>
      <patternFill patternType="none"/>
    </fill>
    <fill>
      <patternFill patternType="gray125"/>
    </fill>
  </fills>
  <borders count="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8">
    <xf numFmtId="0" fontId="0" fillId="0" borderId="0"/>
    <xf numFmtId="0" fontId="2" fillId="0" borderId="0">
      <alignment vertical="center"/>
    </xf>
    <xf numFmtId="0" fontId="2" fillId="0" borderId="0"/>
    <xf numFmtId="38" fontId="2" fillId="0" borderId="0" applyFont="0" applyFill="0" applyBorder="0" applyAlignment="0" applyProtection="0"/>
    <xf numFmtId="38" fontId="4" fillId="0" borderId="0" applyFont="0" applyFill="0" applyBorder="0" applyAlignment="0" applyProtection="0">
      <alignment vertical="center"/>
    </xf>
    <xf numFmtId="0" fontId="1" fillId="0" borderId="0"/>
    <xf numFmtId="0" fontId="2" fillId="0" borderId="0">
      <alignment vertical="center"/>
    </xf>
    <xf numFmtId="9" fontId="2" fillId="0" borderId="0" applyFont="0" applyFill="0" applyBorder="0" applyAlignment="0" applyProtection="0"/>
  </cellStyleXfs>
  <cellXfs count="32">
    <xf numFmtId="0" fontId="0" fillId="0" borderId="0" xfId="0"/>
    <xf numFmtId="0" fontId="5" fillId="0" borderId="3" xfId="1" applyFont="1" applyFill="1" applyBorder="1" applyAlignment="1">
      <alignment vertical="center" wrapText="1"/>
    </xf>
    <xf numFmtId="0" fontId="7" fillId="0" borderId="0" xfId="6" applyFont="1" applyFill="1">
      <alignment vertical="center"/>
    </xf>
    <xf numFmtId="0" fontId="7" fillId="0" borderId="0" xfId="6" applyFont="1" applyFill="1" applyAlignment="1">
      <alignment horizontal="center" vertical="center"/>
    </xf>
    <xf numFmtId="0" fontId="8" fillId="0" borderId="0" xfId="6" applyFont="1" applyFill="1" applyAlignment="1">
      <alignment horizontal="center" vertical="center"/>
    </xf>
    <xf numFmtId="0" fontId="8" fillId="0" borderId="0" xfId="6" applyFont="1" applyFill="1">
      <alignment vertical="center"/>
    </xf>
    <xf numFmtId="38" fontId="8" fillId="0" borderId="0" xfId="3" applyFont="1" applyFill="1" applyAlignment="1">
      <alignment horizontal="center" vertical="center"/>
    </xf>
    <xf numFmtId="180" fontId="8" fillId="0" borderId="0" xfId="6" applyNumberFormat="1" applyFont="1" applyFill="1">
      <alignment vertical="center"/>
    </xf>
    <xf numFmtId="0" fontId="8" fillId="0" borderId="0" xfId="2" applyFont="1"/>
    <xf numFmtId="0" fontId="8" fillId="0" borderId="0" xfId="2" applyFont="1" applyAlignment="1">
      <alignment horizontal="right" vertical="center"/>
    </xf>
    <xf numFmtId="0" fontId="5" fillId="0" borderId="2" xfId="2" applyFont="1" applyFill="1" applyBorder="1" applyAlignment="1">
      <alignment vertical="center" wrapText="1"/>
    </xf>
    <xf numFmtId="180" fontId="5" fillId="0" borderId="2" xfId="2" applyNumberFormat="1" applyFont="1" applyFill="1" applyBorder="1" applyAlignment="1">
      <alignment vertical="center" wrapText="1"/>
    </xf>
    <xf numFmtId="0" fontId="8" fillId="0" borderId="0" xfId="6" applyFont="1" applyFill="1" applyAlignment="1">
      <alignment horizontal="center" vertical="center" wrapText="1"/>
    </xf>
    <xf numFmtId="0" fontId="7" fillId="0" borderId="2" xfId="6" applyFont="1" applyBorder="1" applyAlignment="1">
      <alignment horizontal="center" vertical="center" wrapText="1"/>
    </xf>
    <xf numFmtId="0" fontId="9" fillId="0" borderId="3" xfId="6" applyFont="1" applyFill="1" applyBorder="1" applyAlignment="1">
      <alignment vertical="center" wrapText="1"/>
    </xf>
    <xf numFmtId="184" fontId="5" fillId="0" borderId="3" xfId="1" applyNumberFormat="1" applyFont="1" applyFill="1" applyBorder="1" applyAlignment="1">
      <alignment horizontal="center" vertical="center" wrapText="1"/>
    </xf>
    <xf numFmtId="180" fontId="9" fillId="0" borderId="3" xfId="6" applyNumberFormat="1" applyFont="1" applyFill="1" applyBorder="1" applyAlignment="1">
      <alignment horizontal="center" vertical="center" wrapText="1"/>
    </xf>
    <xf numFmtId="178" fontId="5" fillId="0" borderId="3" xfId="1" applyNumberFormat="1" applyFont="1" applyFill="1" applyBorder="1" applyAlignment="1">
      <alignment horizontal="center" vertical="center" wrapText="1"/>
    </xf>
    <xf numFmtId="183" fontId="5" fillId="0" borderId="3" xfId="3" applyNumberFormat="1" applyFont="1" applyFill="1" applyBorder="1" applyAlignment="1">
      <alignment horizontal="center" vertical="center" wrapText="1" shrinkToFit="1"/>
    </xf>
    <xf numFmtId="182" fontId="5" fillId="0" borderId="3" xfId="3" applyNumberFormat="1" applyFont="1" applyFill="1" applyBorder="1" applyAlignment="1">
      <alignment horizontal="center" vertical="center" wrapText="1" shrinkToFit="1"/>
    </xf>
    <xf numFmtId="182" fontId="5" fillId="0" borderId="3" xfId="7" applyNumberFormat="1" applyFont="1" applyFill="1" applyBorder="1" applyAlignment="1">
      <alignment horizontal="center" vertical="center" wrapText="1"/>
    </xf>
    <xf numFmtId="180" fontId="5" fillId="0" borderId="3" xfId="7" applyNumberFormat="1" applyFont="1" applyFill="1" applyBorder="1" applyAlignment="1">
      <alignment horizontal="center" vertical="center" wrapText="1"/>
    </xf>
    <xf numFmtId="0" fontId="9" fillId="0" borderId="3" xfId="6" applyFont="1" applyFill="1" applyBorder="1" applyAlignment="1">
      <alignment horizontal="left" vertical="center" wrapText="1"/>
    </xf>
    <xf numFmtId="0" fontId="6" fillId="0" borderId="0" xfId="6" applyFont="1" applyAlignment="1">
      <alignment horizontal="left" vertical="center" wrapText="1"/>
    </xf>
    <xf numFmtId="0" fontId="6" fillId="0" borderId="1" xfId="6" applyFont="1" applyBorder="1" applyAlignment="1">
      <alignment horizontal="left" vertical="center" wrapText="1"/>
    </xf>
    <xf numFmtId="0" fontId="9" fillId="0" borderId="2" xfId="6" applyFont="1" applyFill="1" applyBorder="1" applyAlignment="1">
      <alignment horizontal="center" vertical="center" wrapText="1"/>
    </xf>
    <xf numFmtId="0" fontId="8" fillId="0" borderId="2" xfId="6" applyFont="1" applyFill="1" applyBorder="1" applyAlignment="1">
      <alignment horizontal="center" vertical="center"/>
    </xf>
    <xf numFmtId="0" fontId="7" fillId="0" borderId="0" xfId="2" applyFont="1" applyAlignment="1">
      <alignment horizontal="center" vertical="center" wrapText="1"/>
    </xf>
    <xf numFmtId="0" fontId="7" fillId="0" borderId="0" xfId="2" applyFont="1" applyAlignment="1">
      <alignment horizontal="center" vertical="center"/>
    </xf>
    <xf numFmtId="0" fontId="9" fillId="0" borderId="4" xfId="6" applyFont="1" applyFill="1" applyBorder="1" applyAlignment="1">
      <alignment horizontal="center" vertical="center" wrapText="1"/>
    </xf>
    <xf numFmtId="0" fontId="9" fillId="0" borderId="3" xfId="6" applyFont="1" applyFill="1" applyBorder="1" applyAlignment="1">
      <alignment horizontal="center" vertical="center" wrapText="1"/>
    </xf>
    <xf numFmtId="38" fontId="9" fillId="0" borderId="2" xfId="3" applyFont="1" applyFill="1" applyBorder="1" applyAlignment="1">
      <alignment horizontal="center" vertical="center" wrapText="1"/>
    </xf>
  </cellXfs>
  <cellStyles count="8">
    <cellStyle name="パーセント 2" xfId="7"/>
    <cellStyle name="桁区切り 2" xfId="3"/>
    <cellStyle name="桁区切り 2 2" xfId="4"/>
    <cellStyle name="標準" xfId="0" builtinId="0"/>
    <cellStyle name="標準 2" xfId="2"/>
    <cellStyle name="標準 3" xfId="5"/>
    <cellStyle name="標準_23.4月" xfId="6"/>
    <cellStyle name="標準_別紙３" xfId="1"/>
  </cellStyles>
  <dxfs count="0"/>
  <tableStyles count="0" defaultTableStyle="TableStyleMedium2" defaultPivotStyle="PivotStyleMedium9"/>
  <colors>
    <mruColors>
      <color rgb="FFFFFFFF"/>
      <color rgb="FFFFEC99"/>
      <color rgb="FFABFFA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theme/theme1.xml" Type="http://schemas.openxmlformats.org/officeDocument/2006/relationships/theme"/><Relationship Id="rId11" Target="styles.xml" Type="http://schemas.openxmlformats.org/officeDocument/2006/relationships/styles"/><Relationship Id="rId12" Target="sharedStrings.xml" Type="http://schemas.openxmlformats.org/officeDocument/2006/relationships/sharedStrings"/><Relationship Id="rId13" Target="calcChain.xml" Type="http://schemas.openxmlformats.org/officeDocument/2006/relationships/calcChain"/><Relationship Id="rId14" Target="../customXml/item1.xml" Type="http://schemas.openxmlformats.org/officeDocument/2006/relationships/customXml"/><Relationship Id="rId15" Target="../customXml/item2.xml" Type="http://schemas.openxmlformats.org/officeDocument/2006/relationships/customXml"/><Relationship Id="rId16" Target="../customXml/item3.xml" Type="http://schemas.openxmlformats.org/officeDocument/2006/relationships/customXml"/><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sheetData sheetId="1"/>
      <sheetData sheetId="2"/>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
  <sheetViews>
    <sheetView showZeros="0" tabSelected="1" view="pageBreakPreview" zoomScale="70" zoomScaleNormal="100" zoomScaleSheetLayoutView="70" workbookViewId="0">
      <selection activeCell="B8" sqref="B8"/>
    </sheetView>
  </sheetViews>
  <sheetFormatPr defaultColWidth="9" defaultRowHeight="13"/>
  <cols>
    <col min="1" max="1" width="9" style="3"/>
    <col min="2" max="2" width="30.6328125" style="2" customWidth="1"/>
    <col min="3" max="3" width="20.6328125" style="3" customWidth="1"/>
    <col min="4" max="4" width="14.36328125" style="4" customWidth="1"/>
    <col min="5" max="5" width="20.6328125" style="5" customWidth="1"/>
    <col min="6" max="6" width="15.6328125" style="5" customWidth="1"/>
    <col min="7" max="7" width="14.36328125" style="5" customWidth="1"/>
    <col min="8" max="8" width="14.6328125" style="6" customWidth="1"/>
    <col min="9" max="9" width="14.6328125" style="4" customWidth="1"/>
    <col min="10" max="10" width="7.6328125" style="5" customWidth="1"/>
    <col min="11" max="12" width="8.08984375" style="5" customWidth="1"/>
    <col min="13" max="13" width="8.08984375" style="7" customWidth="1"/>
    <col min="14" max="14" width="12" style="5" customWidth="1"/>
    <col min="15" max="15" width="9" style="2"/>
    <col min="16" max="16" width="11.26953125" style="2" customWidth="1"/>
    <col min="17" max="16384" width="9" style="2"/>
  </cols>
  <sheetData>
    <row r="1" spans="1:16" ht="27.75" customHeight="1">
      <c r="A1" s="23"/>
      <c r="B1" s="27" t="s">
        <v>0</v>
      </c>
      <c r="C1" s="28"/>
      <c r="D1" s="28"/>
      <c r="E1" s="28"/>
      <c r="F1" s="28"/>
      <c r="G1" s="28"/>
      <c r="H1" s="28"/>
      <c r="I1" s="28"/>
      <c r="J1" s="28"/>
      <c r="K1" s="28"/>
      <c r="L1" s="28"/>
      <c r="M1" s="28"/>
      <c r="N1" s="28"/>
    </row>
    <row r="2" spans="1:16">
      <c r="A2" s="23"/>
    </row>
    <row r="3" spans="1:16">
      <c r="A3" s="23"/>
      <c r="B3" s="8"/>
      <c r="N3" s="9"/>
    </row>
    <row r="4" spans="1:16" ht="22" customHeight="1">
      <c r="A4" s="23"/>
      <c r="B4" s="25" t="s">
        <v>1</v>
      </c>
      <c r="C4" s="25" t="s">
        <v>2</v>
      </c>
      <c r="D4" s="25" t="s">
        <v>3</v>
      </c>
      <c r="E4" s="25" t="s">
        <v>4</v>
      </c>
      <c r="F4" s="29" t="s">
        <v>5</v>
      </c>
      <c r="G4" s="25" t="s">
        <v>6</v>
      </c>
      <c r="H4" s="31" t="s">
        <v>7</v>
      </c>
      <c r="I4" s="25" t="s">
        <v>8</v>
      </c>
      <c r="J4" s="25" t="s">
        <v>9</v>
      </c>
      <c r="K4" s="26" t="s">
        <v>10</v>
      </c>
      <c r="L4" s="26"/>
      <c r="M4" s="26"/>
      <c r="N4" s="29" t="s">
        <v>14</v>
      </c>
    </row>
    <row r="5" spans="1:16" s="12" customFormat="1" ht="51.5" customHeight="1">
      <c r="A5" s="24"/>
      <c r="B5" s="25"/>
      <c r="C5" s="25"/>
      <c r="D5" s="25"/>
      <c r="E5" s="25"/>
      <c r="F5" s="30"/>
      <c r="G5" s="25"/>
      <c r="H5" s="31"/>
      <c r="I5" s="25"/>
      <c r="J5" s="25"/>
      <c r="K5" s="10" t="s">
        <v>11</v>
      </c>
      <c r="L5" s="10" t="s">
        <v>12</v>
      </c>
      <c r="M5" s="11" t="s">
        <v>13</v>
      </c>
      <c r="N5" s="30"/>
    </row>
    <row r="6" spans="1:16" s="12" customFormat="1" ht="80" customHeight="1">
      <c r="A6" s="13"/>
      <c r="B6" s="14" t="s">
        <v>16</v>
      </c>
      <c r="C6" s="1" t="s">
        <v>15</v>
      </c>
      <c r="D6" s="15">
        <v>44673</v>
      </c>
      <c r="E6" s="14" t="s">
        <v>17</v>
      </c>
      <c r="F6" s="16">
        <v>6011401006109</v>
      </c>
      <c r="G6" s="17" t="s">
        <v>18</v>
      </c>
      <c r="H6" s="18">
        <v>22706310</v>
      </c>
      <c r="I6" s="18">
        <v>21780000</v>
      </c>
      <c r="J6" s="19">
        <v>0.95899999999999996</v>
      </c>
      <c r="K6" s="20" t="s">
        <v>19</v>
      </c>
      <c r="L6" s="20">
        <v>0</v>
      </c>
      <c r="M6" s="21" t="s">
        <v>19</v>
      </c>
      <c r="N6" s="22">
        <v>0</v>
      </c>
      <c r="O6" s="12" t="str">
        <f>IF(A6="","",VLOOKUP(A6,#REF!,55,FALSE))</f>
        <v/>
      </c>
      <c r="P6" s="12" t="str">
        <f>IF(A6="","",IF(VLOOKUP(A6,#REF!,16,FALSE)="他官署で調達手続きを実施のため","×",IF(VLOOKUP(A6,#REF!,23,FALSE)="②同種の他の契約の予定価格を類推されるおそれがあるため公表しない","×","○")))</f>
        <v/>
      </c>
    </row>
    <row r="7" spans="1:16" s="12" customFormat="1" ht="80" customHeight="1">
      <c r="A7" s="13"/>
      <c r="B7" s="14" t="str">
        <f>IF(A7="","",VLOOKUP(A7,#REF!,7,FALSE))</f>
        <v/>
      </c>
      <c r="C7" s="1" t="str">
        <f>IF(A7="","",VLOOKUP(A7,#REF!,8,FALSE))</f>
        <v/>
      </c>
      <c r="D7" s="15" t="str">
        <f>IF(A7="","",VLOOKUP(A7,#REF!,11,FALSE))</f>
        <v/>
      </c>
      <c r="E7" s="14" t="str">
        <f>IF(A7="","",VLOOKUP(A7,#REF!,12,FALSE))</f>
        <v/>
      </c>
      <c r="F7" s="16" t="str">
        <f>IF(A7="","",VLOOKUP(A7,#REF!,13,FALSE))</f>
        <v/>
      </c>
      <c r="G7" s="17" t="str">
        <f>IF(A7="","",IF(VLOOKUP(A7,#REF!,16,FALSE)="②一般競争入札（総合評価方式）","一般競争入札"&amp;CHAR(10)&amp;"（総合評価方式）","一般競争入札"))</f>
        <v/>
      </c>
      <c r="H7" s="18" t="str">
        <f>IF(A7="","",IF(VLOOKUP(A7,#REF!,18,FALSE)="他官署で調達手続きを実施のため","他官署で調達手続きを実施のため",IF(VLOOKUP(A7,#REF!,25,FALSE)="②同種の他の契約の予定価格を類推されるおそれがあるため公表しない","同種の他の契約の予定価格を類推されるおそれがあるため公表しない",IF(VLOOKUP(A7,#REF!,25,FALSE)="－","－",IF(VLOOKUP(A7,#REF!,9,FALSE)&lt;&gt;"",TEXT(VLOOKUP(A7,#REF!,18,FALSE),"#,##0円")&amp;CHAR(10)&amp;"(A)",VLOOKUP(A7,#REF!,18,FALSE))))))</f>
        <v/>
      </c>
      <c r="I7" s="18" t="str">
        <f>IF(A7="","",VLOOKUP(A7,#REF!,19,FALSE))</f>
        <v/>
      </c>
      <c r="J7" s="19" t="str">
        <f>IF(A7="","",IF(VLOOKUP(A7,#REF!,18,FALSE)="他官署で調達手続きを実施のため","－",IF(VLOOKUP(A7,#REF!,25,FALSE)="②同種の他の契約の予定価格を類推されるおそれがあるため公表しない","－",IF(VLOOKUP(A7,#REF!,25,FALSE)="－","－",IF(VLOOKUP(A7,#REF!,9,FALSE)&lt;&gt;"",TEXT(VLOOKUP(A7,#REF!,21,FALSE),"#.0%")&amp;CHAR(10)&amp;"(B/A×100)",VLOOKUP(A7,#REF!,21,FALSE))))))</f>
        <v/>
      </c>
      <c r="K7" s="20" t="str">
        <f>IF(A7="","",IF(VLOOKUP(A7,#REF!,14,FALSE)="①公益社団法人","公社",IF(VLOOKUP(A7,#REF!,14,FALSE)="②公益財団法人","公財","")))</f>
        <v/>
      </c>
      <c r="L7" s="20" t="str">
        <f>IF(A7="","",VLOOKUP(A7,#REF!,15,FALSE))</f>
        <v/>
      </c>
      <c r="M7" s="21" t="str">
        <f>IF(A7="","",IF(VLOOKUP(A7,#REF!,15,FALSE)="国所管",VLOOKUP(A7,#REF!,26,FALSE),""))</f>
        <v/>
      </c>
      <c r="N7" s="22" t="str">
        <f>IF(A7="","",IF(AND(P7="○",O7="分担契約/単価契約"),"単価契約"&amp;CHAR(10)&amp;"予定調達総額 "&amp;TEXT(VLOOKUP(A7,#REF!,18,FALSE),"#,##0円")&amp;"(B)"&amp;CHAR(10)&amp;"分担契約"&amp;CHAR(10)&amp;VLOOKUP(A7,#REF!,34,FALSE),IF(AND(P7="○",O7="分担契約"),"分担契約"&amp;CHAR(10)&amp;"契約総額 "&amp;TEXT(VLOOKUP(A7,#REF!,18,FALSE),"#,##0円")&amp;"(B)"&amp;CHAR(10)&amp;VLOOKUP(A7,#REF!,34,FALSE),(IF(O7="分担契約/単価契約","単価契約"&amp;CHAR(10)&amp;"予定調達総額 "&amp;TEXT(VLOOKUP(A7,#REF!,18,FALSE),"#,##0円")&amp;CHAR(10)&amp;"分担契約"&amp;CHAR(10)&amp;VLOOKUP(A7,#REF!,34,FALSE),IF(O7="分担契約","分担契約"&amp;CHAR(10)&amp;"契約総額 "&amp;TEXT(VLOOKUP(A7,#REF!,18,FALSE),"#,##0円")&amp;CHAR(10)&amp;VLOOKUP(A7,#REF!,34,FALSE),IF(O7="単価契約","単価契約"&amp;CHAR(10)&amp;"予定調達総額 "&amp;TEXT(VLOOKUP(A7,#REF!,18,FALSE),"#,##0円")&amp;CHAR(10)&amp;VLOOKUP(A7,#REF!,34,FALSE),VLOOKUP(A7,#REF!,34,FALSE))))))))</f>
        <v/>
      </c>
      <c r="O7" s="12" t="str">
        <f>IF(A7="","",VLOOKUP(A7,#REF!,55,FALSE))</f>
        <v/>
      </c>
      <c r="P7" s="12" t="str">
        <f>IF(A7="","",IF(VLOOKUP(A7,#REF!,16,FALSE)="他官署で調達手続きを実施のため","×",IF(VLOOKUP(A7,#REF!,23,FALSE)="②同種の他の契約の予定価格を類推されるおそれがあるため公表しない","×","○")))</f>
        <v/>
      </c>
    </row>
    <row r="8" spans="1:16" s="12" customFormat="1" ht="80" customHeight="1">
      <c r="A8" s="13"/>
      <c r="B8" s="14" t="str">
        <f>IF(A8="","",VLOOKUP(A8,#REF!,7,FALSE))</f>
        <v/>
      </c>
      <c r="C8" s="1" t="str">
        <f>IF(A8="","",VLOOKUP(A8,#REF!,8,FALSE))</f>
        <v/>
      </c>
      <c r="D8" s="15" t="str">
        <f>IF(A8="","",VLOOKUP(A8,#REF!,11,FALSE))</f>
        <v/>
      </c>
      <c r="E8" s="14" t="str">
        <f>IF(A8="","",VLOOKUP(A8,#REF!,12,FALSE))</f>
        <v/>
      </c>
      <c r="F8" s="16" t="str">
        <f>IF(A8="","",VLOOKUP(A8,#REF!,13,FALSE))</f>
        <v/>
      </c>
      <c r="G8" s="17" t="str">
        <f>IF(A8="","",IF(VLOOKUP(A8,#REF!,16,FALSE)="②一般競争入札（総合評価方式）","一般競争入札"&amp;CHAR(10)&amp;"（総合評価方式）","一般競争入札"))</f>
        <v/>
      </c>
      <c r="H8" s="18" t="str">
        <f>IF(A8="","",IF(VLOOKUP(A8,#REF!,18,FALSE)="他官署で調達手続きを実施のため","他官署で調達手続きを実施のため",IF(VLOOKUP(A8,#REF!,25,FALSE)="②同種の他の契約の予定価格を類推されるおそれがあるため公表しない","同種の他の契約の予定価格を類推されるおそれがあるため公表しない",IF(VLOOKUP(A8,#REF!,25,FALSE)="－","－",IF(VLOOKUP(A8,#REF!,9,FALSE)&lt;&gt;"",TEXT(VLOOKUP(A8,#REF!,18,FALSE),"#,##0円")&amp;CHAR(10)&amp;"(A)",VLOOKUP(A8,#REF!,18,FALSE))))))</f>
        <v/>
      </c>
      <c r="I8" s="18" t="str">
        <f>IF(A8="","",VLOOKUP(A8,#REF!,19,FALSE))</f>
        <v/>
      </c>
      <c r="J8" s="19" t="str">
        <f>IF(A8="","",IF(VLOOKUP(A8,#REF!,18,FALSE)="他官署で調達手続きを実施のため","－",IF(VLOOKUP(A8,#REF!,25,FALSE)="②同種の他の契約の予定価格を類推されるおそれがあるため公表しない","－",IF(VLOOKUP(A8,#REF!,25,FALSE)="－","－",IF(VLOOKUP(A8,#REF!,9,FALSE)&lt;&gt;"",TEXT(VLOOKUP(A8,#REF!,21,FALSE),"#.0%")&amp;CHAR(10)&amp;"(B/A×100)",VLOOKUP(A8,#REF!,21,FALSE))))))</f>
        <v/>
      </c>
      <c r="K8" s="20" t="str">
        <f>IF(A8="","",IF(VLOOKUP(A8,#REF!,14,FALSE)="①公益社団法人","公社",IF(VLOOKUP(A8,#REF!,14,FALSE)="②公益財団法人","公財","")))</f>
        <v/>
      </c>
      <c r="L8" s="20" t="str">
        <f>IF(A8="","",VLOOKUP(A8,#REF!,15,FALSE))</f>
        <v/>
      </c>
      <c r="M8" s="21" t="str">
        <f>IF(A8="","",IF(VLOOKUP(A8,#REF!,15,FALSE)="国所管",VLOOKUP(A8,#REF!,26,FALSE),""))</f>
        <v/>
      </c>
      <c r="N8" s="22" t="str">
        <f>IF(A8="","",IF(AND(P8="○",O8="分担契約/単価契約"),"単価契約"&amp;CHAR(10)&amp;"予定調達総額 "&amp;TEXT(VLOOKUP(A8,#REF!,18,FALSE),"#,##0円")&amp;"(B)"&amp;CHAR(10)&amp;"分担契約"&amp;CHAR(10)&amp;VLOOKUP(A8,#REF!,34,FALSE),IF(AND(P8="○",O8="分担契約"),"分担契約"&amp;CHAR(10)&amp;"契約総額 "&amp;TEXT(VLOOKUP(A8,#REF!,18,FALSE),"#,##0円")&amp;"(B)"&amp;CHAR(10)&amp;VLOOKUP(A8,#REF!,34,FALSE),(IF(O8="分担契約/単価契約","単価契約"&amp;CHAR(10)&amp;"予定調達総額 "&amp;TEXT(VLOOKUP(A8,#REF!,18,FALSE),"#,##0円")&amp;CHAR(10)&amp;"分担契約"&amp;CHAR(10)&amp;VLOOKUP(A8,#REF!,34,FALSE),IF(O8="分担契約","分担契約"&amp;CHAR(10)&amp;"契約総額 "&amp;TEXT(VLOOKUP(A8,#REF!,18,FALSE),"#,##0円")&amp;CHAR(10)&amp;VLOOKUP(A8,#REF!,34,FALSE),IF(O8="単価契約","単価契約"&amp;CHAR(10)&amp;"予定調達総額 "&amp;TEXT(VLOOKUP(A8,#REF!,18,FALSE),"#,##0円")&amp;CHAR(10)&amp;VLOOKUP(A8,#REF!,34,FALSE),VLOOKUP(A8,#REF!,34,FALSE))))))))</f>
        <v/>
      </c>
      <c r="O8" s="12" t="str">
        <f>IF(A8="","",VLOOKUP(A8,#REF!,55,FALSE))</f>
        <v/>
      </c>
      <c r="P8" s="12" t="str">
        <f>IF(A8="","",IF(VLOOKUP(A8,#REF!,16,FALSE)="他官署で調達手続きを実施のため","×",IF(VLOOKUP(A8,#REF!,23,FALSE)="②同種の他の契約の予定価格を類推されるおそれがあるため公表しない","×","○")))</f>
        <v/>
      </c>
    </row>
    <row r="9" spans="1:16" s="12" customFormat="1" ht="80" customHeight="1">
      <c r="A9" s="13"/>
      <c r="B9" s="14" t="str">
        <f>IF(A9="","",VLOOKUP(A9,#REF!,7,FALSE))</f>
        <v/>
      </c>
      <c r="C9" s="1" t="str">
        <f>IF(A9="","",VLOOKUP(A9,#REF!,8,FALSE))</f>
        <v/>
      </c>
      <c r="D9" s="15" t="str">
        <f>IF(A9="","",VLOOKUP(A9,#REF!,11,FALSE))</f>
        <v/>
      </c>
      <c r="E9" s="14" t="str">
        <f>IF(A9="","",VLOOKUP(A9,#REF!,12,FALSE))</f>
        <v/>
      </c>
      <c r="F9" s="16" t="str">
        <f>IF(A9="","",VLOOKUP(A9,#REF!,13,FALSE))</f>
        <v/>
      </c>
      <c r="G9" s="17" t="str">
        <f>IF(A9="","",IF(VLOOKUP(A9,#REF!,16,FALSE)="②一般競争入札（総合評価方式）","一般競争入札"&amp;CHAR(10)&amp;"（総合評価方式）","一般競争入札"))</f>
        <v/>
      </c>
      <c r="H9" s="18" t="str">
        <f>IF(A9="","",IF(VLOOKUP(A9,#REF!,18,FALSE)="他官署で調達手続きを実施のため","他官署で調達手続きを実施のため",IF(VLOOKUP(A9,#REF!,25,FALSE)="②同種の他の契約の予定価格を類推されるおそれがあるため公表しない","同種の他の契約の予定価格を類推されるおそれがあるため公表しない",IF(VLOOKUP(A9,#REF!,25,FALSE)="－","－",IF(VLOOKUP(A9,#REF!,9,FALSE)&lt;&gt;"",TEXT(VLOOKUP(A9,#REF!,18,FALSE),"#,##0円")&amp;CHAR(10)&amp;"(A)",VLOOKUP(A9,#REF!,18,FALSE))))))</f>
        <v/>
      </c>
      <c r="I9" s="18" t="str">
        <f>IF(A9="","",VLOOKUP(A9,#REF!,19,FALSE))</f>
        <v/>
      </c>
      <c r="J9" s="19" t="str">
        <f>IF(A9="","",IF(VLOOKUP(A9,#REF!,18,FALSE)="他官署で調達手続きを実施のため","－",IF(VLOOKUP(A9,#REF!,25,FALSE)="②同種の他の契約の予定価格を類推されるおそれがあるため公表しない","－",IF(VLOOKUP(A9,#REF!,25,FALSE)="－","－",IF(VLOOKUP(A9,#REF!,9,FALSE)&lt;&gt;"",TEXT(VLOOKUP(A9,#REF!,21,FALSE),"#.0%")&amp;CHAR(10)&amp;"(B/A×100)",VLOOKUP(A9,#REF!,21,FALSE))))))</f>
        <v/>
      </c>
      <c r="K9" s="20" t="str">
        <f>IF(A9="","",IF(VLOOKUP(A9,#REF!,14,FALSE)="①公益社団法人","公社",IF(VLOOKUP(A9,#REF!,14,FALSE)="②公益財団法人","公財","")))</f>
        <v/>
      </c>
      <c r="L9" s="20" t="str">
        <f>IF(A9="","",VLOOKUP(A9,#REF!,15,FALSE))</f>
        <v/>
      </c>
      <c r="M9" s="21" t="str">
        <f>IF(A9="","",IF(VLOOKUP(A9,#REF!,15,FALSE)="国所管",VLOOKUP(A9,#REF!,26,FALSE),""))</f>
        <v/>
      </c>
      <c r="N9" s="22" t="str">
        <f>IF(A9="","",IF(AND(P9="○",O9="分担契約/単価契約"),"単価契約"&amp;CHAR(10)&amp;"予定調達総額 "&amp;TEXT(VLOOKUP(A9,#REF!,18,FALSE),"#,##0円")&amp;"(B)"&amp;CHAR(10)&amp;"分担契約"&amp;CHAR(10)&amp;VLOOKUP(A9,#REF!,34,FALSE),IF(AND(P9="○",O9="分担契約"),"分担契約"&amp;CHAR(10)&amp;"契約総額 "&amp;TEXT(VLOOKUP(A9,#REF!,18,FALSE),"#,##0円")&amp;"(B)"&amp;CHAR(10)&amp;VLOOKUP(A9,#REF!,34,FALSE),(IF(O9="分担契約/単価契約","単価契約"&amp;CHAR(10)&amp;"予定調達総額 "&amp;TEXT(VLOOKUP(A9,#REF!,18,FALSE),"#,##0円")&amp;CHAR(10)&amp;"分担契約"&amp;CHAR(10)&amp;VLOOKUP(A9,#REF!,34,FALSE),IF(O9="分担契約","分担契約"&amp;CHAR(10)&amp;"契約総額 "&amp;TEXT(VLOOKUP(A9,#REF!,18,FALSE),"#,##0円")&amp;CHAR(10)&amp;VLOOKUP(A9,#REF!,34,FALSE),IF(O9="単価契約","単価契約"&amp;CHAR(10)&amp;"予定調達総額 "&amp;TEXT(VLOOKUP(A9,#REF!,18,FALSE),"#,##0円")&amp;CHAR(10)&amp;VLOOKUP(A9,#REF!,34,FALSE),VLOOKUP(A9,#REF!,34,FALSE))))))))</f>
        <v/>
      </c>
      <c r="O9" s="12" t="str">
        <f>IF(A9="","",VLOOKUP(A9,#REF!,55,FALSE))</f>
        <v/>
      </c>
      <c r="P9" s="12" t="str">
        <f>IF(A9="","",IF(VLOOKUP(A9,#REF!,16,FALSE)="他官署で調達手続きを実施のため","×",IF(VLOOKUP(A9,#REF!,23,FALSE)="②同種の他の契約の予定価格を類推されるおそれがあるため公表しない","×","○")))</f>
        <v/>
      </c>
    </row>
    <row r="10" spans="1:16" s="12" customFormat="1" ht="80" customHeight="1">
      <c r="A10" s="13"/>
      <c r="B10" s="14" t="str">
        <f>IF(A10="","",VLOOKUP(A10,#REF!,7,FALSE))</f>
        <v/>
      </c>
      <c r="C10" s="1" t="str">
        <f>IF(A10="","",VLOOKUP(A10,#REF!,8,FALSE))</f>
        <v/>
      </c>
      <c r="D10" s="15" t="str">
        <f>IF(A10="","",VLOOKUP(A10,#REF!,11,FALSE))</f>
        <v/>
      </c>
      <c r="E10" s="14" t="str">
        <f>IF(A10="","",VLOOKUP(A10,#REF!,12,FALSE))</f>
        <v/>
      </c>
      <c r="F10" s="16" t="str">
        <f>IF(A10="","",VLOOKUP(A10,#REF!,13,FALSE))</f>
        <v/>
      </c>
      <c r="G10" s="17" t="str">
        <f>IF(A10="","",IF(VLOOKUP(A10,#REF!,16,FALSE)="②一般競争入札（総合評価方式）","一般競争入札"&amp;CHAR(10)&amp;"（総合評価方式）","一般競争入札"))</f>
        <v/>
      </c>
      <c r="H10" s="18" t="str">
        <f>IF(A10="","",IF(VLOOKUP(A10,#REF!,18,FALSE)="他官署で調達手続きを実施のため","他官署で調達手続きを実施のため",IF(VLOOKUP(A10,#REF!,25,FALSE)="②同種の他の契約の予定価格を類推されるおそれがあるため公表しない","同種の他の契約の予定価格を類推されるおそれがあるため公表しない",IF(VLOOKUP(A10,#REF!,25,FALSE)="－","－",IF(VLOOKUP(A10,#REF!,9,FALSE)&lt;&gt;"",TEXT(VLOOKUP(A10,#REF!,18,FALSE),"#,##0円")&amp;CHAR(10)&amp;"(A)",VLOOKUP(A10,#REF!,18,FALSE))))))</f>
        <v/>
      </c>
      <c r="I10" s="18" t="str">
        <f>IF(A10="","",VLOOKUP(A10,#REF!,19,FALSE))</f>
        <v/>
      </c>
      <c r="J10" s="19" t="str">
        <f>IF(A10="","",IF(VLOOKUP(A10,#REF!,18,FALSE)="他官署で調達手続きを実施のため","－",IF(VLOOKUP(A10,#REF!,25,FALSE)="②同種の他の契約の予定価格を類推されるおそれがあるため公表しない","－",IF(VLOOKUP(A10,#REF!,25,FALSE)="－","－",IF(VLOOKUP(A10,#REF!,9,FALSE)&lt;&gt;"",TEXT(VLOOKUP(A10,#REF!,21,FALSE),"#.0%")&amp;CHAR(10)&amp;"(B/A×100)",VLOOKUP(A10,#REF!,21,FALSE))))))</f>
        <v/>
      </c>
      <c r="K10" s="20" t="str">
        <f>IF(A10="","",IF(VLOOKUP(A10,#REF!,14,FALSE)="①公益社団法人","公社",IF(VLOOKUP(A10,#REF!,14,FALSE)="②公益財団法人","公財","")))</f>
        <v/>
      </c>
      <c r="L10" s="20" t="str">
        <f>IF(A10="","",VLOOKUP(A10,#REF!,15,FALSE))</f>
        <v/>
      </c>
      <c r="M10" s="21" t="str">
        <f>IF(A10="","",IF(VLOOKUP(A10,#REF!,15,FALSE)="国所管",VLOOKUP(A10,#REF!,26,FALSE),""))</f>
        <v/>
      </c>
      <c r="N10" s="22" t="str">
        <f>IF(A10="","",IF(AND(P10="○",O10="分担契約/単価契約"),"単価契約"&amp;CHAR(10)&amp;"予定調達総額 "&amp;TEXT(VLOOKUP(A10,#REF!,18,FALSE),"#,##0円")&amp;"(B)"&amp;CHAR(10)&amp;"分担契約"&amp;CHAR(10)&amp;VLOOKUP(A10,#REF!,34,FALSE),IF(AND(P10="○",O10="分担契約"),"分担契約"&amp;CHAR(10)&amp;"契約総額 "&amp;TEXT(VLOOKUP(A10,#REF!,18,FALSE),"#,##0円")&amp;"(B)"&amp;CHAR(10)&amp;VLOOKUP(A10,#REF!,34,FALSE),(IF(O10="分担契約/単価契約","単価契約"&amp;CHAR(10)&amp;"予定調達総額 "&amp;TEXT(VLOOKUP(A10,#REF!,18,FALSE),"#,##0円")&amp;CHAR(10)&amp;"分担契約"&amp;CHAR(10)&amp;VLOOKUP(A10,#REF!,34,FALSE),IF(O10="分担契約","分担契約"&amp;CHAR(10)&amp;"契約総額 "&amp;TEXT(VLOOKUP(A10,#REF!,18,FALSE),"#,##0円")&amp;CHAR(10)&amp;VLOOKUP(A10,#REF!,34,FALSE),IF(O10="単価契約","単価契約"&amp;CHAR(10)&amp;"予定調達総額 "&amp;TEXT(VLOOKUP(A10,#REF!,18,FALSE),"#,##0円")&amp;CHAR(10)&amp;VLOOKUP(A10,#REF!,34,FALSE),VLOOKUP(A10,#REF!,34,FALSE))))))))</f>
        <v/>
      </c>
      <c r="O10" s="12" t="str">
        <f>IF(A10="","",VLOOKUP(A10,#REF!,55,FALSE))</f>
        <v/>
      </c>
      <c r="P10" s="12" t="str">
        <f>IF(A10="","",IF(VLOOKUP(A10,#REF!,16,FALSE)="他官署で調達手続きを実施のため","×",IF(VLOOKUP(A10,#REF!,23,FALSE)="②同種の他の契約の予定価格を類推されるおそれがあるため公表しない","×","○")))</f>
        <v/>
      </c>
    </row>
    <row r="11" spans="1:16" s="12" customFormat="1" ht="80" customHeight="1">
      <c r="A11" s="13"/>
      <c r="B11" s="14" t="str">
        <f>IF(A11="","",VLOOKUP(A11,#REF!,7,FALSE))</f>
        <v/>
      </c>
      <c r="C11" s="1" t="str">
        <f>IF(A11="","",VLOOKUP(A11,#REF!,8,FALSE))</f>
        <v/>
      </c>
      <c r="D11" s="15" t="str">
        <f>IF(A11="","",VLOOKUP(A11,#REF!,11,FALSE))</f>
        <v/>
      </c>
      <c r="E11" s="14" t="str">
        <f>IF(A11="","",VLOOKUP(A11,#REF!,12,FALSE))</f>
        <v/>
      </c>
      <c r="F11" s="16" t="str">
        <f>IF(A11="","",VLOOKUP(A11,#REF!,13,FALSE))</f>
        <v/>
      </c>
      <c r="G11" s="17" t="str">
        <f>IF(A11="","",IF(VLOOKUP(A11,#REF!,16,FALSE)="②一般競争入札（総合評価方式）","一般競争入札"&amp;CHAR(10)&amp;"（総合評価方式）","一般競争入札"))</f>
        <v/>
      </c>
      <c r="H11" s="18" t="str">
        <f>IF(A11="","",IF(VLOOKUP(A11,#REF!,18,FALSE)="他官署で調達手続きを実施のため","他官署で調達手続きを実施のため",IF(VLOOKUP(A11,#REF!,25,FALSE)="②同種の他の契約の予定価格を類推されるおそれがあるため公表しない","同種の他の契約の予定価格を類推されるおそれがあるため公表しない",IF(VLOOKUP(A11,#REF!,25,FALSE)="－","－",IF(VLOOKUP(A11,#REF!,9,FALSE)&lt;&gt;"",TEXT(VLOOKUP(A11,#REF!,18,FALSE),"#,##0円")&amp;CHAR(10)&amp;"(A)",VLOOKUP(A11,#REF!,18,FALSE))))))</f>
        <v/>
      </c>
      <c r="I11" s="18" t="str">
        <f>IF(A11="","",VLOOKUP(A11,#REF!,19,FALSE))</f>
        <v/>
      </c>
      <c r="J11" s="19" t="str">
        <f>IF(A11="","",IF(VLOOKUP(A11,#REF!,18,FALSE)="他官署で調達手続きを実施のため","－",IF(VLOOKUP(A11,#REF!,25,FALSE)="②同種の他の契約の予定価格を類推されるおそれがあるため公表しない","－",IF(VLOOKUP(A11,#REF!,25,FALSE)="－","－",IF(VLOOKUP(A11,#REF!,9,FALSE)&lt;&gt;"",TEXT(VLOOKUP(A11,#REF!,21,FALSE),"#.0%")&amp;CHAR(10)&amp;"(B/A×100)",VLOOKUP(A11,#REF!,21,FALSE))))))</f>
        <v/>
      </c>
      <c r="K11" s="20" t="str">
        <f>IF(A11="","",IF(VLOOKUP(A11,#REF!,14,FALSE)="①公益社団法人","公社",IF(VLOOKUP(A11,#REF!,14,FALSE)="②公益財団法人","公財","")))</f>
        <v/>
      </c>
      <c r="L11" s="20" t="str">
        <f>IF(A11="","",VLOOKUP(A11,#REF!,15,FALSE))</f>
        <v/>
      </c>
      <c r="M11" s="21" t="str">
        <f>IF(A11="","",IF(VLOOKUP(A11,#REF!,15,FALSE)="国所管",VLOOKUP(A11,#REF!,26,FALSE),""))</f>
        <v/>
      </c>
      <c r="N11" s="22" t="str">
        <f>IF(A11="","",IF(AND(P11="○",O11="分担契約/単価契約"),"単価契約"&amp;CHAR(10)&amp;"予定調達総額 "&amp;TEXT(VLOOKUP(A11,#REF!,18,FALSE),"#,##0円")&amp;"(B)"&amp;CHAR(10)&amp;"分担契約"&amp;CHAR(10)&amp;VLOOKUP(A11,#REF!,34,FALSE),IF(AND(P11="○",O11="分担契約"),"分担契約"&amp;CHAR(10)&amp;"契約総額 "&amp;TEXT(VLOOKUP(A11,#REF!,18,FALSE),"#,##0円")&amp;"(B)"&amp;CHAR(10)&amp;VLOOKUP(A11,#REF!,34,FALSE),(IF(O11="分担契約/単価契約","単価契約"&amp;CHAR(10)&amp;"予定調達総額 "&amp;TEXT(VLOOKUP(A11,#REF!,18,FALSE),"#,##0円")&amp;CHAR(10)&amp;"分担契約"&amp;CHAR(10)&amp;VLOOKUP(A11,#REF!,34,FALSE),IF(O11="分担契約","分担契約"&amp;CHAR(10)&amp;"契約総額 "&amp;TEXT(VLOOKUP(A11,#REF!,18,FALSE),"#,##0円")&amp;CHAR(10)&amp;VLOOKUP(A11,#REF!,34,FALSE),IF(O11="単価契約","単価契約"&amp;CHAR(10)&amp;"予定調達総額 "&amp;TEXT(VLOOKUP(A11,#REF!,18,FALSE),"#,##0円")&amp;CHAR(10)&amp;VLOOKUP(A11,#REF!,34,FALSE),VLOOKUP(A11,#REF!,34,FALSE))))))))</f>
        <v/>
      </c>
      <c r="O11" s="12" t="str">
        <f>IF(A11="","",VLOOKUP(A11,#REF!,55,FALSE))</f>
        <v/>
      </c>
      <c r="P11" s="12" t="str">
        <f>IF(A11="","",IF(VLOOKUP(A11,#REF!,16,FALSE)="他官署で調達手続きを実施のため","×",IF(VLOOKUP(A11,#REF!,23,FALSE)="②同種の他の契約の予定価格を類推されるおそれがあるため公表しない","×","○")))</f>
        <v/>
      </c>
    </row>
    <row r="12" spans="1:16" s="12" customFormat="1" ht="80" customHeight="1">
      <c r="A12" s="13"/>
      <c r="B12" s="14" t="str">
        <f>IF(A12="","",VLOOKUP(A12,#REF!,7,FALSE))</f>
        <v/>
      </c>
      <c r="C12" s="1" t="str">
        <f>IF(A12="","",VLOOKUP(A12,#REF!,8,FALSE))</f>
        <v/>
      </c>
      <c r="D12" s="15" t="str">
        <f>IF(A12="","",VLOOKUP(A12,#REF!,11,FALSE))</f>
        <v/>
      </c>
      <c r="E12" s="14" t="str">
        <f>IF(A12="","",VLOOKUP(A12,#REF!,12,FALSE))</f>
        <v/>
      </c>
      <c r="F12" s="16" t="str">
        <f>IF(A12="","",VLOOKUP(A12,#REF!,13,FALSE))</f>
        <v/>
      </c>
      <c r="G12" s="17" t="str">
        <f>IF(A12="","",IF(VLOOKUP(A12,#REF!,16,FALSE)="②一般競争入札（総合評価方式）","一般競争入札"&amp;CHAR(10)&amp;"（総合評価方式）","一般競争入札"))</f>
        <v/>
      </c>
      <c r="H12" s="18" t="str">
        <f>IF(A12="","",IF(VLOOKUP(A12,#REF!,18,FALSE)="他官署で調達手続きを実施のため","他官署で調達手続きを実施のため",IF(VLOOKUP(A12,#REF!,25,FALSE)="②同種の他の契約の予定価格を類推されるおそれがあるため公表しない","同種の他の契約の予定価格を類推されるおそれがあるため公表しない",IF(VLOOKUP(A12,#REF!,25,FALSE)="－","－",IF(VLOOKUP(A12,#REF!,9,FALSE)&lt;&gt;"",TEXT(VLOOKUP(A12,#REF!,18,FALSE),"#,##0円")&amp;CHAR(10)&amp;"(A)",VLOOKUP(A12,#REF!,18,FALSE))))))</f>
        <v/>
      </c>
      <c r="I12" s="18" t="str">
        <f>IF(A12="","",VLOOKUP(A12,#REF!,19,FALSE))</f>
        <v/>
      </c>
      <c r="J12" s="19" t="str">
        <f>IF(A12="","",IF(VLOOKUP(A12,#REF!,18,FALSE)="他官署で調達手続きを実施のため","－",IF(VLOOKUP(A12,#REF!,25,FALSE)="②同種の他の契約の予定価格を類推されるおそれがあるため公表しない","－",IF(VLOOKUP(A12,#REF!,25,FALSE)="－","－",IF(VLOOKUP(A12,#REF!,9,FALSE)&lt;&gt;"",TEXT(VLOOKUP(A12,#REF!,21,FALSE),"#.0%")&amp;CHAR(10)&amp;"(B/A×100)",VLOOKUP(A12,#REF!,21,FALSE))))))</f>
        <v/>
      </c>
      <c r="K12" s="20" t="str">
        <f>IF(A12="","",IF(VLOOKUP(A12,#REF!,14,FALSE)="①公益社団法人","公社",IF(VLOOKUP(A12,#REF!,14,FALSE)="②公益財団法人","公財","")))</f>
        <v/>
      </c>
      <c r="L12" s="20" t="str">
        <f>IF(A12="","",VLOOKUP(A12,#REF!,15,FALSE))</f>
        <v/>
      </c>
      <c r="M12" s="21" t="str">
        <f>IF(A12="","",IF(VLOOKUP(A12,#REF!,15,FALSE)="国所管",VLOOKUP(A12,#REF!,26,FALSE),""))</f>
        <v/>
      </c>
      <c r="N12" s="22" t="str">
        <f>IF(A12="","",IF(AND(P12="○",O12="分担契約/単価契約"),"単価契約"&amp;CHAR(10)&amp;"予定調達総額 "&amp;TEXT(VLOOKUP(A12,#REF!,18,FALSE),"#,##0円")&amp;"(B)"&amp;CHAR(10)&amp;"分担契約"&amp;CHAR(10)&amp;VLOOKUP(A12,#REF!,34,FALSE),IF(AND(P12="○",O12="分担契約"),"分担契約"&amp;CHAR(10)&amp;"契約総額 "&amp;TEXT(VLOOKUP(A12,#REF!,18,FALSE),"#,##0円")&amp;"(B)"&amp;CHAR(10)&amp;VLOOKUP(A12,#REF!,34,FALSE),(IF(O12="分担契約/単価契約","単価契約"&amp;CHAR(10)&amp;"予定調達総額 "&amp;TEXT(VLOOKUP(A12,#REF!,18,FALSE),"#,##0円")&amp;CHAR(10)&amp;"分担契約"&amp;CHAR(10)&amp;VLOOKUP(A12,#REF!,34,FALSE),IF(O12="分担契約","分担契約"&amp;CHAR(10)&amp;"契約総額 "&amp;TEXT(VLOOKUP(A12,#REF!,18,FALSE),"#,##0円")&amp;CHAR(10)&amp;VLOOKUP(A12,#REF!,34,FALSE),IF(O12="単価契約","単価契約"&amp;CHAR(10)&amp;"予定調達総額 "&amp;TEXT(VLOOKUP(A12,#REF!,18,FALSE),"#,##0円")&amp;CHAR(10)&amp;VLOOKUP(A12,#REF!,34,FALSE),VLOOKUP(A12,#REF!,34,FALSE))))))))</f>
        <v/>
      </c>
      <c r="O12" s="12" t="str">
        <f>IF(A12="","",VLOOKUP(A12,#REF!,55,FALSE))</f>
        <v/>
      </c>
      <c r="P12" s="12" t="str">
        <f>IF(A12="","",IF(VLOOKUP(A12,#REF!,16,FALSE)="他官署で調達手続きを実施のため","×",IF(VLOOKUP(A12,#REF!,23,FALSE)="②同種の他の契約の予定価格を類推されるおそれがあるため公表しない","×","○")))</f>
        <v/>
      </c>
    </row>
  </sheetData>
  <mergeCells count="13">
    <mergeCell ref="A1:A5"/>
    <mergeCell ref="J4:J5"/>
    <mergeCell ref="K4:M4"/>
    <mergeCell ref="B1:N1"/>
    <mergeCell ref="B4:B5"/>
    <mergeCell ref="C4:C5"/>
    <mergeCell ref="D4:D5"/>
    <mergeCell ref="E4:E5"/>
    <mergeCell ref="F4:F5"/>
    <mergeCell ref="G4:G5"/>
    <mergeCell ref="H4:H5"/>
    <mergeCell ref="I4:I5"/>
    <mergeCell ref="N4:N5"/>
  </mergeCells>
  <phoneticPr fontId="3"/>
  <dataValidations count="2">
    <dataValidation operator="greaterThanOrEqual" allowBlank="1" showInputMessage="1" showErrorMessage="1" errorTitle="注意" error="プルダウンメニューから選択して下さい_x000a_" sqref="G6:G12"/>
    <dataValidation imeMode="halfAlpha" allowBlank="1" showInputMessage="1" showErrorMessage="1" errorTitle="参考" error="半角数字で入力して下さい。" promptTitle="入力方法" prompt="半角数字で入力して下さい。" sqref="H6:J12"/>
  </dataValidations>
  <printOptions horizontalCentered="1"/>
  <pageMargins left="0.43" right="0.2" top="0.95" bottom="0.44" header="0.36" footer="0.32"/>
  <pageSetup paperSize="9" scale="75" orientation="landscape" r:id="rId1"/>
  <headerFooter alignWithMargins="0"/>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DF0EE1145E853044A14D36462FBA30A2" ma:contentTypeVersion="" ma:contentTypeDescription="新しいドキュメントを作成します。" ma:contentTypeScope="" ma:versionID="df6bbfb01ed8f70c8502dc254f724f3a">
  <xsd:schema xmlns:xsd="http://www.w3.org/2001/XMLSchema" xmlns:xs="http://www.w3.org/2001/XMLSchema" xmlns:p="http://schemas.microsoft.com/office/2006/metadata/properties" xmlns:ns2="83f91a21-fd60-4569-977f-9e7a8b68efa0" xmlns:ns3="248ab0bc-7e59-4567-bd72-f8d7ec109bec" targetNamespace="http://schemas.microsoft.com/office/2006/metadata/properties" ma:root="true" ma:fieldsID="e2e83120aa1f097e1e698b16a54ad598" ns2:_="" ns3:_="">
    <xsd:import namespace="83f91a21-fd60-4569-977f-9e7a8b68efa0"/>
    <xsd:import namespace="248ab0bc-7e59-4567-bd72-f8d7ec109be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LengthInSeconds" minOccurs="0"/>
                <xsd:element ref="ns2:_x65e5__x4ed8_" minOccurs="0"/>
                <xsd:element ref="ns2:_x756a__x53f7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f91a21-fd60-4569-977f-9e7a8b68efa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_x65e5__x4ed8_" ma:index="21" nillable="true" ma:displayName="日付" ma:format="DateOnly" ma:internalName="_x65e5__x4ed8_">
      <xsd:simpleType>
        <xsd:restriction base="dms:DateTime"/>
      </xsd:simpleType>
    </xsd:element>
    <xsd:element name="_x756a__x53f7_" ma:index="22" nillable="true" ma:displayName="番号" ma:format="Dropdown" ma:internalName="_x756a__x53f7_" ma:percentage="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248ab0bc-7e59-4567-bd72-f8d7ec109bec"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x65e5__x4ed8_ xmlns="83f91a21-fd60-4569-977f-9e7a8b68efa0" xsi:nil="true"/>
    <_x756a__x53f7_ xmlns="83f91a21-fd60-4569-977f-9e7a8b68efa0" xsi:nil="true"/>
  </documentManagement>
</p:properties>
</file>

<file path=customXml/itemProps1.xml><?xml version="1.0" encoding="utf-8"?>
<ds:datastoreItem xmlns:ds="http://schemas.openxmlformats.org/officeDocument/2006/customXml" ds:itemID="{2110810A-C6AF-44F0-A4EF-9514FF5B11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f91a21-fd60-4569-977f-9e7a8b68efa0"/>
    <ds:schemaRef ds:uri="248ab0bc-7e59-4567-bd72-f8d7ec109be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AF49367-D376-4CAC-975C-D7A32BE2AD9E}">
  <ds:schemaRefs>
    <ds:schemaRef ds:uri="http://schemas.microsoft.com/sharepoint/v3/contenttype/forms"/>
  </ds:schemaRefs>
</ds:datastoreItem>
</file>

<file path=customXml/itemProps3.xml><?xml version="1.0" encoding="utf-8"?>
<ds:datastoreItem xmlns:ds="http://schemas.openxmlformats.org/officeDocument/2006/customXml" ds:itemID="{BEC9203A-2230-4196-B308-D8EB9E36D54B}">
  <ds:schemaRefs>
    <ds:schemaRef ds:uri="248ab0bc-7e59-4567-bd72-f8d7ec109bec"/>
    <ds:schemaRef ds:uri="http://purl.org/dc/elements/1.1/"/>
    <ds:schemaRef ds:uri="http://schemas.microsoft.com/office/2006/metadata/properties"/>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83f91a21-fd60-4569-977f-9e7a8b68efa0"/>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別紙様式１</vt:lpstr>
      <vt:lpstr>別紙様式１!Print_Area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0x010100DF0EE1145E853044A14D36462FBA30A2</vt:lpwstr>
  </property>
</Properties>
</file>