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0" yWindow="-110" windowWidth="19420" windowHeight="1042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別紙様式１!$A$5:$N$12</definedName>
    <definedName name="aaa">[1]契約状況コード表!$F$5:$F$9</definedName>
    <definedName name="aaaa">[1]契約状況コード表!$G$5:$G$6</definedName>
    <definedName name="_xlnm.Print_Area" localSheetId="0">別紙様式１!$B$1:$N$12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J9" i="3" l="1"/>
  <c r="N9" i="3"/>
  <c r="M9" i="3"/>
  <c r="D9" i="3"/>
  <c r="P9" i="3"/>
  <c r="N12" i="3"/>
  <c r="J12" i="3"/>
  <c r="F12" i="3"/>
  <c r="B12" i="3"/>
  <c r="M12" i="3"/>
  <c r="I12" i="3"/>
  <c r="E12" i="3"/>
  <c r="L12" i="3"/>
  <c r="D12" i="3"/>
  <c r="K12" i="3"/>
  <c r="C12" i="3"/>
  <c r="G12" i="3"/>
  <c r="P12" i="3"/>
  <c r="O12" i="3"/>
  <c r="H12" i="3"/>
  <c r="N11" i="3"/>
  <c r="J11" i="3"/>
  <c r="F11" i="3"/>
  <c r="B11" i="3"/>
  <c r="M11" i="3"/>
  <c r="I11" i="3"/>
  <c r="E11" i="3"/>
  <c r="L11" i="3"/>
  <c r="D11" i="3"/>
  <c r="K11" i="3"/>
  <c r="C11" i="3"/>
  <c r="G11" i="3"/>
  <c r="P11" i="3"/>
  <c r="O11" i="3"/>
  <c r="H11" i="3"/>
  <c r="N8" i="3"/>
  <c r="J8" i="3"/>
  <c r="F8" i="3"/>
  <c r="B8" i="3"/>
  <c r="M8" i="3"/>
  <c r="I8" i="3"/>
  <c r="E8" i="3"/>
  <c r="L8" i="3"/>
  <c r="D8" i="3"/>
  <c r="K8" i="3"/>
  <c r="C8" i="3"/>
  <c r="G8" i="3"/>
  <c r="P8" i="3"/>
  <c r="O8" i="3"/>
  <c r="H8" i="3"/>
  <c r="G9" i="3" l="1"/>
  <c r="L9" i="3"/>
  <c r="B9" i="3"/>
  <c r="H9" i="3"/>
  <c r="C9" i="3"/>
  <c r="E9" i="3"/>
  <c r="F9" i="3"/>
  <c r="O9" i="3"/>
  <c r="K9" i="3"/>
  <c r="I9" i="3"/>
  <c r="P6" i="3"/>
  <c r="O6" i="3"/>
  <c r="N10" i="3"/>
  <c r="J10" i="3"/>
  <c r="F10" i="3"/>
  <c r="B10" i="3"/>
  <c r="M10" i="3"/>
  <c r="I10" i="3"/>
  <c r="E10" i="3"/>
  <c r="L10" i="3"/>
  <c r="D10" i="3"/>
  <c r="K10" i="3"/>
  <c r="C10" i="3"/>
  <c r="G10" i="3"/>
  <c r="P10" i="3"/>
  <c r="O10" i="3"/>
  <c r="H10" i="3"/>
  <c r="N7" i="3"/>
  <c r="J7" i="3"/>
  <c r="F7" i="3"/>
  <c r="B7" i="3"/>
  <c r="M7" i="3"/>
  <c r="I7" i="3"/>
  <c r="E7" i="3"/>
  <c r="L7" i="3"/>
  <c r="D7" i="3"/>
  <c r="K7" i="3"/>
  <c r="C7" i="3"/>
  <c r="G7" i="3"/>
  <c r="P7" i="3"/>
  <c r="O7" i="3"/>
  <c r="H7" i="3"/>
</calcChain>
</file>

<file path=xl/sharedStrings.xml><?xml version="1.0" encoding="utf-8"?>
<sst xmlns="http://schemas.openxmlformats.org/spreadsheetml/2006/main" count="21" uniqueCount="20">
  <si>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</si>
  <si>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</si>
  <si>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</si>
  <si>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</si>
  <si>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</si>
  <si>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</si>
  <si>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</si>
  <si>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</si>
  <si>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</si>
  <si>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</si>
  <si>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</si>
  <si>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</si>
  <si>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</si>
  <si>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</si>
  <si>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</si>
  <si>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支出負担行為担当官
国税庁長官官房会計課長
奈良井　功
東京都千代田区霞が関３－１－１</t>
  </si>
  <si>
    <t>財務省本庁舎５階事務室内装改修工事
令和4年4月22日～令和4年7月29日</t>
  </si>
  <si>
    <t>水澤工業株式会社
東京都板橋区東新町１－６－７</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</si>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</sst>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2">
    <xf numFmtId="0" fontId="0" fillId="0" borderId="0" xfId="0"/>
    <xf numFmtId="0" fontId="5" fillId="0" borderId="3"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80" fontId="8" fillId="0" borderId="0" xfId="6" applyNumberFormat="1" applyFont="1" applyFill="1">
      <alignment vertical="center"/>
    </xf>
    <xf numFmtId="0" fontId="8" fillId="0" borderId="0" xfId="2" applyFont="1"/>
    <xf numFmtId="0" fontId="8" fillId="0" borderId="0" xfId="2" applyFont="1" applyAlignment="1">
      <alignment horizontal="right" vertical="center"/>
    </xf>
    <xf numFmtId="0" fontId="5" fillId="0" borderId="2" xfId="2" applyFont="1" applyFill="1" applyBorder="1" applyAlignment="1">
      <alignment vertical="center" wrapText="1"/>
    </xf>
    <xf numFmtId="180" fontId="5" fillId="0" borderId="2" xfId="2" applyNumberFormat="1" applyFont="1" applyFill="1" applyBorder="1" applyAlignment="1">
      <alignment vertical="center" wrapText="1"/>
    </xf>
    <xf numFmtId="0" fontId="8" fillId="0" borderId="0" xfId="6" applyFont="1" applyFill="1" applyAlignment="1">
      <alignment horizontal="center" vertical="center" wrapText="1"/>
    </xf>
    <xf numFmtId="0" fontId="7" fillId="0" borderId="2" xfId="6" applyFont="1" applyBorder="1" applyAlignment="1">
      <alignment horizontal="center" vertical="center" wrapText="1"/>
    </xf>
    <xf numFmtId="0" fontId="9" fillId="0" borderId="3" xfId="6" applyFont="1" applyFill="1" applyBorder="1" applyAlignment="1">
      <alignment vertical="center" wrapText="1"/>
    </xf>
    <xf numFmtId="184" fontId="5" fillId="0" borderId="3" xfId="1" applyNumberFormat="1" applyFont="1" applyFill="1" applyBorder="1" applyAlignment="1">
      <alignment horizontal="center" vertical="center" wrapText="1"/>
    </xf>
    <xf numFmtId="180" fontId="9" fillId="0" borderId="3" xfId="6" applyNumberFormat="1" applyFont="1" applyFill="1" applyBorder="1" applyAlignment="1">
      <alignment horizontal="center" vertical="center" wrapText="1"/>
    </xf>
    <xf numFmtId="178" fontId="5" fillId="0" borderId="3" xfId="1" applyNumberFormat="1" applyFont="1" applyFill="1" applyBorder="1" applyAlignment="1">
      <alignment horizontal="center" vertical="center" wrapText="1"/>
    </xf>
    <xf numFmtId="183" fontId="5" fillId="0" borderId="3" xfId="3" applyNumberFormat="1" applyFont="1" applyFill="1" applyBorder="1" applyAlignment="1">
      <alignment horizontal="center" vertical="center" wrapText="1" shrinkToFit="1"/>
    </xf>
    <xf numFmtId="182" fontId="5" fillId="0" borderId="3" xfId="3" applyNumberFormat="1" applyFont="1" applyFill="1" applyBorder="1" applyAlignment="1">
      <alignment horizontal="center" vertical="center" wrapText="1" shrinkToFit="1"/>
    </xf>
    <xf numFmtId="182" fontId="5" fillId="0" borderId="3" xfId="7" applyNumberFormat="1" applyFont="1" applyFill="1" applyBorder="1" applyAlignment="1">
      <alignment horizontal="center" vertical="center" wrapText="1"/>
    </xf>
    <xf numFmtId="180" fontId="5" fillId="0" borderId="3" xfId="7" applyNumberFormat="1" applyFont="1" applyFill="1" applyBorder="1" applyAlignment="1">
      <alignment horizontal="center" vertical="center" wrapText="1"/>
    </xf>
    <xf numFmtId="0" fontId="9" fillId="0" borderId="3" xfId="6" applyFont="1" applyFill="1" applyBorder="1" applyAlignment="1">
      <alignment horizontal="left" vertical="center" wrapText="1"/>
    </xf>
    <xf numFmtId="0" fontId="6" fillId="0" borderId="0" xfId="6" applyFont="1" applyAlignment="1">
      <alignment horizontal="left" vertical="center" wrapText="1"/>
    </xf>
    <xf numFmtId="0" fontId="6" fillId="0" borderId="1" xfId="6" applyFont="1" applyBorder="1" applyAlignment="1">
      <alignment horizontal="left" vertical="center" wrapText="1"/>
    </xf>
    <xf numFmtId="0" fontId="9" fillId="0" borderId="2" xfId="6" applyFont="1" applyFill="1" applyBorder="1" applyAlignment="1">
      <alignment horizontal="center" vertical="center" wrapText="1"/>
    </xf>
    <xf numFmtId="0" fontId="8" fillId="0" borderId="2"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4" xfId="6" applyFont="1" applyFill="1" applyBorder="1" applyAlignment="1">
      <alignment horizontal="center" vertical="center" wrapText="1"/>
    </xf>
    <xf numFmtId="0" fontId="9" fillId="0" borderId="3" xfId="6" applyFont="1" applyFill="1" applyBorder="1" applyAlignment="1">
      <alignment horizontal="center" vertical="center" wrapText="1"/>
    </xf>
    <xf numFmtId="38" fontId="9" fillId="0" borderId="2"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Zeros="0" tabSelected="1" view="pageBreakPreview" zoomScale="70" zoomScaleNormal="100" zoomScaleSheetLayoutView="70" workbookViewId="0">
      <selection activeCell="B8" sqref="B8"/>
    </sheetView>
  </sheetViews>
  <sheetFormatPr defaultColWidth="9" defaultRowHeight="13"/>
  <cols>
    <col min="1" max="1" width="9" style="3"/>
    <col min="2" max="2" width="30.6328125" style="2" customWidth="1"/>
    <col min="3" max="3" width="20.6328125" style="3" customWidth="1"/>
    <col min="4" max="4" width="14.36328125" style="4" customWidth="1"/>
    <col min="5" max="5" width="20.6328125" style="5" customWidth="1"/>
    <col min="6" max="6" width="15.6328125" style="5" customWidth="1"/>
    <col min="7" max="7" width="14.36328125" style="5" customWidth="1"/>
    <col min="8" max="8" width="14.6328125" style="6" customWidth="1"/>
    <col min="9" max="9" width="14.6328125" style="4" customWidth="1"/>
    <col min="10" max="10" width="7.6328125" style="5" customWidth="1"/>
    <col min="11" max="12" width="8.08984375" style="5" customWidth="1"/>
    <col min="13" max="13" width="8.08984375" style="7" customWidth="1"/>
    <col min="14" max="14" width="12" style="5" customWidth="1"/>
    <col min="15" max="15" width="9" style="2"/>
    <col min="16" max="16" width="11.26953125" style="2" customWidth="1"/>
    <col min="17" max="16384" width="9" style="2"/>
  </cols>
  <sheetData>
    <row r="1" spans="1:16" ht="27.75" customHeight="1">
      <c r="A1" s="23"/>
      <c r="B1" s="27" t="s">
        <v>0</v>
      </c>
      <c r="C1" s="28"/>
      <c r="D1" s="28"/>
      <c r="E1" s="28"/>
      <c r="F1" s="28"/>
      <c r="G1" s="28"/>
      <c r="H1" s="28"/>
      <c r="I1" s="28"/>
      <c r="J1" s="28"/>
      <c r="K1" s="28"/>
      <c r="L1" s="28"/>
      <c r="M1" s="28"/>
      <c r="N1" s="28"/>
    </row>
    <row r="2" spans="1:16">
      <c r="A2" s="23"/>
    </row>
    <row r="3" spans="1:16">
      <c r="A3" s="23"/>
      <c r="B3" s="8"/>
      <c r="N3" s="9"/>
    </row>
    <row r="4" spans="1:16" ht="22" customHeight="1">
      <c r="A4" s="23"/>
      <c r="B4" s="25" t="s">
        <v>1</v>
      </c>
      <c r="C4" s="25" t="s">
        <v>2</v>
      </c>
      <c r="D4" s="25" t="s">
        <v>3</v>
      </c>
      <c r="E4" s="25" t="s">
        <v>4</v>
      </c>
      <c r="F4" s="29" t="s">
        <v>5</v>
      </c>
      <c r="G4" s="25" t="s">
        <v>6</v>
      </c>
      <c r="H4" s="31" t="s">
        <v>7</v>
      </c>
      <c r="I4" s="25" t="s">
        <v>8</v>
      </c>
      <c r="J4" s="25" t="s">
        <v>9</v>
      </c>
      <c r="K4" s="26" t="s">
        <v>10</v>
      </c>
      <c r="L4" s="26"/>
      <c r="M4" s="26"/>
      <c r="N4" s="29" t="s">
        <v>14</v>
      </c>
    </row>
    <row r="5" spans="1:16" s="12" customFormat="1" ht="51.5" customHeight="1">
      <c r="A5" s="24"/>
      <c r="B5" s="25"/>
      <c r="C5" s="25"/>
      <c r="D5" s="25"/>
      <c r="E5" s="25"/>
      <c r="F5" s="30"/>
      <c r="G5" s="25"/>
      <c r="H5" s="31"/>
      <c r="I5" s="25"/>
      <c r="J5" s="25"/>
      <c r="K5" s="10" t="s">
        <v>11</v>
      </c>
      <c r="L5" s="10" t="s">
        <v>12</v>
      </c>
      <c r="M5" s="11" t="s">
        <v>13</v>
      </c>
      <c r="N5" s="30"/>
    </row>
    <row r="6" spans="1:16" s="12" customFormat="1" ht="80" customHeight="1">
      <c r="A6" s="13"/>
      <c r="B6" s="14" t="s">
        <v>16</v>
      </c>
      <c r="C6" s="1" t="s">
        <v>15</v>
      </c>
      <c r="D6" s="15">
        <v>44673</v>
      </c>
      <c r="E6" s="14" t="s">
        <v>17</v>
      </c>
      <c r="F6" s="16">
        <v>6011401006109</v>
      </c>
      <c r="G6" s="17" t="s">
        <v>18</v>
      </c>
      <c r="H6" s="18">
        <v>22706310</v>
      </c>
      <c r="I6" s="18">
        <v>21780000</v>
      </c>
      <c r="J6" s="19">
        <v>0.95899999999999996</v>
      </c>
      <c r="K6" s="20" t="s">
        <v>19</v>
      </c>
      <c r="L6" s="20">
        <v>0</v>
      </c>
      <c r="M6" s="21" t="s">
        <v>19</v>
      </c>
      <c r="N6" s="22">
        <v>0</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80" customHeight="1">
      <c r="A7" s="13"/>
      <c r="B7" s="14" t="str">
        <f>IF(A7="","",VLOOKUP(A7,#REF!,7,FALSE))</f>
        <v/>
      </c>
      <c r="C7" s="1" t="str">
        <f>IF(A7="","",VLOOKUP(A7,#REF!,8,FALSE))</f>
        <v/>
      </c>
      <c r="D7" s="15" t="str">
        <f>IF(A7="","",VLOOKUP(A7,#REF!,11,FALSE))</f>
        <v/>
      </c>
      <c r="E7" s="14" t="str">
        <f>IF(A7="","",VLOOKUP(A7,#REF!,12,FALSE))</f>
        <v/>
      </c>
      <c r="F7" s="16" t="str">
        <f>IF(A7="","",VLOOKUP(A7,#REF!,13,FALSE))</f>
        <v/>
      </c>
      <c r="G7" s="17" t="str">
        <f>IF(A7="","",IF(VLOOKUP(A7,#REF!,16,FALSE)="②一般競争入札（総合評価方式）","一般競争入札"&amp;CHAR(10)&amp;"（総合評価方式）","一般競争入札"))</f>
        <v/>
      </c>
      <c r="H7" s="18" t="str">
        <f>IF(A7="","",IF(VLOOKUP(A7,#REF!,18,FALSE)="他官署で調達手続きを実施のため","他官署で調達手続きを実施のため",IF(VLOOKUP(A7,#REF!,25,FALSE)="②同種の他の契約の予定価格を類推されるおそれがあるため公表しない","同種の他の契約の予定価格を類推されるおそれがあるため公表しない",IF(VLOOKUP(A7,#REF!,25,FALSE)="－","－",IF(VLOOKUP(A7,#REF!,9,FALSE)&lt;&gt;"",TEXT(VLOOKUP(A7,#REF!,18,FALSE),"#,##0円")&amp;CHAR(10)&amp;"(A)",VLOOKUP(A7,#REF!,18,FALSE))))))</f>
        <v/>
      </c>
      <c r="I7" s="18" t="str">
        <f>IF(A7="","",VLOOKUP(A7,#REF!,19,FALSE))</f>
        <v/>
      </c>
      <c r="J7" s="19" t="str">
        <f>IF(A7="","",IF(VLOOKUP(A7,#REF!,18,FALSE)="他官署で調達手続きを実施のため","－",IF(VLOOKUP(A7,#REF!,25,FALSE)="②同種の他の契約の予定価格を類推されるおそれがあるため公表しない","－",IF(VLOOKUP(A7,#REF!,25,FALSE)="－","－",IF(VLOOKUP(A7,#REF!,9,FALSE)&lt;&gt;"",TEXT(VLOOKUP(A7,#REF!,21,FALSE),"#.0%")&amp;CHAR(10)&amp;"(B/A×100)",VLOOKUP(A7,#REF!,21,FALSE))))))</f>
        <v/>
      </c>
      <c r="K7" s="20" t="str">
        <f>IF(A7="","",IF(VLOOKUP(A7,#REF!,14,FALSE)="①公益社団法人","公社",IF(VLOOKUP(A7,#REF!,14,FALSE)="②公益財団法人","公財","")))</f>
        <v/>
      </c>
      <c r="L7" s="20" t="str">
        <f>IF(A7="","",VLOOKUP(A7,#REF!,15,FALSE))</f>
        <v/>
      </c>
      <c r="M7" s="21" t="str">
        <f>IF(A7="","",IF(VLOOKUP(A7,#REF!,15,FALSE)="国所管",VLOOKUP(A7,#REF!,26,FALSE),""))</f>
        <v/>
      </c>
      <c r="N7" s="22" t="str">
        <f>IF(A7="","",IF(AND(P7="○",O7="分担契約/単価契約"),"単価契約"&amp;CHAR(10)&amp;"予定調達総額 "&amp;TEXT(VLOOKUP(A7,#REF!,18,FALSE),"#,##0円")&amp;"(B)"&amp;CHAR(10)&amp;"分担契約"&amp;CHAR(10)&amp;VLOOKUP(A7,#REF!,34,FALSE),IF(AND(P7="○",O7="分担契約"),"分担契約"&amp;CHAR(10)&amp;"契約総額 "&amp;TEXT(VLOOKUP(A7,#REF!,18,FALSE),"#,##0円")&amp;"(B)"&amp;CHAR(10)&amp;VLOOKUP(A7,#REF!,34,FALSE),(IF(O7="分担契約/単価契約","単価契約"&amp;CHAR(10)&amp;"予定調達総額 "&amp;TEXT(VLOOKUP(A7,#REF!,18,FALSE),"#,##0円")&amp;CHAR(10)&amp;"分担契約"&amp;CHAR(10)&amp;VLOOKUP(A7,#REF!,34,FALSE),IF(O7="分担契約","分担契約"&amp;CHAR(10)&amp;"契約総額 "&amp;TEXT(VLOOKUP(A7,#REF!,18,FALSE),"#,##0円")&amp;CHAR(10)&amp;VLOOKUP(A7,#REF!,34,FALSE),IF(O7="単価契約","単価契約"&amp;CHAR(10)&amp;"予定調達総額 "&amp;TEXT(VLOOKUP(A7,#REF!,18,FALSE),"#,##0円")&amp;CHAR(10)&amp;VLOOKUP(A7,#REF!,34,FALSE),VLOOKUP(A7,#REF!,34,FALSE))))))))</f>
        <v/>
      </c>
      <c r="O7" s="12" t="str">
        <f>IF(A7="","",VLOOKUP(A7,#REF!,55,FALSE))</f>
        <v/>
      </c>
      <c r="P7" s="12" t="str">
        <f>IF(A7="","",IF(VLOOKUP(A7,#REF!,16,FALSE)="他官署で調達手続きを実施のため","×",IF(VLOOKUP(A7,#REF!,23,FALSE)="②同種の他の契約の予定価格を類推されるおそれがあるため公表しない","×","○")))</f>
        <v/>
      </c>
    </row>
    <row r="8" spans="1:16" s="12" customFormat="1" ht="80" customHeight="1">
      <c r="A8" s="13"/>
      <c r="B8" s="14" t="str">
        <f>IF(A8="","",VLOOKUP(A8,#REF!,7,FALSE))</f>
        <v/>
      </c>
      <c r="C8" s="1" t="str">
        <f>IF(A8="","",VLOOKUP(A8,#REF!,8,FALSE))</f>
        <v/>
      </c>
      <c r="D8" s="15" t="str">
        <f>IF(A8="","",VLOOKUP(A8,#REF!,11,FALSE))</f>
        <v/>
      </c>
      <c r="E8" s="14" t="str">
        <f>IF(A8="","",VLOOKUP(A8,#REF!,12,FALSE))</f>
        <v/>
      </c>
      <c r="F8" s="16" t="str">
        <f>IF(A8="","",VLOOKUP(A8,#REF!,13,FALSE))</f>
        <v/>
      </c>
      <c r="G8" s="17" t="str">
        <f>IF(A8="","",IF(VLOOKUP(A8,#REF!,16,FALSE)="②一般競争入札（総合評価方式）","一般競争入札"&amp;CHAR(10)&amp;"（総合評価方式）","一般競争入札"))</f>
        <v/>
      </c>
      <c r="H8" s="18" t="str">
        <f>IF(A8="","",IF(VLOOKUP(A8,#REF!,18,FALSE)="他官署で調達手続きを実施のため","他官署で調達手続きを実施のため",IF(VLOOKUP(A8,#REF!,25,FALSE)="②同種の他の契約の予定価格を類推されるおそれがあるため公表しない","同種の他の契約の予定価格を類推されるおそれがあるため公表しない",IF(VLOOKUP(A8,#REF!,25,FALSE)="－","－",IF(VLOOKUP(A8,#REF!,9,FALSE)&lt;&gt;"",TEXT(VLOOKUP(A8,#REF!,18,FALSE),"#,##0円")&amp;CHAR(10)&amp;"(A)",VLOOKUP(A8,#REF!,18,FALSE))))))</f>
        <v/>
      </c>
      <c r="I8" s="18" t="str">
        <f>IF(A8="","",VLOOKUP(A8,#REF!,19,FALSE))</f>
        <v/>
      </c>
      <c r="J8" s="19" t="str">
        <f>IF(A8="","",IF(VLOOKUP(A8,#REF!,18,FALSE)="他官署で調達手続きを実施のため","－",IF(VLOOKUP(A8,#REF!,25,FALSE)="②同種の他の契約の予定価格を類推されるおそれがあるため公表しない","－",IF(VLOOKUP(A8,#REF!,25,FALSE)="－","－",IF(VLOOKUP(A8,#REF!,9,FALSE)&lt;&gt;"",TEXT(VLOOKUP(A8,#REF!,21,FALSE),"#.0%")&amp;CHAR(10)&amp;"(B/A×100)",VLOOKUP(A8,#REF!,21,FALSE))))))</f>
        <v/>
      </c>
      <c r="K8" s="20" t="str">
        <f>IF(A8="","",IF(VLOOKUP(A8,#REF!,14,FALSE)="①公益社団法人","公社",IF(VLOOKUP(A8,#REF!,14,FALSE)="②公益財団法人","公財","")))</f>
        <v/>
      </c>
      <c r="L8" s="20" t="str">
        <f>IF(A8="","",VLOOKUP(A8,#REF!,15,FALSE))</f>
        <v/>
      </c>
      <c r="M8" s="21" t="str">
        <f>IF(A8="","",IF(VLOOKUP(A8,#REF!,15,FALSE)="国所管",VLOOKUP(A8,#REF!,26,FALSE),""))</f>
        <v/>
      </c>
      <c r="N8" s="22" t="str">
        <f>IF(A8="","",IF(AND(P8="○",O8="分担契約/単価契約"),"単価契約"&amp;CHAR(10)&amp;"予定調達総額 "&amp;TEXT(VLOOKUP(A8,#REF!,18,FALSE),"#,##0円")&amp;"(B)"&amp;CHAR(10)&amp;"分担契約"&amp;CHAR(10)&amp;VLOOKUP(A8,#REF!,34,FALSE),IF(AND(P8="○",O8="分担契約"),"分担契約"&amp;CHAR(10)&amp;"契約総額 "&amp;TEXT(VLOOKUP(A8,#REF!,18,FALSE),"#,##0円")&amp;"(B)"&amp;CHAR(10)&amp;VLOOKUP(A8,#REF!,34,FALSE),(IF(O8="分担契約/単価契約","単価契約"&amp;CHAR(10)&amp;"予定調達総額 "&amp;TEXT(VLOOKUP(A8,#REF!,18,FALSE),"#,##0円")&amp;CHAR(10)&amp;"分担契約"&amp;CHAR(10)&amp;VLOOKUP(A8,#REF!,34,FALSE),IF(O8="分担契約","分担契約"&amp;CHAR(10)&amp;"契約総額 "&amp;TEXT(VLOOKUP(A8,#REF!,18,FALSE),"#,##0円")&amp;CHAR(10)&amp;VLOOKUP(A8,#REF!,34,FALSE),IF(O8="単価契約","単価契約"&amp;CHAR(10)&amp;"予定調達総額 "&amp;TEXT(VLOOKUP(A8,#REF!,18,FALSE),"#,##0円")&amp;CHAR(10)&amp;VLOOKUP(A8,#REF!,34,FALSE),VLOOKUP(A8,#REF!,34,FALSE))))))))</f>
        <v/>
      </c>
      <c r="O8" s="12" t="str">
        <f>IF(A8="","",VLOOKUP(A8,#REF!,55,FALSE))</f>
        <v/>
      </c>
      <c r="P8" s="12" t="str">
        <f>IF(A8="","",IF(VLOOKUP(A8,#REF!,16,FALSE)="他官署で調達手続きを実施のため","×",IF(VLOOKUP(A8,#REF!,23,FALSE)="②同種の他の契約の予定価格を類推されるおそれがあるため公表しない","×","○")))</f>
        <v/>
      </c>
    </row>
    <row r="9" spans="1:16" s="12" customFormat="1" ht="80" customHeight="1">
      <c r="A9" s="13"/>
      <c r="B9" s="14" t="str">
        <f>IF(A9="","",VLOOKUP(A9,#REF!,7,FALSE))</f>
        <v/>
      </c>
      <c r="C9" s="1" t="str">
        <f>IF(A9="","",VLOOKUP(A9,#REF!,8,FALSE))</f>
        <v/>
      </c>
      <c r="D9" s="15" t="str">
        <f>IF(A9="","",VLOOKUP(A9,#REF!,11,FALSE))</f>
        <v/>
      </c>
      <c r="E9" s="14" t="str">
        <f>IF(A9="","",VLOOKUP(A9,#REF!,12,FALSE))</f>
        <v/>
      </c>
      <c r="F9" s="16" t="str">
        <f>IF(A9="","",VLOOKUP(A9,#REF!,13,FALSE))</f>
        <v/>
      </c>
      <c r="G9" s="17" t="str">
        <f>IF(A9="","",IF(VLOOKUP(A9,#REF!,16,FALSE)="②一般競争入札（総合評価方式）","一般競争入札"&amp;CHAR(10)&amp;"（総合評価方式）","一般競争入札"))</f>
        <v/>
      </c>
      <c r="H9" s="18" t="str">
        <f>IF(A9="","",IF(VLOOKUP(A9,#REF!,18,FALSE)="他官署で調達手続きを実施のため","他官署で調達手続きを実施のため",IF(VLOOKUP(A9,#REF!,25,FALSE)="②同種の他の契約の予定価格を類推されるおそれがあるため公表しない","同種の他の契約の予定価格を類推されるおそれがあるため公表しない",IF(VLOOKUP(A9,#REF!,25,FALSE)="－","－",IF(VLOOKUP(A9,#REF!,9,FALSE)&lt;&gt;"",TEXT(VLOOKUP(A9,#REF!,18,FALSE),"#,##0円")&amp;CHAR(10)&amp;"(A)",VLOOKUP(A9,#REF!,18,FALSE))))))</f>
        <v/>
      </c>
      <c r="I9" s="18" t="str">
        <f>IF(A9="","",VLOOKUP(A9,#REF!,19,FALSE))</f>
        <v/>
      </c>
      <c r="J9" s="19" t="str">
        <f>IF(A9="","",IF(VLOOKUP(A9,#REF!,18,FALSE)="他官署で調達手続きを実施のため","－",IF(VLOOKUP(A9,#REF!,25,FALSE)="②同種の他の契約の予定価格を類推されるおそれがあるため公表しない","－",IF(VLOOKUP(A9,#REF!,25,FALSE)="－","－",IF(VLOOKUP(A9,#REF!,9,FALSE)&lt;&gt;"",TEXT(VLOOKUP(A9,#REF!,21,FALSE),"#.0%")&amp;CHAR(10)&amp;"(B/A×100)",VLOOKUP(A9,#REF!,21,FALSE))))))</f>
        <v/>
      </c>
      <c r="K9" s="20" t="str">
        <f>IF(A9="","",IF(VLOOKUP(A9,#REF!,14,FALSE)="①公益社団法人","公社",IF(VLOOKUP(A9,#REF!,14,FALSE)="②公益財団法人","公財","")))</f>
        <v/>
      </c>
      <c r="L9" s="20" t="str">
        <f>IF(A9="","",VLOOKUP(A9,#REF!,15,FALSE))</f>
        <v/>
      </c>
      <c r="M9" s="21" t="str">
        <f>IF(A9="","",IF(VLOOKUP(A9,#REF!,15,FALSE)="国所管",VLOOKUP(A9,#REF!,26,FALSE),""))</f>
        <v/>
      </c>
      <c r="N9" s="22" t="str">
        <f>IF(A9="","",IF(AND(P9="○",O9="分担契約/単価契約"),"単価契約"&amp;CHAR(10)&amp;"予定調達総額 "&amp;TEXT(VLOOKUP(A9,#REF!,18,FALSE),"#,##0円")&amp;"(B)"&amp;CHAR(10)&amp;"分担契約"&amp;CHAR(10)&amp;VLOOKUP(A9,#REF!,34,FALSE),IF(AND(P9="○",O9="分担契約"),"分担契約"&amp;CHAR(10)&amp;"契約総額 "&amp;TEXT(VLOOKUP(A9,#REF!,18,FALSE),"#,##0円")&amp;"(B)"&amp;CHAR(10)&amp;VLOOKUP(A9,#REF!,34,FALSE),(IF(O9="分担契約/単価契約","単価契約"&amp;CHAR(10)&amp;"予定調達総額 "&amp;TEXT(VLOOKUP(A9,#REF!,18,FALSE),"#,##0円")&amp;CHAR(10)&amp;"分担契約"&amp;CHAR(10)&amp;VLOOKUP(A9,#REF!,34,FALSE),IF(O9="分担契約","分担契約"&amp;CHAR(10)&amp;"契約総額 "&amp;TEXT(VLOOKUP(A9,#REF!,18,FALSE),"#,##0円")&amp;CHAR(10)&amp;VLOOKUP(A9,#REF!,34,FALSE),IF(O9="単価契約","単価契約"&amp;CHAR(10)&amp;"予定調達総額 "&amp;TEXT(VLOOKUP(A9,#REF!,18,FALSE),"#,##0円")&amp;CHAR(10)&amp;VLOOKUP(A9,#REF!,34,FALSE),VLOOKUP(A9,#REF!,34,FALSE))))))))</f>
        <v/>
      </c>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80" customHeight="1">
      <c r="A10" s="13"/>
      <c r="B10" s="14" t="str">
        <f>IF(A10="","",VLOOKUP(A10,#REF!,7,FALSE))</f>
        <v/>
      </c>
      <c r="C10" s="1" t="str">
        <f>IF(A10="","",VLOOKUP(A10,#REF!,8,FALSE))</f>
        <v/>
      </c>
      <c r="D10" s="15" t="str">
        <f>IF(A10="","",VLOOKUP(A10,#REF!,11,FALSE))</f>
        <v/>
      </c>
      <c r="E10" s="14" t="str">
        <f>IF(A10="","",VLOOKUP(A10,#REF!,12,FALSE))</f>
        <v/>
      </c>
      <c r="F10" s="16" t="str">
        <f>IF(A10="","",VLOOKUP(A10,#REF!,13,FALSE))</f>
        <v/>
      </c>
      <c r="G10" s="17" t="str">
        <f>IF(A10="","",IF(VLOOKUP(A10,#REF!,16,FALSE)="②一般競争入札（総合評価方式）","一般競争入札"&amp;CHAR(10)&amp;"（総合評価方式）","一般競争入札"))</f>
        <v/>
      </c>
      <c r="H10" s="18" t="str">
        <f>IF(A10="","",IF(VLOOKUP(A10,#REF!,18,FALSE)="他官署で調達手続きを実施のため","他官署で調達手続きを実施のため",IF(VLOOKUP(A10,#REF!,25,FALSE)="②同種の他の契約の予定価格を類推されるおそれがあるため公表しない","同種の他の契約の予定価格を類推されるおそれがあるため公表しない",IF(VLOOKUP(A10,#REF!,25,FALSE)="－","－",IF(VLOOKUP(A10,#REF!,9,FALSE)&lt;&gt;"",TEXT(VLOOKUP(A10,#REF!,18,FALSE),"#,##0円")&amp;CHAR(10)&amp;"(A)",VLOOKUP(A10,#REF!,18,FALSE))))))</f>
        <v/>
      </c>
      <c r="I10" s="18" t="str">
        <f>IF(A10="","",VLOOKUP(A10,#REF!,19,FALSE))</f>
        <v/>
      </c>
      <c r="J10" s="19" t="str">
        <f>IF(A10="","",IF(VLOOKUP(A10,#REF!,18,FALSE)="他官署で調達手続きを実施のため","－",IF(VLOOKUP(A10,#REF!,25,FALSE)="②同種の他の契約の予定価格を類推されるおそれがあるため公表しない","－",IF(VLOOKUP(A10,#REF!,25,FALSE)="－","－",IF(VLOOKUP(A10,#REF!,9,FALSE)&lt;&gt;"",TEXT(VLOOKUP(A10,#REF!,21,FALSE),"#.0%")&amp;CHAR(10)&amp;"(B/A×100)",VLOOKUP(A10,#REF!,21,FALSE))))))</f>
        <v/>
      </c>
      <c r="K10" s="20" t="str">
        <f>IF(A10="","",IF(VLOOKUP(A10,#REF!,14,FALSE)="①公益社団法人","公社",IF(VLOOKUP(A10,#REF!,14,FALSE)="②公益財団法人","公財","")))</f>
        <v/>
      </c>
      <c r="L10" s="20" t="str">
        <f>IF(A10="","",VLOOKUP(A10,#REF!,15,FALSE))</f>
        <v/>
      </c>
      <c r="M10" s="21" t="str">
        <f>IF(A10="","",IF(VLOOKUP(A10,#REF!,15,FALSE)="国所管",VLOOKUP(A10,#REF!,26,FALSE),""))</f>
        <v/>
      </c>
      <c r="N10" s="22" t="str">
        <f>IF(A10="","",IF(AND(P10="○",O10="分担契約/単価契約"),"単価契約"&amp;CHAR(10)&amp;"予定調達総額 "&amp;TEXT(VLOOKUP(A10,#REF!,18,FALSE),"#,##0円")&amp;"(B)"&amp;CHAR(10)&amp;"分担契約"&amp;CHAR(10)&amp;VLOOKUP(A10,#REF!,34,FALSE),IF(AND(P10="○",O10="分担契約"),"分担契約"&amp;CHAR(10)&amp;"契約総額 "&amp;TEXT(VLOOKUP(A10,#REF!,18,FALSE),"#,##0円")&amp;"(B)"&amp;CHAR(10)&amp;VLOOKUP(A10,#REF!,34,FALSE),(IF(O10="分担契約/単価契約","単価契約"&amp;CHAR(10)&amp;"予定調達総額 "&amp;TEXT(VLOOKUP(A10,#REF!,18,FALSE),"#,##0円")&amp;CHAR(10)&amp;"分担契約"&amp;CHAR(10)&amp;VLOOKUP(A10,#REF!,34,FALSE),IF(O10="分担契約","分担契約"&amp;CHAR(10)&amp;"契約総額 "&amp;TEXT(VLOOKUP(A10,#REF!,18,FALSE),"#,##0円")&amp;CHAR(10)&amp;VLOOKUP(A10,#REF!,34,FALSE),IF(O10="単価契約","単価契約"&amp;CHAR(10)&amp;"予定調達総額 "&amp;TEXT(VLOOKUP(A10,#REF!,18,FALSE),"#,##0円")&amp;CHAR(10)&amp;VLOOKUP(A10,#REF!,34,FALSE),VLOOKUP(A10,#REF!,34,FALSE))))))))</f>
        <v/>
      </c>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80" customHeight="1">
      <c r="A11" s="13"/>
      <c r="B11" s="14" t="str">
        <f>IF(A11="","",VLOOKUP(A11,#REF!,7,FALSE))</f>
        <v/>
      </c>
      <c r="C11" s="1" t="str">
        <f>IF(A11="","",VLOOKUP(A11,#REF!,8,FALSE))</f>
        <v/>
      </c>
      <c r="D11" s="15" t="str">
        <f>IF(A11="","",VLOOKUP(A11,#REF!,11,FALSE))</f>
        <v/>
      </c>
      <c r="E11" s="14" t="str">
        <f>IF(A11="","",VLOOKUP(A11,#REF!,12,FALSE))</f>
        <v/>
      </c>
      <c r="F11" s="16" t="str">
        <f>IF(A11="","",VLOOKUP(A11,#REF!,13,FALSE))</f>
        <v/>
      </c>
      <c r="G11" s="17" t="str">
        <f>IF(A11="","",IF(VLOOKUP(A11,#REF!,16,FALSE)="②一般競争入札（総合評価方式）","一般競争入札"&amp;CHAR(10)&amp;"（総合評価方式）","一般競争入札"))</f>
        <v/>
      </c>
      <c r="H11" s="18" t="str">
        <f>IF(A11="","",IF(VLOOKUP(A11,#REF!,18,FALSE)="他官署で調達手続きを実施のため","他官署で調達手続きを実施のため",IF(VLOOKUP(A11,#REF!,25,FALSE)="②同種の他の契約の予定価格を類推されるおそれがあるため公表しない","同種の他の契約の予定価格を類推されるおそれがあるため公表しない",IF(VLOOKUP(A11,#REF!,25,FALSE)="－","－",IF(VLOOKUP(A11,#REF!,9,FALSE)&lt;&gt;"",TEXT(VLOOKUP(A11,#REF!,18,FALSE),"#,##0円")&amp;CHAR(10)&amp;"(A)",VLOOKUP(A11,#REF!,18,FALSE))))))</f>
        <v/>
      </c>
      <c r="I11" s="18" t="str">
        <f>IF(A11="","",VLOOKUP(A11,#REF!,19,FALSE))</f>
        <v/>
      </c>
      <c r="J11" s="19" t="str">
        <f>IF(A11="","",IF(VLOOKUP(A11,#REF!,18,FALSE)="他官署で調達手続きを実施のため","－",IF(VLOOKUP(A11,#REF!,25,FALSE)="②同種の他の契約の予定価格を類推されるおそれがあるため公表しない","－",IF(VLOOKUP(A11,#REF!,25,FALSE)="－","－",IF(VLOOKUP(A11,#REF!,9,FALSE)&lt;&gt;"",TEXT(VLOOKUP(A11,#REF!,21,FALSE),"#.0%")&amp;CHAR(10)&amp;"(B/A×100)",VLOOKUP(A11,#REF!,21,FALSE))))))</f>
        <v/>
      </c>
      <c r="K11" s="20" t="str">
        <f>IF(A11="","",IF(VLOOKUP(A11,#REF!,14,FALSE)="①公益社団法人","公社",IF(VLOOKUP(A11,#REF!,14,FALSE)="②公益財団法人","公財","")))</f>
        <v/>
      </c>
      <c r="L11" s="20" t="str">
        <f>IF(A11="","",VLOOKUP(A11,#REF!,15,FALSE))</f>
        <v/>
      </c>
      <c r="M11" s="21" t="str">
        <f>IF(A11="","",IF(VLOOKUP(A11,#REF!,15,FALSE)="国所管",VLOOKUP(A11,#REF!,26,FALSE),""))</f>
        <v/>
      </c>
      <c r="N11" s="22" t="str">
        <f>IF(A11="","",IF(AND(P11="○",O11="分担契約/単価契約"),"単価契約"&amp;CHAR(10)&amp;"予定調達総額 "&amp;TEXT(VLOOKUP(A11,#REF!,18,FALSE),"#,##0円")&amp;"(B)"&amp;CHAR(10)&amp;"分担契約"&amp;CHAR(10)&amp;VLOOKUP(A11,#REF!,34,FALSE),IF(AND(P11="○",O11="分担契約"),"分担契約"&amp;CHAR(10)&amp;"契約総額 "&amp;TEXT(VLOOKUP(A11,#REF!,18,FALSE),"#,##0円")&amp;"(B)"&amp;CHAR(10)&amp;VLOOKUP(A11,#REF!,34,FALSE),(IF(O11="分担契約/単価契約","単価契約"&amp;CHAR(10)&amp;"予定調達総額 "&amp;TEXT(VLOOKUP(A11,#REF!,18,FALSE),"#,##0円")&amp;CHAR(10)&amp;"分担契約"&amp;CHAR(10)&amp;VLOOKUP(A11,#REF!,34,FALSE),IF(O11="分担契約","分担契約"&amp;CHAR(10)&amp;"契約総額 "&amp;TEXT(VLOOKUP(A11,#REF!,18,FALSE),"#,##0円")&amp;CHAR(10)&amp;VLOOKUP(A11,#REF!,34,FALSE),IF(O11="単価契約","単価契約"&amp;CHAR(10)&amp;"予定調達総額 "&amp;TEXT(VLOOKUP(A11,#REF!,18,FALSE),"#,##0円")&amp;CHAR(10)&amp;VLOOKUP(A11,#REF!,34,FALSE),VLOOKUP(A11,#REF!,34,FALSE))))))))</f>
        <v/>
      </c>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80" customHeight="1">
      <c r="A12" s="13"/>
      <c r="B12" s="14" t="str">
        <f>IF(A12="","",VLOOKUP(A12,#REF!,7,FALSE))</f>
        <v/>
      </c>
      <c r="C12" s="1" t="str">
        <f>IF(A12="","",VLOOKUP(A12,#REF!,8,FALSE))</f>
        <v/>
      </c>
      <c r="D12" s="15" t="str">
        <f>IF(A12="","",VLOOKUP(A12,#REF!,11,FALSE))</f>
        <v/>
      </c>
      <c r="E12" s="14" t="str">
        <f>IF(A12="","",VLOOKUP(A12,#REF!,12,FALSE))</f>
        <v/>
      </c>
      <c r="F12" s="16" t="str">
        <f>IF(A12="","",VLOOKUP(A12,#REF!,13,FALSE))</f>
        <v/>
      </c>
      <c r="G12" s="17" t="str">
        <f>IF(A12="","",IF(VLOOKUP(A12,#REF!,16,FALSE)="②一般競争入札（総合評価方式）","一般競争入札"&amp;CHAR(10)&amp;"（総合評価方式）","一般競争入札"))</f>
        <v/>
      </c>
      <c r="H12" s="18" t="str">
        <f>IF(A12="","",IF(VLOOKUP(A12,#REF!,18,FALSE)="他官署で調達手続きを実施のため","他官署で調達手続きを実施のため",IF(VLOOKUP(A12,#REF!,25,FALSE)="②同種の他の契約の予定価格を類推されるおそれがあるため公表しない","同種の他の契約の予定価格を類推されるおそれがあるため公表しない",IF(VLOOKUP(A12,#REF!,25,FALSE)="－","－",IF(VLOOKUP(A12,#REF!,9,FALSE)&lt;&gt;"",TEXT(VLOOKUP(A12,#REF!,18,FALSE),"#,##0円")&amp;CHAR(10)&amp;"(A)",VLOOKUP(A12,#REF!,18,FALSE))))))</f>
        <v/>
      </c>
      <c r="I12" s="18" t="str">
        <f>IF(A12="","",VLOOKUP(A12,#REF!,19,FALSE))</f>
        <v/>
      </c>
      <c r="J12" s="19" t="str">
        <f>IF(A12="","",IF(VLOOKUP(A12,#REF!,18,FALSE)="他官署で調達手続きを実施のため","－",IF(VLOOKUP(A12,#REF!,25,FALSE)="②同種の他の契約の予定価格を類推されるおそれがあるため公表しない","－",IF(VLOOKUP(A12,#REF!,25,FALSE)="－","－",IF(VLOOKUP(A12,#REF!,9,FALSE)&lt;&gt;"",TEXT(VLOOKUP(A12,#REF!,21,FALSE),"#.0%")&amp;CHAR(10)&amp;"(B/A×100)",VLOOKUP(A12,#REF!,21,FALSE))))))</f>
        <v/>
      </c>
      <c r="K12" s="20" t="str">
        <f>IF(A12="","",IF(VLOOKUP(A12,#REF!,14,FALSE)="①公益社団法人","公社",IF(VLOOKUP(A12,#REF!,14,FALSE)="②公益財団法人","公財","")))</f>
        <v/>
      </c>
      <c r="L12" s="20" t="str">
        <f>IF(A12="","",VLOOKUP(A12,#REF!,15,FALSE))</f>
        <v/>
      </c>
      <c r="M12" s="21" t="str">
        <f>IF(A12="","",IF(VLOOKUP(A12,#REF!,15,FALSE)="国所管",VLOOKUP(A12,#REF!,26,FALSE),""))</f>
        <v/>
      </c>
      <c r="N12" s="22" t="str">
        <f>IF(A12="","",IF(AND(P12="○",O12="分担契約/単価契約"),"単価契約"&amp;CHAR(10)&amp;"予定調達総額 "&amp;TEXT(VLOOKUP(A12,#REF!,18,FALSE),"#,##0円")&amp;"(B)"&amp;CHAR(10)&amp;"分担契約"&amp;CHAR(10)&amp;VLOOKUP(A12,#REF!,34,FALSE),IF(AND(P12="○",O12="分担契約"),"分担契約"&amp;CHAR(10)&amp;"契約総額 "&amp;TEXT(VLOOKUP(A12,#REF!,18,FALSE),"#,##0円")&amp;"(B)"&amp;CHAR(10)&amp;VLOOKUP(A12,#REF!,34,FALSE),(IF(O12="分担契約/単価契約","単価契約"&amp;CHAR(10)&amp;"予定調達総額 "&amp;TEXT(VLOOKUP(A12,#REF!,18,FALSE),"#,##0円")&amp;CHAR(10)&amp;"分担契約"&amp;CHAR(10)&amp;VLOOKUP(A12,#REF!,34,FALSE),IF(O12="分担契約","分担契約"&amp;CHAR(10)&amp;"契約総額 "&amp;TEXT(VLOOKUP(A12,#REF!,18,FALSE),"#,##0円")&amp;CHAR(10)&amp;VLOOKUP(A12,#REF!,34,FALSE),IF(O12="単価契約","単価契約"&amp;CHAR(10)&amp;"予定調達総額 "&amp;TEXT(VLOOKUP(A12,#REF!,18,FALSE),"#,##0円")&amp;CHAR(10)&amp;VLOOKUP(A12,#REF!,34,FALSE),VLOOKUP(A12,#REF!,34,FALSE))))))))</f>
        <v/>
      </c>
      <c r="O12" s="12" t="str">
        <f>IF(A12="","",VLOOKUP(A12,#REF!,55,FALSE))</f>
        <v/>
      </c>
      <c r="P12" s="12" t="str">
        <f>IF(A12="","",IF(VLOOKUP(A12,#REF!,16,FALSE)="他官署で調達手続きを実施のため","×",IF(VLOOKUP(A12,#REF!,23,FALSE)="②同種の他の契約の予定価格を類推されるおそれがあるため公表しない","×","○")))</f>
        <v/>
      </c>
    </row>
  </sheetData>
  <mergeCells count="13">
    <mergeCell ref="A1:A5"/>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2"/>
    <dataValidation imeMode="halfAlpha" allowBlank="1" showInputMessage="1" showErrorMessage="1" errorTitle="参考" error="半角数字で入力して下さい。" promptTitle="入力方法" prompt="半角数字で入力して下さい。" sqref="H6:J12"/>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248ab0bc-7e59-4567-bd72-f8d7ec109bec"/>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3f91a21-fd60-4569-977f-9e7a8b68ef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2022-06-21T10:24:21Z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