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B5A6F016-B61F-45F4-BD0F-0FFE1A1CCBEA}" xr6:coauthVersionLast="36" xr6:coauthVersionMax="36" xr10:uidLastSave="{00000000-0000-0000-0000-000000000000}"/>
  <bookViews>
    <workbookView xWindow="-110" yWindow="-110" windowWidth="19420" windowHeight="10420" xr2:uid="{00000000-000D-0000-FFFF-FFFF00000000}"/>
  </bookViews>
  <sheets>
    <sheet name="別紙様式４" sheetId="6"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別紙様式４!$A$5:$O$146</definedName>
    <definedName name="aaa">[1]契約状況コード表!$F$5:$F$9</definedName>
    <definedName name="aaaa">[1]契約状況コード表!$G$5:$G$6</definedName>
    <definedName name="_xlnm.Print_Area" localSheetId="0">別紙様式４!$B$1:$O$156</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workbook>
</file>

<file path=xl/calcChain.xml><?xml version="1.0" encoding="utf-8"?>
<calcChain xmlns="http://schemas.openxmlformats.org/spreadsheetml/2006/main">
  <c r="O178" i="6" l="1"/>
  <c r="B174" i="6"/>
  <c r="C169" i="6"/>
  <c r="F177" i="6"/>
  <c r="G172" i="6"/>
  <c r="H167" i="6"/>
  <c r="B176" i="6"/>
  <c r="C171" i="6"/>
  <c r="D166" i="6"/>
  <c r="E161" i="6"/>
  <c r="H177" i="6"/>
  <c r="I172" i="6"/>
  <c r="J167" i="6"/>
  <c r="L162" i="6"/>
  <c r="M157" i="6"/>
  <c r="J178" i="6"/>
  <c r="L173" i="6"/>
  <c r="M168" i="6"/>
  <c r="B177" i="6"/>
  <c r="C172" i="6"/>
  <c r="D167" i="6"/>
  <c r="L175" i="6"/>
  <c r="M170" i="6"/>
  <c r="N165" i="6"/>
  <c r="O160" i="6"/>
  <c r="D177" i="6"/>
  <c r="E172" i="6"/>
  <c r="F167" i="6"/>
  <c r="G162" i="6"/>
  <c r="H157" i="6"/>
  <c r="L165" i="6"/>
  <c r="J174" i="6"/>
  <c r="L169" i="6"/>
  <c r="O177" i="6"/>
  <c r="B173" i="6"/>
  <c r="C168" i="6"/>
  <c r="J176" i="6"/>
  <c r="L171" i="6"/>
  <c r="M166" i="6"/>
  <c r="N161" i="6"/>
  <c r="C178" i="6"/>
  <c r="D173" i="6"/>
  <c r="E168" i="6"/>
  <c r="F163" i="6"/>
  <c r="G158" i="6"/>
  <c r="J157" i="6"/>
  <c r="I175" i="6"/>
  <c r="J170" i="6"/>
  <c r="N178" i="6"/>
  <c r="O173" i="6"/>
  <c r="B169" i="6"/>
  <c r="I177" i="6"/>
  <c r="J172" i="6"/>
  <c r="L167" i="6"/>
  <c r="M162" i="6"/>
  <c r="N157" i="6"/>
  <c r="C174" i="6"/>
  <c r="D169" i="6"/>
  <c r="E164" i="6"/>
  <c r="F159" i="6"/>
  <c r="H159" i="6"/>
  <c r="I158" i="6"/>
  <c r="B158" i="6"/>
  <c r="N163" i="6"/>
  <c r="E163" i="6"/>
  <c r="J182" i="6"/>
  <c r="B179" i="6"/>
  <c r="B180" i="6"/>
  <c r="C182" i="6"/>
  <c r="E162" i="6"/>
  <c r="C165" i="6"/>
  <c r="N159" i="6"/>
  <c r="H180" i="6"/>
  <c r="I180" i="6"/>
  <c r="H181" i="6"/>
  <c r="F165" i="6"/>
  <c r="L177" i="6"/>
  <c r="M172" i="6"/>
  <c r="N167" i="6"/>
  <c r="C176" i="6"/>
  <c r="D171" i="6"/>
  <c r="E166" i="6"/>
  <c r="M174" i="6"/>
  <c r="N169" i="6"/>
  <c r="O164" i="6"/>
  <c r="B160" i="6"/>
  <c r="E176" i="6"/>
  <c r="F171" i="6"/>
  <c r="G166" i="6"/>
  <c r="H161" i="6"/>
  <c r="M163" i="6"/>
  <c r="G177" i="6"/>
  <c r="H172" i="6"/>
  <c r="I167" i="6"/>
  <c r="M175" i="6"/>
  <c r="N170" i="6"/>
  <c r="O165" i="6"/>
  <c r="H174" i="6"/>
  <c r="I169" i="6"/>
  <c r="J164" i="6"/>
  <c r="L159" i="6"/>
  <c r="O175" i="6"/>
  <c r="B171" i="6"/>
  <c r="C166" i="6"/>
  <c r="D161" i="6"/>
  <c r="D163" i="6"/>
  <c r="F178" i="6"/>
  <c r="G173" i="6"/>
  <c r="H168" i="6"/>
  <c r="L176" i="6"/>
  <c r="M171" i="6"/>
  <c r="N166" i="6"/>
  <c r="G175" i="6"/>
  <c r="H170" i="6"/>
  <c r="I165" i="6"/>
  <c r="J160" i="6"/>
  <c r="N176" i="6"/>
  <c r="O171" i="6"/>
  <c r="B167" i="6"/>
  <c r="C162" i="6"/>
  <c r="D157" i="6"/>
  <c r="B165" i="6"/>
  <c r="F174" i="6"/>
  <c r="G169" i="6"/>
  <c r="J177" i="6"/>
  <c r="L172" i="6"/>
  <c r="M167" i="6"/>
  <c r="F176" i="6"/>
  <c r="G171" i="6"/>
  <c r="H166" i="6"/>
  <c r="I161" i="6"/>
  <c r="M177" i="6"/>
  <c r="N172" i="6"/>
  <c r="O167" i="6"/>
  <c r="B163" i="6"/>
  <c r="C158" i="6"/>
  <c r="B157" i="6"/>
  <c r="I163" i="6"/>
  <c r="O158" i="6"/>
  <c r="I159" i="6"/>
  <c r="N179" i="6"/>
  <c r="O181" i="6"/>
  <c r="O182" i="6"/>
  <c r="M159" i="6"/>
  <c r="H160" i="6"/>
  <c r="G180" i="6"/>
  <c r="C180" i="6"/>
  <c r="F182" i="6"/>
  <c r="M180" i="6"/>
  <c r="G160" i="6"/>
  <c r="H176" i="6"/>
  <c r="I171" i="6"/>
  <c r="J166" i="6"/>
  <c r="N174" i="6"/>
  <c r="O169" i="6"/>
  <c r="H178" i="6"/>
  <c r="I173" i="6"/>
  <c r="J168" i="6"/>
  <c r="L163" i="6"/>
  <c r="M158" i="6"/>
  <c r="B175" i="6"/>
  <c r="C170" i="6"/>
  <c r="D165" i="6"/>
  <c r="E160" i="6"/>
  <c r="F161" i="6"/>
  <c r="D176" i="6"/>
  <c r="E171" i="6"/>
  <c r="F166" i="6"/>
  <c r="I174" i="6"/>
  <c r="J169" i="6"/>
  <c r="D178" i="6"/>
  <c r="E173" i="6"/>
  <c r="F168" i="6"/>
  <c r="G163" i="6"/>
  <c r="H158" i="6"/>
  <c r="L174" i="6"/>
  <c r="M169" i="6"/>
  <c r="N164" i="6"/>
  <c r="O159" i="6"/>
  <c r="L160" i="6"/>
  <c r="C177" i="6"/>
  <c r="D172" i="6"/>
  <c r="E167" i="6"/>
  <c r="H175" i="6"/>
  <c r="I170" i="6"/>
  <c r="J165" i="6"/>
  <c r="D174" i="6"/>
  <c r="E169" i="6"/>
  <c r="F164" i="6"/>
  <c r="G159" i="6"/>
  <c r="J175" i="6"/>
  <c r="L170" i="6"/>
  <c r="M165" i="6"/>
  <c r="N160" i="6"/>
  <c r="I162" i="6"/>
  <c r="B178" i="6"/>
  <c r="C173" i="6"/>
  <c r="D168" i="6"/>
  <c r="G176" i="6"/>
  <c r="H171" i="6"/>
  <c r="I166" i="6"/>
  <c r="C175" i="6"/>
  <c r="D170" i="6"/>
  <c r="E165" i="6"/>
  <c r="F160" i="6"/>
  <c r="I176" i="6"/>
  <c r="J171" i="6"/>
  <c r="L166" i="6"/>
  <c r="M161" i="6"/>
  <c r="G164" i="6"/>
  <c r="H163" i="6"/>
  <c r="D182" i="6"/>
  <c r="N182" i="6"/>
  <c r="I182" i="6"/>
  <c r="M164" i="6"/>
  <c r="F157" i="6"/>
  <c r="G161" i="6"/>
  <c r="J158" i="6"/>
  <c r="F180" i="6"/>
  <c r="E181" i="6"/>
  <c r="L180" i="6"/>
  <c r="L157" i="6"/>
  <c r="E175" i="6"/>
  <c r="F170" i="6"/>
  <c r="I178" i="6"/>
  <c r="J173" i="6"/>
  <c r="L168" i="6"/>
  <c r="E177" i="6"/>
  <c r="F172" i="6"/>
  <c r="G167" i="6"/>
  <c r="H162" i="6"/>
  <c r="I157" i="6"/>
  <c r="L178" i="6"/>
  <c r="M173" i="6"/>
  <c r="N168" i="6"/>
  <c r="O163" i="6"/>
  <c r="B159" i="6"/>
  <c r="N158" i="6"/>
  <c r="O174" i="6"/>
  <c r="B170" i="6"/>
  <c r="E178" i="6"/>
  <c r="F173" i="6"/>
  <c r="G168" i="6"/>
  <c r="O176" i="6"/>
  <c r="B172" i="6"/>
  <c r="C167" i="6"/>
  <c r="D162" i="6"/>
  <c r="E157" i="6"/>
  <c r="G178" i="6"/>
  <c r="H173" i="6"/>
  <c r="I168" i="6"/>
  <c r="J163" i="6"/>
  <c r="L158" i="6"/>
  <c r="E158" i="6"/>
  <c r="N175" i="6"/>
  <c r="O170" i="6"/>
  <c r="B166" i="6"/>
  <c r="E174" i="6"/>
  <c r="F169" i="6"/>
  <c r="N177" i="6"/>
  <c r="O172" i="6"/>
  <c r="B168" i="6"/>
  <c r="C163" i="6"/>
  <c r="D158" i="6"/>
  <c r="G174" i="6"/>
  <c r="H169" i="6"/>
  <c r="I164" i="6"/>
  <c r="J159" i="6"/>
  <c r="C160" i="6"/>
  <c r="M176" i="6"/>
  <c r="N171" i="6"/>
  <c r="O166" i="6"/>
  <c r="D175" i="6"/>
  <c r="E170" i="6"/>
  <c r="M178" i="6"/>
  <c r="N173" i="6"/>
  <c r="O168" i="6"/>
  <c r="B164" i="6"/>
  <c r="C159" i="6"/>
  <c r="F175" i="6"/>
  <c r="G170" i="6"/>
  <c r="H165" i="6"/>
  <c r="I160" i="6"/>
  <c r="O161" i="6"/>
  <c r="B161" i="6"/>
  <c r="O162" i="6"/>
  <c r="M181" i="6"/>
  <c r="M182" i="6"/>
  <c r="M179" i="6"/>
  <c r="L164" i="6"/>
  <c r="D181" i="6"/>
  <c r="J179" i="6"/>
  <c r="J180" i="6"/>
  <c r="L161" i="6"/>
  <c r="P122" i="6"/>
  <c r="C181" i="6"/>
  <c r="D179" i="6"/>
  <c r="G157" i="6"/>
  <c r="J161" i="6"/>
  <c r="P123" i="6"/>
  <c r="I181" i="6"/>
  <c r="N180" i="6"/>
  <c r="F162" i="6"/>
  <c r="N162" i="6"/>
  <c r="P124" i="6"/>
  <c r="B181" i="6"/>
  <c r="G179" i="6"/>
  <c r="E159" i="6"/>
  <c r="P125" i="6"/>
  <c r="L182" i="6"/>
  <c r="P126" i="6"/>
  <c r="L179" i="6"/>
  <c r="E180" i="6"/>
  <c r="B162" i="6"/>
  <c r="D164" i="6"/>
  <c r="B182" i="6"/>
  <c r="F181" i="6"/>
  <c r="F158" i="6"/>
  <c r="C161" i="6"/>
  <c r="G165" i="6"/>
  <c r="P127" i="6"/>
  <c r="E179" i="6"/>
  <c r="P113" i="6"/>
  <c r="O180" i="6"/>
  <c r="P114" i="6"/>
  <c r="P128" i="6"/>
  <c r="D180" i="6"/>
  <c r="H164" i="6"/>
  <c r="P115" i="6"/>
  <c r="N181" i="6"/>
  <c r="P116" i="6"/>
  <c r="H179" i="6"/>
  <c r="C179" i="6"/>
  <c r="D159" i="6"/>
  <c r="P117" i="6"/>
  <c r="G182" i="6"/>
  <c r="G181" i="6"/>
  <c r="M160" i="6"/>
  <c r="P118" i="6"/>
  <c r="O179" i="6"/>
  <c r="D160" i="6"/>
  <c r="P119" i="6"/>
  <c r="L181" i="6"/>
  <c r="E182" i="6"/>
  <c r="J162" i="6"/>
  <c r="O157" i="6"/>
  <c r="P120" i="6"/>
  <c r="F179" i="6"/>
  <c r="I179" i="6"/>
  <c r="C164" i="6"/>
  <c r="P121" i="6"/>
  <c r="J181" i="6"/>
  <c r="H182" i="6"/>
  <c r="C157" i="6"/>
  <c r="P140" i="6"/>
  <c r="P111" i="6"/>
  <c r="P110" i="6"/>
  <c r="P112" i="6"/>
  <c r="P106" i="6"/>
  <c r="P104" i="6"/>
  <c r="P102" i="6"/>
  <c r="P100" i="6"/>
  <c r="P98" i="6"/>
  <c r="P96" i="6"/>
  <c r="P94" i="6"/>
  <c r="P92" i="6"/>
  <c r="P103" i="6"/>
  <c r="P99" i="6"/>
  <c r="P95" i="6"/>
  <c r="P91" i="6"/>
  <c r="P88" i="6"/>
  <c r="P85" i="6"/>
  <c r="P80" i="6"/>
  <c r="P86" i="6"/>
  <c r="P83" i="6"/>
  <c r="P78" i="6"/>
  <c r="P76" i="6"/>
  <c r="P74" i="6"/>
  <c r="P72" i="6"/>
  <c r="P70" i="6"/>
  <c r="P68" i="6"/>
  <c r="P66" i="6"/>
  <c r="P64" i="6"/>
  <c r="P62" i="6"/>
  <c r="P60" i="6"/>
  <c r="P58" i="6"/>
  <c r="P56" i="6"/>
  <c r="P54" i="6"/>
  <c r="P52" i="6"/>
  <c r="P82" i="6"/>
  <c r="P79" i="6"/>
  <c r="P77" i="6"/>
  <c r="P73" i="6"/>
  <c r="P69" i="6"/>
  <c r="P65" i="6"/>
  <c r="P61" i="6"/>
  <c r="P57" i="6"/>
  <c r="P53" i="6"/>
  <c r="P49" i="6"/>
  <c r="P47" i="6"/>
  <c r="P45" i="6"/>
  <c r="P43" i="6"/>
  <c r="P41" i="6"/>
  <c r="P39" i="6"/>
  <c r="P37" i="6"/>
  <c r="P35" i="6"/>
  <c r="P33" i="6"/>
  <c r="P31" i="6"/>
  <c r="P29" i="6"/>
  <c r="P27" i="6"/>
  <c r="P105" i="6"/>
  <c r="P93" i="6"/>
  <c r="P90" i="6"/>
  <c r="P89" i="6"/>
  <c r="P87" i="6"/>
  <c r="P71" i="6"/>
  <c r="P55" i="6"/>
  <c r="P46" i="6"/>
  <c r="P38" i="6"/>
  <c r="P30" i="6"/>
  <c r="P26" i="6"/>
  <c r="P24" i="6"/>
  <c r="P22" i="6"/>
  <c r="P20" i="6"/>
  <c r="P18" i="6"/>
  <c r="P16" i="6"/>
  <c r="P14" i="6"/>
  <c r="Q11" i="6"/>
  <c r="P97" i="6"/>
  <c r="P67" i="6"/>
  <c r="P51" i="6"/>
  <c r="P44" i="6"/>
  <c r="P36" i="6"/>
  <c r="P28" i="6"/>
  <c r="Q12" i="6"/>
  <c r="P11" i="6"/>
  <c r="P63" i="6"/>
  <c r="P50" i="6"/>
  <c r="P34" i="6"/>
  <c r="P23" i="6"/>
  <c r="P19" i="6"/>
  <c r="P15" i="6"/>
  <c r="P84" i="6"/>
  <c r="P75" i="6"/>
  <c r="P40" i="6"/>
  <c r="P25" i="6"/>
  <c r="P17" i="6"/>
  <c r="P101" i="6"/>
  <c r="P81" i="6"/>
  <c r="P59" i="6"/>
  <c r="P32" i="6"/>
  <c r="P21" i="6"/>
  <c r="P12" i="6"/>
  <c r="P42" i="6"/>
  <c r="Q13" i="6"/>
  <c r="P48" i="6"/>
  <c r="P13" i="6"/>
  <c r="P9" i="6"/>
  <c r="Q9" i="6"/>
  <c r="P131" i="6" l="1"/>
  <c r="P129" i="6"/>
  <c r="P141" i="6"/>
  <c r="P134" i="6"/>
  <c r="P8" i="6"/>
  <c r="Q8" i="6"/>
  <c r="P146" i="6"/>
  <c r="P137" i="6"/>
  <c r="P133" i="6"/>
  <c r="P130" i="6"/>
  <c r="P138" i="6"/>
  <c r="P142" i="6"/>
  <c r="P145" i="6"/>
  <c r="P136" i="6"/>
  <c r="P143" i="6"/>
  <c r="P135" i="6"/>
  <c r="P144" i="6"/>
  <c r="P139" i="6"/>
  <c r="P6" i="6"/>
  <c r="Q6" i="6"/>
  <c r="P7" i="6"/>
  <c r="Q7" i="6"/>
  <c r="P132" i="6"/>
  <c r="P10" i="6"/>
  <c r="Q10" i="6"/>
</calcChain>
</file>

<file path=xl/sharedStrings.xml><?xml version="1.0" encoding="utf-8"?>
<sst xmlns="http://schemas.openxmlformats.org/spreadsheetml/2006/main" count="1149" uniqueCount="350">
  <si>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</si>
  <si>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</si>
  <si>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</si>
  <si>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</si>
  <si>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</si>
  <si>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</si>
  <si>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</si>
  <si>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</si>
  <si>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</si>
  <si>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</si>
  <si>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</si>
  <si>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</si>
  <si>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</si>
  <si>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</si>
  <si>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物品役務等の名称及び数量</t>
    <rPh sb="0" eb="2">
      <t>ブッピン</t>
    </rPh>
    <rPh sb="2" eb="4">
      <t>エキム</t>
    </rPh>
    <rPh sb="4" eb="5">
      <t>トウ</t>
    </rPh>
    <rPh sb="6" eb="8">
      <t>メイショウ</t>
    </rPh>
    <rPh sb="8" eb="9">
      <t>オヨ</t>
    </rPh>
    <rPh sb="10" eb="12">
      <t>スウリョウ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</si>
  <si>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</si>
  <si>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支出負担行為担当官
国税庁長官官房会計課長
奈良井　功
東京都千代田区霞が関３－１－１</t>
  </si>
  <si>
    <t>一般競争入札において入札者がいない又は再度の入札を実施しても、落札者となるべき者がいないことから、会計法第29条の３第５項及び予決令第99の２に該当するため。</t>
  </si>
  <si>
    <t>他官署で調達手続きを実施のため</t>
  </si>
  <si>
    <t>アットホーム株式会社
東京都大田区西六郷４－３４－１２</t>
  </si>
  <si>
    <t>シドリーオースティン法律事務所・外国法共同事業
東京都千代田区丸の内２－４－１</t>
  </si>
  <si>
    <t>-</t>
  </si>
  <si>
    <t>＠165,000円</t>
  </si>
  <si>
    <t>－</t>
  </si>
  <si>
    <t>官報の編集、印刷及び普及並びにこれらに付帯する事務は、内閣府より独立行政法人国立印刷局に委託されており、競争を許さないことから、会計法第29条の３第４項に該当するため。イ（イ）</t>
  </si>
  <si>
    <t>官報公告等掲載契約　のべ49,306行</t>
  </si>
  <si>
    <t>東京富士法律事務所
東京都千代田区麹町３－３</t>
  </si>
  <si>
    <t>＠110,000円</t>
  </si>
  <si>
    <t>令和4年度総合健康診断業務の委託　750名</t>
  </si>
  <si>
    <t>＠17,012円ほか</t>
  </si>
  <si>
    <t>1010402006130</t>
  </si>
  <si>
    <t>1011405000062</t>
  </si>
  <si>
    <t>4011405000068</t>
  </si>
  <si>
    <t>3180005005098</t>
  </si>
  <si>
    <t>6012405001450</t>
  </si>
  <si>
    <t>6040005003798</t>
  </si>
  <si>
    <t>9040005002905</t>
  </si>
  <si>
    <t>3010005000875</t>
  </si>
  <si>
    <t>医療法人財団順和会
東京都港区赤坂８－１０－１６</t>
  </si>
  <si>
    <t>9010601021385</t>
  </si>
  <si>
    <t>6010005017636</t>
  </si>
  <si>
    <t>3010005002392</t>
  </si>
  <si>
    <t>2010005002303</t>
  </si>
  <si>
    <t>7010005002125</t>
  </si>
  <si>
    <t>5010001112730</t>
  </si>
  <si>
    <t>6010001008845</t>
  </si>
  <si>
    <t>5010001008846</t>
  </si>
  <si>
    <t>5010001008813</t>
  </si>
  <si>
    <t>6120001076393</t>
  </si>
  <si>
    <t>8030001009848</t>
  </si>
  <si>
    <t>8430001022711</t>
  </si>
  <si>
    <t>8400001001882</t>
  </si>
  <si>
    <t>4370001003366</t>
  </si>
  <si>
    <t>7380001005689</t>
  </si>
  <si>
    <t>2070001003514</t>
  </si>
  <si>
    <t>5060001000014</t>
  </si>
  <si>
    <t>5040001000008</t>
  </si>
  <si>
    <t>9010001034913</t>
  </si>
  <si>
    <t>5110001022754</t>
  </si>
  <si>
    <t>9100001013701</t>
  </si>
  <si>
    <t>8230001002106</t>
  </si>
  <si>
    <t>8210001003262</t>
  </si>
  <si>
    <t>8080101000735</t>
  </si>
  <si>
    <t>8180001036373</t>
  </si>
  <si>
    <t>8180001036398</t>
  </si>
  <si>
    <t>6180001036391</t>
  </si>
  <si>
    <t>9140001000027</t>
  </si>
  <si>
    <t>8280001000328</t>
  </si>
  <si>
    <t>7260001006096</t>
  </si>
  <si>
    <t>3240001012810</t>
  </si>
  <si>
    <t>8250001008844</t>
  </si>
  <si>
    <t>2480001001385</t>
  </si>
  <si>
    <t>3470001000172</t>
  </si>
  <si>
    <t>2500001000005</t>
  </si>
  <si>
    <t>4490001000608</t>
  </si>
  <si>
    <t>3330001003008</t>
  </si>
  <si>
    <t>1010005016782</t>
  </si>
  <si>
    <t>7010005018658</t>
  </si>
  <si>
    <t>2010005004002</t>
  </si>
  <si>
    <t>9010001120408</t>
  </si>
  <si>
    <t>＠11円</t>
  </si>
  <si>
    <t>令和4年度国税の口座振替納付に関する委託　のべ6,290,087件</t>
  </si>
  <si>
    <t>令和4年度国税のダイレクト方式電子納税に関する委託　のべ1,845,118件</t>
  </si>
  <si>
    <t>タクシーの供給に関する請負契約（特別区・武三交通圏）　一式</t>
  </si>
  <si>
    <t>東京都個人タクシー協同組合
東京都中野区弥生町５－６－６</t>
  </si>
  <si>
    <t>日本交通株式会社
東京都北区浮間５－４－５１</t>
  </si>
  <si>
    <t>国際自動車株式会社
東京都台東区橋場２－２０－１３</t>
  </si>
  <si>
    <t>大和自動車交通株式会社
東京都江東区猿江２－１６－３１</t>
  </si>
  <si>
    <t>帝都自動車交通株式会社
東京都中央区日本橋１－２１－５</t>
  </si>
  <si>
    <t>東京無線協同組合
東京都新宿区百人町２－１８－１２</t>
  </si>
  <si>
    <t>東都タクシー無線協同組合
東京都豊島区西池袋５－１３－１３</t>
  </si>
  <si>
    <t>日の丸自動車株式会社
東京都文京区後楽１－１－８</t>
  </si>
  <si>
    <t>株式会社グリーンキャブ
東京都新宿区戸山３－１５－１</t>
  </si>
  <si>
    <t>関東運輸局長に届け出た一般乗用旅客自動車運送事業の運賃及び料金</t>
  </si>
  <si>
    <t>公募を実施し、申し込みのあった者のうち要件を満たす全ての者と契約したものであり、競争を許さないことから会計法29条の３第４項に該当するため。</t>
  </si>
  <si>
    <t>支出負担行為担当官
国税庁長官官房会計課長
奈良井　功
東京都千代田区霞が関３－１－１
ほか１官署</t>
  </si>
  <si>
    <t>公募により募集を行ったところ、応募者がいなかったため条件を満たす相手方を選定したものであり、契約価格の競争による相手方の選定を許さず、会計法第29条の３第４項に該当するため。</t>
  </si>
  <si>
    <t>株式会社共同通信デジタル
東京都港区東新橋１－７－１</t>
  </si>
  <si>
    <t>株式会社時事通信社
東京都中央区銀座５－１５－８</t>
  </si>
  <si>
    <t>株式会社ヴァル研究所
東京都杉並区高円寺北２－３－１７</t>
  </si>
  <si>
    <t>一般競争入札において落札者が契約を結ばないことから、会計法第29条の３第５項及び予決令第99の３に該当するため。</t>
  </si>
  <si>
    <t>-</t>
    <phoneticPr fontId="3"/>
  </si>
  <si>
    <t>-</t>
    <phoneticPr fontId="3"/>
  </si>
  <si>
    <t>人事・給与関係業務システム運用支援作業の委託　一式</t>
  </si>
  <si>
    <t>株式会社クレオ
東京都品川区東品川４－１０―２７</t>
  </si>
  <si>
    <t>同種の他の契約の予定価格を類推されるおそれがあるため公表しない</t>
  </si>
  <si>
    <t/>
  </si>
  <si>
    <t>令和4年度国税総合管理（KSK）システムの開発及び改修（その1）　一式</t>
  </si>
  <si>
    <t>株式会社ビー・エス・デーインフォメーションテクノロジー
東京都中央区銀座３－４－１２</t>
  </si>
  <si>
    <t>令和4年度国税総合管理（KSK（オープン））システムの開発及び改修（区分1）（その1）　一式</t>
  </si>
  <si>
    <t>令和4年度国税総合管理（KSK（オープン））システムの開発及び改修（区分3）（その1）　一式</t>
  </si>
  <si>
    <t>株式会社日立製作所
東京都千代田区丸の内１－６－６</t>
  </si>
  <si>
    <t>令和4年度確定申告書等作成コーナーの開発及び改修（区分1）（その1）　一式</t>
  </si>
  <si>
    <t>不動産公売物件等情報の提供業務の委託　5回ほか</t>
  </si>
  <si>
    <t>＠84,680円ほか</t>
  </si>
  <si>
    <t>令和4年度分財形貯蓄、児童手当・特例給付及び確定拠出年金業務の委託　一式</t>
  </si>
  <si>
    <t>富士ソフトサービスビューロ株式会社
東京都墨田区江東橋２－１９－７</t>
  </si>
  <si>
    <t>令和4年度　外国における私法、租税法及び会計上の取扱い等に関する情報についての相談、調査、助言及び指導等に関する顧問弁護士嘱託契約　一式</t>
  </si>
  <si>
    <t>公募を実施した結果、業務履行可能な者が契約相手方しかなく競争を許さないことから会計法29条の３第４項に該当するため。</t>
  </si>
  <si>
    <t>令和4年度　国税庁所管の会計事務に関する顧問弁護士嘱託契約　一式</t>
  </si>
  <si>
    <t>確定申告期における事前予約システムの開発及び運用等業務の委託　一式</t>
  </si>
  <si>
    <t>株式会社Ｂｏｔ　Ｅｘｐｒｅｓｓ
東京都港区南青山１－２４－３</t>
  </si>
  <si>
    <t>令和4年度　面接指導医の委託　一式</t>
  </si>
  <si>
    <t>個人情報により非公開</t>
  </si>
  <si>
    <t>「インターネット登記情報提供サービス」の利用　43,503件ほか</t>
  </si>
  <si>
    <t>一般財団法人　民事法務協会
東京都千代田区内神田１－１３－７</t>
  </si>
  <si>
    <t>本サービスは、電気通信回線による登記情報に関する法律第3条の規定に基づき財団法人民事法務協会が同法第4条第1項の業務を行う者として指定されており、競争を許さないことから、本契約は会計法第29条の3第4項に該当するため　イ（イ）</t>
  </si>
  <si>
    <t>＠334円ほか</t>
  </si>
  <si>
    <t>独立行政法人国立印刷局
東京都港区虎ノ門２－２－５</t>
  </si>
  <si>
    <t>＠847円</t>
  </si>
  <si>
    <t>国家公務員共済組合連合会虎の門病院
東京都港区虎ノ門２－２－２</t>
  </si>
  <si>
    <t>有限会社新赤坂健康管理協会
東京都港区六本木５－５－１</t>
  </si>
  <si>
    <t>医療法人社団明芳会
東京都板橋区小豆沢２－１２－７</t>
  </si>
  <si>
    <t>医療法人財団明理会
東京都板橋区本町３６－３</t>
  </si>
  <si>
    <t>一般社団法人オリエンタル労働衛生協会
愛知県名古屋市千種区今池１－８－４</t>
  </si>
  <si>
    <t>医療法人社団健診会
東京都北区滝野川３－３９－７</t>
  </si>
  <si>
    <t>医療法人財団慈生会
東京都三鷹市下連雀８－３－６</t>
  </si>
  <si>
    <t>独立行政法人地域医療機能推進機構
東京都港区高輪３－２２－１２</t>
  </si>
  <si>
    <t>医療法人成春会
千葉県船橋市習志野台２－７１－１０</t>
  </si>
  <si>
    <t>医療法人社団藤順会
神奈川県藤沢市鵠沼橘１－１７－１１</t>
  </si>
  <si>
    <t>医療法人社団鶴亀会
東京都渋谷区代々木２－１１－１５</t>
  </si>
  <si>
    <t>一般財団法人健康医学協会
東京都千代田区紀尾井町４－１</t>
  </si>
  <si>
    <t>国家公務員共済組合連合会九段坂病院
東京都千代田区九段南１－６－１２</t>
  </si>
  <si>
    <t>医療法人社団同友会
東京都文京区小石川１－１２－１６</t>
  </si>
  <si>
    <t>金融機関に対する預貯金等のオンライン照会・回答業務の委託　2,600,000件ほか</t>
  </si>
  <si>
    <t>株式会社エヌ・ティ・ティ・データ
東京都江東区豊洲３－３－３</t>
  </si>
  <si>
    <t>＠11円ほか</t>
  </si>
  <si>
    <t>一般社団法人全国地方銀行協会
東京都千代田区内神田３－１－２</t>
  </si>
  <si>
    <t>信金中央金庫
東京都中央区八重洲１－３－７</t>
  </si>
  <si>
    <t>全国信用協同組合連合会
東京都中央区京橋１－９－５</t>
  </si>
  <si>
    <t>労働金庫連合会
東京都千代田区神田駿河台２－５－１５</t>
  </si>
  <si>
    <t>株式会社ゆうちょ銀行
東京都千代田区丸の内２－７－２</t>
  </si>
  <si>
    <t>株式会社みずほ銀行
東京都千代田区大手町１－５－５</t>
  </si>
  <si>
    <t>株式会社三菱ＵＦＪ銀行
東京都千代田区丸の内２－７－１</t>
  </si>
  <si>
    <t>株式会社三井住友銀行
東京都千代田区丸の内１－１－２</t>
  </si>
  <si>
    <t>株式会社りそな銀行
大阪府大阪市中央区備後町２－２－１</t>
  </si>
  <si>
    <t>株式会社埼玉りそな銀行
埼玉県さいたま市浦和区常盤７－４－１</t>
  </si>
  <si>
    <t>株式会社北洋銀行
北海道札幌市中央区大通西３－７</t>
  </si>
  <si>
    <t>株式会社きらやか銀行
山形県山形市旅篭町３－２－３</t>
  </si>
  <si>
    <t>株式会社北日本銀行
岩手県盛岡市中央通１－６－７</t>
  </si>
  <si>
    <t>株式会社仙台銀行
宮城県仙台市青葉区一番町２－１－１</t>
  </si>
  <si>
    <t>株式会社福島銀行
福島県福島市万世町２－５</t>
  </si>
  <si>
    <t>株式会社大東銀行
福島県郡山市中町１９－１</t>
  </si>
  <si>
    <t>株式会社東和銀行
群馬県前橋市本町２－１２－６</t>
  </si>
  <si>
    <t>株式会社栃木銀行
栃木県宇都宮市西２－１－１８</t>
  </si>
  <si>
    <t>株式会社京葉銀行
千葉県千葉市中央区富士見１－１１－１１</t>
  </si>
  <si>
    <t>株式会社東日本銀行
東京都中央区日本橋３－１１－２</t>
  </si>
  <si>
    <t>株式会社神奈川銀行
神奈川県横浜市長者町９－１６６</t>
  </si>
  <si>
    <t>株式会社大光銀行
新潟県長岡市大手通１－５－６</t>
  </si>
  <si>
    <t>株式会社長野銀行
長野県松本市渚２－９－３８</t>
  </si>
  <si>
    <t>株式会社富山第一銀行
富山県富山市西町５－１</t>
  </si>
  <si>
    <t>株式会社福邦銀行
福井県福井市順化１－６－９</t>
  </si>
  <si>
    <t>株式会社静岡中央銀行
静岡県沼津市大手町４－７６</t>
  </si>
  <si>
    <t>株式会社愛知銀行
愛知県名古屋市中区栄３－１４－１２</t>
  </si>
  <si>
    <t>株式会社名古屋銀行
愛知県名古屋市中区錦３－１９－１７</t>
  </si>
  <si>
    <t>株式会社中京銀行
愛知県名古屋市中区栄３－３３－１３</t>
  </si>
  <si>
    <t>株式会社みなと銀行
兵庫県神戸市中央区三宮町２－１－１</t>
  </si>
  <si>
    <t>株式会社島根銀行
島根県松江市朝日町４８４－１９</t>
  </si>
  <si>
    <t>株式会社トマト銀行
岡山県岡山市北区番町２－３－４</t>
  </si>
  <si>
    <t>株式会社もみじ銀行
広島県広島市中区胡町１－２４</t>
  </si>
  <si>
    <t>株式会社西京銀行
山口県周南市平和通１－１０－２</t>
  </si>
  <si>
    <t>株式会社徳島大正銀行
徳島県徳島市富田浜１－４１</t>
  </si>
  <si>
    <t>株式会社香川銀行
香川県高松市亀井町６－１</t>
  </si>
  <si>
    <t>株式会社愛媛銀行
愛媛県松山市勝山町２－１</t>
  </si>
  <si>
    <t>株式会社高知銀行
高知県高知市堺町２－２４</t>
  </si>
  <si>
    <t>株式会社福岡中央銀行
福岡県福岡市中央区大名２－１２－１</t>
  </si>
  <si>
    <t>株式会社熊本銀行
熊本県熊本市中央区水前寺６－２９－２０</t>
  </si>
  <si>
    <t>株式会社豊和銀行
大分県大分市王子中町４－１０</t>
  </si>
  <si>
    <t>株式会社宮崎太陽銀行
宮崎県宮崎市広島２－１－３１</t>
  </si>
  <si>
    <t>株式会社南日本銀行
鹿児島県鹿児島市山下町１－１</t>
  </si>
  <si>
    <t>株式会社沖縄海邦銀行
沖縄県那覇市久茂地２－９－１２</t>
  </si>
  <si>
    <t>一般社団法人全国銀行協会
東京都千代田区丸の内１－３－１</t>
  </si>
  <si>
    <t>一般社団法人第二地方銀行協会
東京都千代田区三番町５</t>
  </si>
  <si>
    <t>農林中央金庫
東京都千代田区大手町１－２－１</t>
  </si>
  <si>
    <t>株式会社商工組合中央金庫
東京都中央区八重洲２－１０－１７</t>
  </si>
  <si>
    <t>関東運輸局長に届け出た一般乗用旅客自動車運送事業の運賃及び料金
(A)</t>
  </si>
  <si>
    <t>分担予定額
5,987,690円</t>
  </si>
  <si>
    <t>日個連東京都営業協同組合
東京都豊島区南大塚１－２－１２</t>
  </si>
  <si>
    <t>チェッカーキャブ無線協同組合
東京都千代田区九段南４－８－１３</t>
  </si>
  <si>
    <t>国税局電話相談センターにおける業務の委託　一式</t>
  </si>
  <si>
    <t>株式会社バックスグループ
東京都豊島区東池袋４－５－２</t>
  </si>
  <si>
    <t>本業務は、業務開始までに従事者に対して業務の遂行に必要な知識の習得研修を受講させる必要があり、競争を許さないことから会計法第29条の３第４項に該当するため。</t>
  </si>
  <si>
    <t>本人確認情報の提供
16,795,800件</t>
  </si>
  <si>
    <t>地方公共団体情報システム機構
東京都千代田区一番町２５</t>
  </si>
  <si>
    <t>本業務については、住民基本台帳法第30条の9により地方公共団体情報システム機構のみが実施できる。よって契約の性質又は目的が競争を許さないことから、会計法第29条の3第4項に該当するため　イ（イ）</t>
  </si>
  <si>
    <t>＠10円</t>
  </si>
  <si>
    <t>住民票コードの提供
3,466,037件</t>
  </si>
  <si>
    <t>電子申告等システムに係る給与支払報告書、公的年金等支払報告書及び源泉徴収票の電子的提出の一元化システム　一式</t>
  </si>
  <si>
    <t>地方税共同機構
東京都千代田区永田町１－１１－３２</t>
  </si>
  <si>
    <t>行政目的を達成するために不可欠な特定の情報について当該情報を提供することが可能な者から提供を受けるもの　ニ（ヘ）</t>
  </si>
  <si>
    <t>令和4年度　海外の情報サービスの提供（区分1）（世界の法令・判例等に関する各種情報の提供）　一式</t>
  </si>
  <si>
    <t>支出負担行為担当官
国税庁長官官房会計課長
奈良井　功　
東京都千代田区霞が関３－１－１</t>
  </si>
  <si>
    <t>レクシスネクシス・ジャパン株式会社
東京都港区東麻布１－９－１５　</t>
  </si>
  <si>
    <t>令和4年度　海外の情報サービスの提供（区分3）（全世界の企業財務情報の提供）　一式</t>
  </si>
  <si>
    <t>ビューロー・ヴァン・ダイク・エレクトロニック・パブリッシング株式会社
東京都港区愛宕２ー５ー１
愛宕グリーンヒルズＭＯＲＩタワー２０階</t>
  </si>
  <si>
    <t>令和4年度　官報情報検索サービスの提供　一式</t>
  </si>
  <si>
    <t>全国官報販売協同組合
東京都千代田区霞が関１－４－１</t>
  </si>
  <si>
    <t>北米企業及びその他世界各国の企業の財務情報データベースの提供　一式</t>
  </si>
  <si>
    <t>スタンダード・アンド・プアーズ・インターナショナル・エル・エル・シー
東京都千代田区丸の内１－６－５　丸の内北口ビル２８階</t>
  </si>
  <si>
    <t>令和4年度　新聞記事・企業情報等の提供業務　一式</t>
  </si>
  <si>
    <t>日経メディアマーケティング株式会社
東京都千代田区大手町１－３－７
株式会社日本経済新聞社
東京都千代田区大手町１－３－７</t>
  </si>
  <si>
    <t>7010001025724
3010001033086</t>
  </si>
  <si>
    <t>＠270,600円ほか</t>
  </si>
  <si>
    <t>令和4年度　通信社のニュース配信サービス業務　一式</t>
  </si>
  <si>
    <t>再生トナーカートリッジ等の購入（区分1）　のべ55,976本</t>
  </si>
  <si>
    <t>＠26,169円ほか</t>
  </si>
  <si>
    <t>国税総合管理システム及び法人番号システムにおいて使用する住所コードデータの提供　一式</t>
  </si>
  <si>
    <t>預貯金照会サービス利用に伴う総合行政ネットワークの利用　一式</t>
  </si>
  <si>
    <t>本業務については、地方公共団体情報システム機構が運用保守を行うものであり、地方公共団体情報システム機構のみが実施できる。よって契約の性質又は目的が競争を許さないことから、会計法第29条の3第4項に該当するため。ニ(ヘ)</t>
  </si>
  <si>
    <t>総価契約分3,548,778円、従量課金契約分1,341,450円（見込）</t>
  </si>
  <si>
    <t>令和4年度　新聞の購入
（日本経済新聞23部　ほか13品目）</t>
  </si>
  <si>
    <t>丸の内新聞株式会社
東京都中央区日本橋本石町４－３－１１</t>
  </si>
  <si>
    <t>当該図書の出版元が直販方式を行っており、競争を許さないことから、会計法第29条の3第4項に該当するため 二（二）</t>
  </si>
  <si>
    <t>＠4,900円ほか</t>
  </si>
  <si>
    <t>加除式図書（法規等の加除・追録）の購入（区分3）
（現行法規総覧316部　ほか26品目）</t>
  </si>
  <si>
    <t>第一法規株式会社
東京都港区南青山２－１１－１７</t>
  </si>
  <si>
    <t>＠990円ほか</t>
  </si>
  <si>
    <t>酒販ニュースの購入　537部</t>
  </si>
  <si>
    <t>株式会社醸造産業新聞社
東京都千代田区鍛治町２－５－５</t>
  </si>
  <si>
    <t>令和4年度　日本證券新聞等の購入
（日本證券新聞536部　ほか1品目）</t>
  </si>
  <si>
    <t>株式会社日本證券新聞社
東京都中央区日本橋茅場町２－１６－１</t>
  </si>
  <si>
    <t>新聞記事の使用許諾　一式</t>
  </si>
  <si>
    <t>株式会社朝日新聞社
大阪府大阪市北区中之島２－３－１８</t>
  </si>
  <si>
    <t>新聞記事の著作権を有する者との新聞記事の複製利用に係る許諾契約であり、競争を許さないことから、会計法29条の3第4項に該当するため 二（ヘ）</t>
  </si>
  <si>
    <t>令和4年度　国税速報の購入　793部</t>
  </si>
  <si>
    <t>一般財団法人大蔵財務協会
東京都墨田区東駒形１－１４－１</t>
  </si>
  <si>
    <t>週刊　税のしるべの購入　555部</t>
  </si>
  <si>
    <t>月刊　税務事例の購入　305冊</t>
  </si>
  <si>
    <t>株式会社財経詳報社
東京都中央区日本橋人形町１－７－１０</t>
  </si>
  <si>
    <t>税務経理の購入　105部</t>
  </si>
  <si>
    <t>輸出入・港湾関連情報処理システムの利用　一式</t>
  </si>
  <si>
    <t>輸出入・港湾関連情報処理センター株式会社
東京都港区浜松町１－３－１</t>
  </si>
  <si>
    <t>「電子情報処理組織による輸出入等関連業務の処理等に関する法律」において、輸出入等関連業務に係る電子情報処理に関する業務については輸出入・港湾関連情報処理センター株式会社が行う旨規定されており､競争を許さないことから､会計法第29条の3第4項に該当するためイ（イ）</t>
  </si>
  <si>
    <t>自動車用揮発油等の供給
（レギュラーガソリン　151,418Lほか5品目）</t>
  </si>
  <si>
    <t>支出負担行為担当官
国税庁長官官房会計課長
奈良井　功　
東京都千代田区霞が関３－１－１
ほか８官署</t>
  </si>
  <si>
    <t>株式会社サントーコー
神奈川県横浜市神奈川区鶴屋町２－２１－１</t>
  </si>
  <si>
    <t>＠152.9円ほか</t>
  </si>
  <si>
    <t>分担予定額　
1,675,875円</t>
  </si>
  <si>
    <t>公社</t>
  </si>
  <si>
    <t>国所管</t>
  </si>
  <si>
    <t>駅すぱあとＳＤＫ（無制限）の購入　一式</t>
  </si>
  <si>
    <t>「令和4年度（第72回）税理士試験試験問題、答案用紙及び計算用紙」の印刷等　のべ265,081部</t>
  </si>
  <si>
    <t>瀬味証券印刷株式会社
東京都千代田区五番町３－１</t>
  </si>
  <si>
    <t>@2.475円ほか</t>
  </si>
  <si>
    <t>日本通信紙株式会社
東京都文京区向丘１－１３－１－４</t>
  </si>
  <si>
    <t>「令和4年分所得税及び復興特別所得税の予定納税額の通知書（送付用）等（区分9）」の刷成　のべ70,500セット</t>
  </si>
  <si>
    <t>@46.86円ほか</t>
  </si>
  <si>
    <t>「令和4年分所得税及び復興特別所得税の予定納税額の通知書（送付用）等（区分11）」の刷成　のべ71,220セット</t>
  </si>
  <si>
    <t>@47.63円ほか</t>
  </si>
  <si>
    <t>「消費税及び地方消費税の確定申告書（法人用）」の刷成　のべ172,250セット</t>
  </si>
  <si>
    <t>株式会社木万屋商会
東京都中央区日本橋本町３－３－４</t>
  </si>
  <si>
    <t>「法人税予定申告書（レーザープリント用）及び外注用納付書（CVS対応版）」の刷成　のべ1,415,100折</t>
  </si>
  <si>
    <t>アインズ株式会社
滋賀県蒲生郡竜王町大字鏡２２９１－３</t>
  </si>
  <si>
    <t>「法人事業概況説明書」の刷成　のべ1,757,000枚</t>
  </si>
  <si>
    <t>「適用額明細書」の刷成　のべ1,880,000枚</t>
  </si>
  <si>
    <t>印刷物の運送等　約599,504個</t>
  </si>
  <si>
    <t>株式会社丸運
東京都中央区日本橋小網町７－２</t>
  </si>
  <si>
    <t>@34.1円ほか</t>
  </si>
  <si>
    <t>令和4年度法人税、連結法人税、地方法人税及び連結地方法人税予定申告書並びに予定（消費税中間）申告書同封用納付書（CVS対応版）のプリント、裁断及び収納作業（区分1）　のべ88,851枚</t>
  </si>
  <si>
    <t>@64.9円</t>
  </si>
  <si>
    <t>令和4年度法人税、連結法人税、地方法人税及び連結地方法人税予定申告書並びに予定（消費税中間）申告書同封用納付書（CVS対応版）のプリント、裁断及び収納作業（区分2）　のべ507,379枚</t>
  </si>
  <si>
    <t>@34.65円</t>
  </si>
  <si>
    <t>令和4年度法人税、連結法人税、地方法人税及び連結地方法人税予定申告書並びに予定（消費税中間）申告書同封用納付書（CVS対応版）のプリント、裁断及び収納作業（区分3）　のべ482,675枚</t>
  </si>
  <si>
    <t>@39.05円</t>
  </si>
  <si>
    <t>令和4年度法人税、連結法人税、地方法人税及び連結地方法人税予定申告書並びに予定（消費税中間）申告書同封用納付書（CVS対応版）のプリント、裁断及び収納作業（区分4）　のべ507,118枚</t>
  </si>
  <si>
    <t>令和4年度期限前納付指導はがきのプリント等作業の委託」　258,866通</t>
  </si>
  <si>
    <t>株式会社サンビジネス
大阪府大阪市城東区関目１－２１－１１</t>
  </si>
  <si>
    <t>@11.55円</t>
  </si>
  <si>
    <t>令和4年度法人番号システムの機能追加に係る設計・開発の請負　一式</t>
  </si>
  <si>
    <t>富士通株式会社
神奈川県川崎市中原区上小田中４－１－１</t>
  </si>
  <si>
    <t>令和4年分年末調整控除申告書作成用ソフトウェアの開発、改修及び保守 　一式</t>
  </si>
  <si>
    <t>株式会社ＴＳＰ
東京都渋谷区道玄坂１－１０－５</t>
  </si>
  <si>
    <t>「KSK用法人税確定申告書」の刷成　のべ678,100セット</t>
  </si>
  <si>
    <t>「薄口A模造紙　A／本＜16.5＞」の購入　3,434,013枚</t>
  </si>
  <si>
    <t>新生紙パルプ商事株式会社
東京都千代田区神田錦町１－８</t>
  </si>
  <si>
    <t>令和4年度インターネット公売実施のためのシステムの提供及び運営補助業務　売却見込金額376,701千円</t>
  </si>
  <si>
    <t>紀尾井町戦略研究所株式会社
東京都杉並区荻窪４－２－１６</t>
  </si>
  <si>
    <t>＠手数料率
6.6％ほか</t>
  </si>
  <si>
    <t>「法人税申告書別表等　区分2」の刷成　のべ23,362冊</t>
  </si>
  <si>
    <t>太平洋印刷株式会社
東京都千代田区神田東紺屋町３０</t>
  </si>
  <si>
    <t>令和4年度法人番号システムに係る運用支援業務の委託　一式</t>
  </si>
  <si>
    <t>令和4年度確定申告書等作成コーナーの開発及び改修（区分1）（その2）　一式</t>
  </si>
  <si>
    <t>インボイス制度に関するオンライン説明会の運営業務委託　一式</t>
  </si>
  <si>
    <t>株式会社HYKヒューマンサポート
東京都中央区日本橋本石町３－２－３</t>
  </si>
  <si>
    <t>資産税関係システム等の影響調査　一式</t>
  </si>
  <si>
    <t>株式会社ユニバーサルコムピューターシステム
東京都中央区銀座７－１６－１２</t>
  </si>
  <si>
    <t>「消費税及び地方消費税の中間申告書」の刷成　3,409,000セット</t>
  </si>
  <si>
    <t>「KSK用相続税申告書等」の刷成　のべ1,911,938枚</t>
  </si>
  <si>
    <t>令和4年度情報セキュリティ研修の実施委託　一式</t>
  </si>
  <si>
    <t>エス・エー・エス株式会社
東京都港区三田３－４－１０</t>
  </si>
  <si>
    <t>「A4納付書（CVS対応版）」の刷成　6,426,000枚</t>
  </si>
  <si>
    <t>泰平印刷株式会社
福岡県北九州市小倉北区鋳物師町１－１</t>
  </si>
  <si>
    <t>令和4年度国税電子申告・納税システム（e-Tax)に係る運用支援業務の委託　一式</t>
  </si>
  <si>
    <t>「インボイス制度周知文の発送等業務の委託」　一式</t>
  </si>
  <si>
    <t>メールソリューション・ジャパン株式会社
東京都千代田区東神田２－８－１３</t>
  </si>
  <si>
    <t>@72.82円</t>
  </si>
  <si>
    <t>令和4年度携帯電話の公私分計サービスの提供　528,000分ほか</t>
  </si>
  <si>
    <t>楽天コミュニケーションズ株式会社
東京都世田谷区玉川１－１４－１</t>
  </si>
  <si>
    <t>＠19.8円ほか</t>
  </si>
  <si>
    <t>令和4年度インターネット接続環境用機器及び回線の借入等　一式</t>
  </si>
  <si>
    <t>株式会社インターネットイニシアティブ
東京都千代田区富士見２－１０－２</t>
  </si>
  <si>
    <t>公益社団法人日本複製権センター
東京都港区愛宕１－３－４</t>
    <rPh sb="8" eb="10">
      <t>フクセイ</t>
    </rPh>
    <phoneticPr fontId="3"/>
  </si>
  <si>
    <t>単価契約
予定調達総額
24,174,581円</t>
    <rPh sb="0" eb="4">
      <t>タンカケイヤク</t>
    </rPh>
    <rPh sb="5" eb="7">
      <t>ヨテイ</t>
    </rPh>
    <rPh sb="7" eb="9">
      <t>チョウタツ</t>
    </rPh>
    <rPh sb="9" eb="11">
      <t>ソウガク</t>
    </rPh>
    <rPh sb="22" eb="23">
      <t>エン</t>
    </rPh>
    <phoneticPr fontId="3"/>
  </si>
  <si>
    <t>単価契約
予定調達総額
1,980,000円</t>
    <rPh sb="0" eb="4">
      <t>タンカケイヤク</t>
    </rPh>
    <rPh sb="5" eb="7">
      <t>ヨテイ</t>
    </rPh>
    <rPh sb="7" eb="9">
      <t>チョウタツ</t>
    </rPh>
    <rPh sb="9" eb="11">
      <t>ソウガク</t>
    </rPh>
    <rPh sb="21" eb="22">
      <t>エン</t>
    </rPh>
    <phoneticPr fontId="3"/>
  </si>
  <si>
    <t>単価契約
予定調達総額
1,320,000円</t>
    <rPh sb="0" eb="4">
      <t>タンカケイヤク</t>
    </rPh>
    <rPh sb="5" eb="7">
      <t>ヨテイ</t>
    </rPh>
    <rPh sb="7" eb="9">
      <t>チョウタツ</t>
    </rPh>
    <rPh sb="9" eb="11">
      <t>ソウガク</t>
    </rPh>
    <rPh sb="21" eb="22">
      <t>エン</t>
    </rPh>
    <phoneticPr fontId="3"/>
  </si>
  <si>
    <t>単価契約
予定調達総額
23,926,236円</t>
    <rPh sb="0" eb="4">
      <t>タンカケイヤク</t>
    </rPh>
    <rPh sb="5" eb="7">
      <t>ヨテイ</t>
    </rPh>
    <rPh sb="7" eb="9">
      <t>チョウタツ</t>
    </rPh>
    <rPh sb="9" eb="11">
      <t>ソウガク</t>
    </rPh>
    <rPh sb="22" eb="23">
      <t>エン</t>
    </rPh>
    <phoneticPr fontId="3"/>
  </si>
  <si>
    <t>単価契約
予定調達総額
42,084,042円</t>
    <rPh sb="0" eb="4">
      <t>タンカケイヤク</t>
    </rPh>
    <rPh sb="5" eb="7">
      <t>ヨテイ</t>
    </rPh>
    <rPh sb="7" eb="9">
      <t>チョウタツ</t>
    </rPh>
    <rPh sb="9" eb="11">
      <t>ソウガク</t>
    </rPh>
    <rPh sb="22" eb="23">
      <t>エン</t>
    </rPh>
    <phoneticPr fontId="3"/>
  </si>
  <si>
    <t>単価契約
予定調達総額
19,532,727円</t>
    <rPh sb="0" eb="4">
      <t>タンカケイヤク</t>
    </rPh>
    <rPh sb="5" eb="7">
      <t>ヨテイ</t>
    </rPh>
    <rPh sb="7" eb="9">
      <t>チョウタツ</t>
    </rPh>
    <rPh sb="9" eb="11">
      <t>ソウガク</t>
    </rPh>
    <rPh sb="22" eb="23">
      <t>エン</t>
    </rPh>
    <phoneticPr fontId="3"/>
  </si>
  <si>
    <t>単価契約
予定調達総額
382,360,000円</t>
    <rPh sb="0" eb="4">
      <t>タンカケイヤク</t>
    </rPh>
    <rPh sb="5" eb="7">
      <t>ヨテイ</t>
    </rPh>
    <rPh sb="7" eb="9">
      <t>チョウタツ</t>
    </rPh>
    <rPh sb="9" eb="11">
      <t>ソウガク</t>
    </rPh>
    <rPh sb="23" eb="24">
      <t>エン</t>
    </rPh>
    <phoneticPr fontId="3"/>
  </si>
  <si>
    <t>単価契約
予定調達総額
20,296,298円</t>
    <rPh sb="0" eb="4">
      <t>タンカケイヤク</t>
    </rPh>
    <rPh sb="5" eb="7">
      <t>ヨテイ</t>
    </rPh>
    <rPh sb="7" eb="9">
      <t>チョウタツ</t>
    </rPh>
    <rPh sb="9" eb="11">
      <t>ソウガク</t>
    </rPh>
    <rPh sb="22" eb="23">
      <t>エン</t>
    </rPh>
    <phoneticPr fontId="3"/>
  </si>
  <si>
    <t>単価契約
予定調達総額
69,190,957円</t>
    <rPh sb="0" eb="4">
      <t>タンカケイヤク</t>
    </rPh>
    <rPh sb="5" eb="7">
      <t>ヨテイ</t>
    </rPh>
    <rPh sb="7" eb="9">
      <t>チョウタツ</t>
    </rPh>
    <rPh sb="9" eb="11">
      <t>ソウガク</t>
    </rPh>
    <rPh sb="22" eb="23">
      <t>エン</t>
    </rPh>
    <phoneticPr fontId="3"/>
  </si>
  <si>
    <t>単価契約
予定調達総額
167,958,000円</t>
    <rPh sb="0" eb="4">
      <t>タンカケイヤク</t>
    </rPh>
    <rPh sb="5" eb="7">
      <t>ヨテイ</t>
    </rPh>
    <rPh sb="7" eb="9">
      <t>チョウタツ</t>
    </rPh>
    <rPh sb="9" eb="11">
      <t>ソウガク</t>
    </rPh>
    <rPh sb="23" eb="24">
      <t>エン</t>
    </rPh>
    <phoneticPr fontId="3"/>
  </si>
  <si>
    <t>単価契約
予定調達総額
19,811,400円</t>
    <rPh sb="0" eb="4">
      <t>タンカケイヤク</t>
    </rPh>
    <rPh sb="5" eb="7">
      <t>ヨテイ</t>
    </rPh>
    <rPh sb="7" eb="9">
      <t>チョウタツ</t>
    </rPh>
    <rPh sb="9" eb="11">
      <t>ソウガク</t>
    </rPh>
    <rPh sb="22" eb="23">
      <t>エン</t>
    </rPh>
    <phoneticPr fontId="3"/>
  </si>
  <si>
    <t>単価契約
予定調達総額
5,411,142円</t>
    <rPh sb="0" eb="4">
      <t>タンカケイヤク</t>
    </rPh>
    <rPh sb="5" eb="7">
      <t>ヨテイ</t>
    </rPh>
    <rPh sb="7" eb="9">
      <t>チョウタツ</t>
    </rPh>
    <rPh sb="9" eb="11">
      <t>ソウガク</t>
    </rPh>
    <rPh sb="21" eb="22">
      <t>エン</t>
    </rPh>
    <phoneticPr fontId="3"/>
  </si>
  <si>
    <t>単価契約
予定調達総額
555,748,226円</t>
    <rPh sb="0" eb="4">
      <t>タンカケイヤク</t>
    </rPh>
    <rPh sb="5" eb="7">
      <t>ヨテイ</t>
    </rPh>
    <rPh sb="7" eb="9">
      <t>チョウタツ</t>
    </rPh>
    <rPh sb="9" eb="11">
      <t>ソウガク</t>
    </rPh>
    <rPh sb="23" eb="24">
      <t>エン</t>
    </rPh>
    <phoneticPr fontId="3"/>
  </si>
  <si>
    <t>単価契約
予定調達総額
4,890,228円</t>
    <rPh sb="0" eb="4">
      <t>タンカケイヤク</t>
    </rPh>
    <rPh sb="5" eb="7">
      <t>ヨテイ</t>
    </rPh>
    <rPh sb="7" eb="9">
      <t>チョウタツ</t>
    </rPh>
    <rPh sb="9" eb="11">
      <t>ソウガク</t>
    </rPh>
    <rPh sb="21" eb="22">
      <t>エン</t>
    </rPh>
    <phoneticPr fontId="3"/>
  </si>
  <si>
    <t>単価契約
予定調達総額
4,529,436円</t>
    <rPh sb="0" eb="4">
      <t>タンカケイヤク</t>
    </rPh>
    <rPh sb="5" eb="7">
      <t>ヨテイ</t>
    </rPh>
    <rPh sb="7" eb="9">
      <t>チョウタツ</t>
    </rPh>
    <rPh sb="9" eb="11">
      <t>ソウガク</t>
    </rPh>
    <rPh sb="21" eb="22">
      <t>エン</t>
    </rPh>
    <phoneticPr fontId="3"/>
  </si>
  <si>
    <t>単価契約
予定調達総額
2,370,714円</t>
    <rPh sb="0" eb="4">
      <t>タンカケイヤク</t>
    </rPh>
    <rPh sb="5" eb="7">
      <t>ヨテイ</t>
    </rPh>
    <rPh sb="7" eb="9">
      <t>チョウタツ</t>
    </rPh>
    <rPh sb="9" eb="11">
      <t>ソウガク</t>
    </rPh>
    <rPh sb="21" eb="22">
      <t>エン</t>
    </rPh>
    <phoneticPr fontId="3"/>
  </si>
  <si>
    <t>単価契約
予定調達総額
15,801,834円</t>
    <rPh sb="0" eb="4">
      <t>タンカケイヤク</t>
    </rPh>
    <rPh sb="5" eb="7">
      <t>ヨテイ</t>
    </rPh>
    <rPh sb="7" eb="9">
      <t>チョウタツ</t>
    </rPh>
    <rPh sb="9" eb="11">
      <t>ソウガク</t>
    </rPh>
    <rPh sb="22" eb="23">
      <t>エン</t>
    </rPh>
    <phoneticPr fontId="3"/>
  </si>
  <si>
    <t>単価契約
予定調達総額
3,275,932円</t>
    <rPh sb="0" eb="4">
      <t>タンカケイヤク</t>
    </rPh>
    <rPh sb="5" eb="7">
      <t>ヨテイ</t>
    </rPh>
    <rPh sb="7" eb="9">
      <t>チョウタツ</t>
    </rPh>
    <rPh sb="9" eb="11">
      <t>ソウガク</t>
    </rPh>
    <rPh sb="21" eb="22">
      <t>エン</t>
    </rPh>
    <phoneticPr fontId="3"/>
  </si>
  <si>
    <t>単価契約
予定調達総額
3,358,487円</t>
    <rPh sb="0" eb="4">
      <t>タンカケイヤク</t>
    </rPh>
    <rPh sb="5" eb="7">
      <t>ヨテイ</t>
    </rPh>
    <rPh sb="7" eb="9">
      <t>チョウタツ</t>
    </rPh>
    <rPh sb="9" eb="11">
      <t>ソウガク</t>
    </rPh>
    <rPh sb="21" eb="22">
      <t>エン</t>
    </rPh>
    <phoneticPr fontId="3"/>
  </si>
  <si>
    <t>単価契約
予定調達総額
179,290,214円</t>
    <rPh sb="0" eb="4">
      <t>タンカケイヤク</t>
    </rPh>
    <rPh sb="5" eb="7">
      <t>ヨテイ</t>
    </rPh>
    <rPh sb="7" eb="9">
      <t>チョウタツ</t>
    </rPh>
    <rPh sb="9" eb="11">
      <t>ソウガク</t>
    </rPh>
    <rPh sb="23" eb="24">
      <t>エン</t>
    </rPh>
    <phoneticPr fontId="3"/>
  </si>
  <si>
    <t>単価契約
予定調達総額
5,766,429円</t>
    <rPh sb="0" eb="4">
      <t>タンカケイヤク</t>
    </rPh>
    <rPh sb="5" eb="7">
      <t>ヨテイ</t>
    </rPh>
    <rPh sb="7" eb="9">
      <t>チョウタツ</t>
    </rPh>
    <rPh sb="9" eb="11">
      <t>ソウガク</t>
    </rPh>
    <rPh sb="21" eb="22">
      <t>エン</t>
    </rPh>
    <phoneticPr fontId="3"/>
  </si>
  <si>
    <t>単価契約
予定調達総額
17,580,681円</t>
    <rPh sb="0" eb="4">
      <t>タンカケイヤク</t>
    </rPh>
    <rPh sb="5" eb="7">
      <t>ヨテイ</t>
    </rPh>
    <rPh sb="7" eb="9">
      <t>チョウタツ</t>
    </rPh>
    <rPh sb="9" eb="11">
      <t>ソウガク</t>
    </rPh>
    <rPh sb="22" eb="23">
      <t>エン</t>
    </rPh>
    <phoneticPr fontId="3"/>
  </si>
  <si>
    <t>単価契約
予定調達総額
18,848,457円</t>
    <rPh sb="0" eb="4">
      <t>タンカケイヤク</t>
    </rPh>
    <rPh sb="5" eb="7">
      <t>ヨテイ</t>
    </rPh>
    <rPh sb="7" eb="9">
      <t>チョウタツ</t>
    </rPh>
    <rPh sb="9" eb="11">
      <t>ソウガク</t>
    </rPh>
    <rPh sb="22" eb="23">
      <t>エン</t>
    </rPh>
    <phoneticPr fontId="3"/>
  </si>
  <si>
    <t>単価契約
予定調達総額
17,571,637円</t>
    <rPh sb="0" eb="4">
      <t>タンカケイヤク</t>
    </rPh>
    <rPh sb="5" eb="7">
      <t>ヨテイ</t>
    </rPh>
    <rPh sb="7" eb="9">
      <t>チョウタツ</t>
    </rPh>
    <rPh sb="9" eb="11">
      <t>ソウガク</t>
    </rPh>
    <rPh sb="22" eb="23">
      <t>エン</t>
    </rPh>
    <phoneticPr fontId="3"/>
  </si>
  <si>
    <t>単価契約
予定調達総額
2,989,902円</t>
    <rPh sb="0" eb="4">
      <t>タンカケイヤク</t>
    </rPh>
    <rPh sb="5" eb="7">
      <t>ヨテイ</t>
    </rPh>
    <rPh sb="7" eb="9">
      <t>チョウタツ</t>
    </rPh>
    <rPh sb="9" eb="11">
      <t>ソウガク</t>
    </rPh>
    <rPh sb="21" eb="22">
      <t>エン</t>
    </rPh>
    <phoneticPr fontId="3"/>
  </si>
  <si>
    <t>単価契約
予定調達総額
27,868,104円</t>
    <rPh sb="0" eb="4">
      <t>タンカケイヤク</t>
    </rPh>
    <rPh sb="5" eb="7">
      <t>ヨテイ</t>
    </rPh>
    <rPh sb="7" eb="9">
      <t>チョウタツ</t>
    </rPh>
    <rPh sb="9" eb="11">
      <t>ソウガク</t>
    </rPh>
    <rPh sb="22" eb="23">
      <t>エン</t>
    </rPh>
    <phoneticPr fontId="3"/>
  </si>
  <si>
    <t>単価契約
予定調達総額
27,671,600円</t>
    <rPh sb="0" eb="4">
      <t>タンカケイヤク</t>
    </rPh>
    <rPh sb="5" eb="7">
      <t>ヨテイ</t>
    </rPh>
    <rPh sb="7" eb="9">
      <t>チョウタツ</t>
    </rPh>
    <rPh sb="9" eb="11">
      <t>ソウガク</t>
    </rPh>
    <rPh sb="22" eb="23">
      <t>エン</t>
    </rPh>
    <phoneticPr fontId="3"/>
  </si>
  <si>
    <t>単価契約
予定調達総額
15,154,150円</t>
    <rPh sb="0" eb="4">
      <t>タンカケイヤク</t>
    </rPh>
    <rPh sb="5" eb="7">
      <t>ヨテイ</t>
    </rPh>
    <rPh sb="7" eb="9">
      <t>チョウタツ</t>
    </rPh>
    <rPh sb="9" eb="11">
      <t>ソウガク</t>
    </rPh>
    <rPh sb="22" eb="23">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</si>
</sst>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10">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3">
    <xf numFmtId="0" fontId="0" fillId="0" borderId="0" xfId="0"/>
    <xf numFmtId="0" fontId="6" fillId="0" borderId="3" xfId="1" applyFont="1" applyFill="1" applyBorder="1" applyAlignment="1">
      <alignment vertical="center" wrapText="1"/>
    </xf>
    <xf numFmtId="0" fontId="7" fillId="0" borderId="3" xfId="7" applyFont="1" applyFill="1" applyBorder="1" applyAlignment="1">
      <alignment vertical="center" wrapText="1"/>
    </xf>
    <xf numFmtId="180" fontId="6" fillId="0" borderId="3" xfId="1" applyNumberFormat="1" applyFont="1" applyFill="1" applyBorder="1" applyAlignment="1">
      <alignment horizontal="center" vertical="center" wrapText="1"/>
    </xf>
    <xf numFmtId="177" fontId="7" fillId="0" borderId="3" xfId="7" applyNumberFormat="1" applyFont="1" applyFill="1" applyBorder="1" applyAlignment="1">
      <alignment horizontal="center" vertical="center" wrapText="1"/>
    </xf>
    <xf numFmtId="179" fontId="6" fillId="0" borderId="3" xfId="3" applyNumberFormat="1" applyFont="1" applyFill="1" applyBorder="1" applyAlignment="1">
      <alignment horizontal="center" vertical="center" wrapText="1" shrinkToFit="1"/>
    </xf>
    <xf numFmtId="178" fontId="6" fillId="0" borderId="3" xfId="8" applyNumberFormat="1" applyFont="1" applyFill="1" applyBorder="1" applyAlignment="1">
      <alignment horizontal="center" vertical="center" wrapText="1"/>
    </xf>
    <xf numFmtId="0" fontId="7" fillId="0" borderId="3" xfId="7" applyFont="1" applyFill="1" applyBorder="1" applyAlignment="1">
      <alignment horizontal="left" vertical="center" wrapText="1"/>
    </xf>
    <xf numFmtId="0" fontId="7" fillId="0" borderId="0" xfId="7" applyFont="1" applyFill="1">
      <alignment vertical="center"/>
    </xf>
    <xf numFmtId="0" fontId="7" fillId="0" borderId="0" xfId="7" applyFont="1" applyFill="1" applyAlignment="1">
      <alignment horizontal="center" vertical="center"/>
    </xf>
    <xf numFmtId="0" fontId="7" fillId="0" borderId="0" xfId="7" applyFont="1" applyFill="1" applyAlignment="1">
      <alignment horizontal="left" vertical="center"/>
    </xf>
    <xf numFmtId="38" fontId="7" fillId="0" borderId="0" xfId="3" applyFont="1" applyFill="1" applyAlignment="1">
      <alignment horizontal="center" vertical="center"/>
    </xf>
    <xf numFmtId="0" fontId="7" fillId="0" borderId="0" xfId="2" applyFont="1"/>
    <xf numFmtId="0" fontId="7" fillId="0" borderId="0" xfId="2" applyFont="1" applyAlignment="1">
      <alignment horizontal="right" vertical="center"/>
    </xf>
    <xf numFmtId="0" fontId="7" fillId="0" borderId="2" xfId="2" applyFont="1" applyBorder="1" applyAlignment="1">
      <alignment horizontal="right" vertical="center"/>
    </xf>
    <xf numFmtId="0" fontId="7" fillId="0" borderId="2" xfId="7" applyFont="1" applyFill="1" applyBorder="1" applyAlignment="1">
      <alignment horizontal="center" vertical="center" wrapText="1"/>
    </xf>
    <xf numFmtId="0" fontId="7" fillId="0" borderId="0" xfId="7" applyFont="1" applyFill="1" applyAlignment="1">
      <alignment horizontal="center" vertical="center" wrapText="1"/>
    </xf>
    <xf numFmtId="0" fontId="7" fillId="0" borderId="2" xfId="7" applyFont="1" applyBorder="1" applyAlignment="1">
      <alignment horizontal="center" vertical="center" wrapText="1"/>
    </xf>
    <xf numFmtId="176" fontId="6" fillId="0" borderId="3" xfId="1" applyNumberFormat="1" applyFont="1" applyFill="1" applyBorder="1" applyAlignment="1">
      <alignment horizontal="left" vertical="center" wrapText="1"/>
    </xf>
    <xf numFmtId="0" fontId="6" fillId="0" borderId="3" xfId="8" applyNumberFormat="1" applyFont="1" applyFill="1" applyBorder="1" applyAlignment="1">
      <alignment horizontal="center" vertical="center" wrapText="1"/>
    </xf>
    <xf numFmtId="0" fontId="7" fillId="0" borderId="0" xfId="4" applyFont="1" applyFill="1" applyAlignment="1">
      <alignment vertical="center" wrapText="1"/>
    </xf>
    <xf numFmtId="0" fontId="7" fillId="0" borderId="2" xfId="7" applyFont="1" applyFill="1" applyBorder="1" applyAlignment="1">
      <alignment horizontal="center" vertical="center" wrapText="1"/>
    </xf>
    <xf numFmtId="0" fontId="7" fillId="0" borderId="2" xfId="7" applyFont="1" applyFill="1" applyBorder="1" applyAlignment="1">
      <alignment horizontal="center" vertical="center"/>
    </xf>
    <xf numFmtId="0" fontId="8" fillId="0" borderId="0" xfId="7" applyFont="1" applyAlignment="1">
      <alignment horizontal="left" vertical="center" wrapText="1"/>
    </xf>
    <xf numFmtId="0" fontId="9" fillId="0" borderId="0" xfId="7" applyFont="1" applyAlignment="1">
      <alignment horizontal="left" vertical="center" wrapText="1"/>
    </xf>
    <xf numFmtId="0" fontId="9" fillId="0" borderId="1" xfId="7" applyFont="1" applyBorder="1" applyAlignment="1">
      <alignment horizontal="left" vertical="center" wrapText="1"/>
    </xf>
    <xf numFmtId="0" fontId="7" fillId="0" borderId="0" xfId="2" applyFont="1" applyFill="1" applyAlignment="1">
      <alignment horizontal="center" vertical="center" wrapText="1"/>
    </xf>
    <xf numFmtId="0" fontId="7" fillId="0" borderId="0" xfId="2" applyFont="1" applyFill="1" applyAlignment="1">
      <alignment horizontal="center" vertical="center"/>
    </xf>
    <xf numFmtId="0" fontId="7" fillId="0" borderId="0" xfId="2" applyFont="1" applyFill="1" applyAlignment="1">
      <alignment horizontal="left" vertical="center"/>
    </xf>
    <xf numFmtId="0" fontId="7" fillId="0" borderId="4" xfId="7" applyFont="1" applyFill="1" applyBorder="1" applyAlignment="1">
      <alignment horizontal="center" vertical="center" wrapText="1"/>
    </xf>
    <xf numFmtId="0" fontId="7" fillId="0" borderId="3" xfId="7" applyFont="1" applyFill="1" applyBorder="1" applyAlignment="1">
      <alignment horizontal="center" vertical="center" wrapText="1"/>
    </xf>
    <xf numFmtId="0" fontId="7" fillId="0" borderId="2" xfId="2" applyFont="1" applyFill="1" applyBorder="1" applyAlignment="1">
      <alignment horizontal="center" vertical="center" wrapText="1"/>
    </xf>
    <xf numFmtId="38" fontId="7" fillId="0" borderId="2" xfId="3" applyFont="1" applyFill="1" applyBorder="1" applyAlignment="1">
      <alignment horizontal="center" vertical="center" wrapText="1"/>
    </xf>
  </cellXfs>
  <cellStyles count="9">
    <cellStyle name="パーセント 2" xfId="8" xr:uid="{00000000-0005-0000-0000-000000000000}"/>
    <cellStyle name="桁区切り 2" xfId="3" xr:uid="{00000000-0005-0000-0000-000001000000}"/>
    <cellStyle name="桁区切り 2 2" xfId="5" xr:uid="{00000000-0005-0000-0000-000002000000}"/>
    <cellStyle name="標準" xfId="0" builtinId="0"/>
    <cellStyle name="標準 2" xfId="2" xr:uid="{00000000-0005-0000-0000-000004000000}"/>
    <cellStyle name="標準 3" xfId="6" xr:uid="{00000000-0005-0000-0000-000005000000}"/>
    <cellStyle name="標準_１６７調査票４案件best100（再検討）0914提出用" xfId="4" xr:uid="{00000000-0005-0000-0000-000006000000}"/>
    <cellStyle name="標準_23.4月" xfId="7" xr:uid="{00000000-0005-0000-0000-000007000000}"/>
    <cellStyle name="標準_別紙３" xfId="1" xr:uid="{00000000-0005-0000-0000-000008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82"/>
  <sheetViews>
    <sheetView showZeros="0" tabSelected="1" view="pageBreakPreview" zoomScale="80" zoomScaleNormal="100" zoomScaleSheetLayoutView="80" workbookViewId="0">
      <selection activeCell="M3" sqref="M3"/>
    </sheetView>
  </sheetViews>
  <sheetFormatPr defaultColWidth="9" defaultRowHeight="11"/>
  <cols>
    <col min="1" max="1" width="9" style="9"/>
    <col min="2" max="2" width="30.6328125" style="8" customWidth="1"/>
    <col min="3" max="3" width="20.6328125" style="9" customWidth="1"/>
    <col min="4" max="4" width="13.08984375" style="9" customWidth="1"/>
    <col min="5" max="5" width="20.6328125" style="8" customWidth="1"/>
    <col min="6" max="6" width="14.7265625" style="8" customWidth="1"/>
    <col min="7" max="7" width="18.7265625" style="10" customWidth="1"/>
    <col min="8" max="8" width="13.6328125" style="11" customWidth="1"/>
    <col min="9" max="9" width="13.6328125" style="9" customWidth="1"/>
    <col min="10" max="10" width="10.90625" style="8" customWidth="1"/>
    <col min="11" max="11" width="7.26953125" style="8" customWidth="1"/>
    <col min="12" max="14" width="8.08984375" style="8" customWidth="1"/>
    <col min="15" max="15" width="12.26953125" style="8" customWidth="1"/>
    <col min="16" max="16" width="9" style="8"/>
    <col min="17" max="17" width="11.26953125" style="8" customWidth="1"/>
    <col min="18" max="16384" width="9" style="8"/>
  </cols>
  <sheetData>
    <row r="1" spans="1:17" ht="27.75" customHeight="1">
      <c r="A1" s="23"/>
      <c r="B1" s="26" t="s">
        <v>15</v>
      </c>
      <c r="C1" s="27"/>
      <c r="D1" s="27"/>
      <c r="E1" s="27"/>
      <c r="F1" s="27"/>
      <c r="G1" s="28"/>
      <c r="H1" s="27"/>
      <c r="I1" s="27"/>
      <c r="J1" s="27"/>
      <c r="K1" s="27"/>
      <c r="L1" s="27"/>
      <c r="M1" s="27"/>
      <c r="N1" s="27"/>
      <c r="O1" s="27"/>
    </row>
    <row r="2" spans="1:17">
      <c r="A2" s="24"/>
    </row>
    <row r="3" spans="1:17">
      <c r="A3" s="24"/>
      <c r="B3" s="12"/>
      <c r="O3" s="13"/>
    </row>
    <row r="4" spans="1:17" ht="22" customHeight="1">
      <c r="A4" s="24"/>
      <c r="B4" s="21" t="s">
        <v>14</v>
      </c>
      <c r="C4" s="21" t="s">
        <v>1</v>
      </c>
      <c r="D4" s="21" t="s">
        <v>2</v>
      </c>
      <c r="E4" s="21" t="s">
        <v>3</v>
      </c>
      <c r="F4" s="29" t="s">
        <v>4</v>
      </c>
      <c r="G4" s="31" t="s">
        <v>5</v>
      </c>
      <c r="H4" s="32" t="s">
        <v>6</v>
      </c>
      <c r="I4" s="21" t="s">
        <v>7</v>
      </c>
      <c r="J4" s="21" t="s">
        <v>8</v>
      </c>
      <c r="K4" s="21" t="s">
        <v>9</v>
      </c>
      <c r="L4" s="22" t="s">
        <v>10</v>
      </c>
      <c r="M4" s="22"/>
      <c r="N4" s="22"/>
      <c r="O4" s="14"/>
    </row>
    <row r="5" spans="1:17" s="16" customFormat="1" ht="36" customHeight="1">
      <c r="A5" s="25"/>
      <c r="B5" s="21"/>
      <c r="C5" s="21"/>
      <c r="D5" s="21"/>
      <c r="E5" s="21"/>
      <c r="F5" s="30"/>
      <c r="G5" s="31"/>
      <c r="H5" s="32"/>
      <c r="I5" s="21"/>
      <c r="J5" s="21"/>
      <c r="K5" s="21"/>
      <c r="L5" s="15" t="s">
        <v>11</v>
      </c>
      <c r="M5" s="15" t="s">
        <v>12</v>
      </c>
      <c r="N5" s="15" t="s">
        <v>0</v>
      </c>
      <c r="O5" s="15" t="s">
        <v>13</v>
      </c>
    </row>
    <row r="6" spans="1:17" s="16" customFormat="1" ht="100" customHeight="1">
      <c r="A6" s="17"/>
      <c r="B6" s="2" t="s">
        <v>103</v>
      </c>
      <c r="C6" s="1" t="s">
        <v>16</v>
      </c>
      <c r="D6" s="3">
        <v>44652</v>
      </c>
      <c r="E6" s="2" t="s">
        <v>104</v>
      </c>
      <c r="F6" s="4">
        <v>7010401008436</v>
      </c>
      <c r="G6" s="18" t="s">
        <v>17</v>
      </c>
      <c r="H6" s="5" t="s">
        <v>105</v>
      </c>
      <c r="I6" s="5">
        <v>36580000</v>
      </c>
      <c r="J6" s="6" t="s">
        <v>23</v>
      </c>
      <c r="K6" s="19" t="s">
        <v>101</v>
      </c>
      <c r="L6" s="6"/>
      <c r="M6" s="6"/>
      <c r="N6" s="19"/>
      <c r="O6" s="7"/>
      <c r="P6" s="16" t="str">
        <f>IF(A6="","",VLOOKUP(A6,#REF!,52,FALSE))</f>
        <v/>
      </c>
      <c r="Q6" s="16" t="str">
        <f>IF(A6="","",IF(VLOOKUP(A6,#REF!,13,FALSE)="他官署で調達手続きを実施のため","×",IF(VLOOKUP(A6,#REF!,20,FALSE)="②同種の他の契約の予定価格を類推されるおそれがあるため公表しない","×","○")))</f>
        <v/>
      </c>
    </row>
    <row r="7" spans="1:17" s="16" customFormat="1" ht="100" customHeight="1">
      <c r="A7" s="17"/>
      <c r="B7" s="2" t="s">
        <v>107</v>
      </c>
      <c r="C7" s="1" t="s">
        <v>16</v>
      </c>
      <c r="D7" s="3">
        <v>44652</v>
      </c>
      <c r="E7" s="2" t="s">
        <v>108</v>
      </c>
      <c r="F7" s="4">
        <v>4010002039073</v>
      </c>
      <c r="G7" s="18" t="s">
        <v>17</v>
      </c>
      <c r="H7" s="5" t="s">
        <v>105</v>
      </c>
      <c r="I7" s="5">
        <v>767800000</v>
      </c>
      <c r="J7" s="6" t="s">
        <v>23</v>
      </c>
      <c r="K7" s="19" t="s">
        <v>101</v>
      </c>
      <c r="L7" s="6"/>
      <c r="M7" s="6"/>
      <c r="N7" s="19"/>
      <c r="O7" s="7"/>
      <c r="P7" s="16" t="str">
        <f>IF(A7="","",VLOOKUP(A7,#REF!,52,FALSE))</f>
        <v/>
      </c>
      <c r="Q7" s="16" t="str">
        <f>IF(A7="","",IF(VLOOKUP(A7,#REF!,13,FALSE)="他官署で調達手続きを実施のため","×",IF(VLOOKUP(A7,#REF!,20,FALSE)="②同種の他の契約の予定価格を類推されるおそれがあるため公表しない","×","○")))</f>
        <v/>
      </c>
    </row>
    <row r="8" spans="1:17" s="16" customFormat="1" ht="100" customHeight="1">
      <c r="A8" s="17"/>
      <c r="B8" s="2" t="s">
        <v>109</v>
      </c>
      <c r="C8" s="1" t="s">
        <v>16</v>
      </c>
      <c r="D8" s="3">
        <v>44652</v>
      </c>
      <c r="E8" s="2" t="s">
        <v>108</v>
      </c>
      <c r="F8" s="4">
        <v>4010002039073</v>
      </c>
      <c r="G8" s="18" t="s">
        <v>17</v>
      </c>
      <c r="H8" s="5" t="s">
        <v>105</v>
      </c>
      <c r="I8" s="5">
        <v>400620000</v>
      </c>
      <c r="J8" s="6" t="s">
        <v>23</v>
      </c>
      <c r="K8" s="19" t="s">
        <v>101</v>
      </c>
      <c r="L8" s="6"/>
      <c r="M8" s="6"/>
      <c r="N8" s="19"/>
      <c r="O8" s="7"/>
      <c r="P8" s="16" t="str">
        <f>IF(A8="","",VLOOKUP(A8,#REF!,52,FALSE))</f>
        <v/>
      </c>
      <c r="Q8" s="16" t="str">
        <f>IF(A8="","",IF(VLOOKUP(A8,#REF!,13,FALSE)="他官署で調達手続きを実施のため","×",IF(VLOOKUP(A8,#REF!,20,FALSE)="②同種の他の契約の予定価格を類推されるおそれがあるため公表しない","×","○")))</f>
        <v/>
      </c>
    </row>
    <row r="9" spans="1:17" s="16" customFormat="1" ht="100" customHeight="1">
      <c r="A9" s="17"/>
      <c r="B9" s="2" t="s">
        <v>110</v>
      </c>
      <c r="C9" s="1" t="s">
        <v>16</v>
      </c>
      <c r="D9" s="3">
        <v>44652</v>
      </c>
      <c r="E9" s="2" t="s">
        <v>111</v>
      </c>
      <c r="F9" s="4">
        <v>7010001008844</v>
      </c>
      <c r="G9" s="18" t="s">
        <v>17</v>
      </c>
      <c r="H9" s="5" t="s">
        <v>105</v>
      </c>
      <c r="I9" s="5">
        <v>274450000</v>
      </c>
      <c r="J9" s="6" t="s">
        <v>23</v>
      </c>
      <c r="K9" s="19" t="s">
        <v>101</v>
      </c>
      <c r="L9" s="6"/>
      <c r="M9" s="6"/>
      <c r="N9" s="19"/>
      <c r="O9" s="7"/>
      <c r="P9" s="16" t="str">
        <f>IF(A9="","",VLOOKUP(A9,#REF!,52,FALSE))</f>
        <v/>
      </c>
      <c r="Q9" s="16" t="str">
        <f>IF(A9="","",IF(VLOOKUP(A9,#REF!,13,FALSE)="他官署で調達手続きを実施のため","×",IF(VLOOKUP(A9,#REF!,20,FALSE)="②同種の他の契約の予定価格を類推されるおそれがあるため公表しない","×","○")))</f>
        <v/>
      </c>
    </row>
    <row r="10" spans="1:17" s="16" customFormat="1" ht="100" customHeight="1">
      <c r="A10" s="17"/>
      <c r="B10" s="2" t="s">
        <v>112</v>
      </c>
      <c r="C10" s="1" t="s">
        <v>16</v>
      </c>
      <c r="D10" s="3">
        <v>44652</v>
      </c>
      <c r="E10" s="2" t="s">
        <v>111</v>
      </c>
      <c r="F10" s="4">
        <v>7010001008844</v>
      </c>
      <c r="G10" s="18" t="s">
        <v>17</v>
      </c>
      <c r="H10" s="5" t="s">
        <v>105</v>
      </c>
      <c r="I10" s="5">
        <v>1146200000</v>
      </c>
      <c r="J10" s="6" t="s">
        <v>23</v>
      </c>
      <c r="K10" s="19" t="s">
        <v>101</v>
      </c>
      <c r="L10" s="6"/>
      <c r="M10" s="6"/>
      <c r="N10" s="19"/>
      <c r="O10" s="7"/>
      <c r="P10" s="16" t="str">
        <f>IF(A10="","",VLOOKUP(A10,#REF!,52,FALSE))</f>
        <v/>
      </c>
      <c r="Q10" s="16" t="str">
        <f>IF(A10="","",IF(VLOOKUP(A10,#REF!,13,FALSE)="他官署で調達手続きを実施のため","×",IF(VLOOKUP(A10,#REF!,20,FALSE)="②同種の他の契約の予定価格を類推されるおそれがあるため公表しない","×","○")))</f>
        <v/>
      </c>
    </row>
    <row r="11" spans="1:17" s="16" customFormat="1" ht="100" customHeight="1">
      <c r="A11" s="17"/>
      <c r="B11" s="2" t="s">
        <v>113</v>
      </c>
      <c r="C11" s="1" t="s">
        <v>16</v>
      </c>
      <c r="D11" s="3">
        <v>44652</v>
      </c>
      <c r="E11" s="2" t="s">
        <v>19</v>
      </c>
      <c r="F11" s="4">
        <v>4010801018095</v>
      </c>
      <c r="G11" s="18" t="s">
        <v>17</v>
      </c>
      <c r="H11" s="5" t="s">
        <v>105</v>
      </c>
      <c r="I11" s="5" t="s">
        <v>114</v>
      </c>
      <c r="J11" s="6" t="s">
        <v>23</v>
      </c>
      <c r="K11" s="19" t="s">
        <v>101</v>
      </c>
      <c r="L11" s="6" t="s">
        <v>106</v>
      </c>
      <c r="M11" s="6"/>
      <c r="N11" s="19" t="s">
        <v>106</v>
      </c>
      <c r="O11" s="7" t="s">
        <v>322</v>
      </c>
      <c r="P11" s="16" t="str">
        <f>IF(A11="","",VLOOKUP(A11,#REF!,52,FALSE))</f>
        <v/>
      </c>
      <c r="Q11" s="16" t="str">
        <f>IF(A11="","",IF(VLOOKUP(A11,#REF!,13,FALSE)="他官署で調達手続きを実施のため","×",IF(VLOOKUP(A11,#REF!,20,FALSE)="②同種の他の契約の予定価格を類推されるおそれがあるため公表しない","×","○")))</f>
        <v/>
      </c>
    </row>
    <row r="12" spans="1:17" s="16" customFormat="1" ht="100" customHeight="1">
      <c r="A12" s="17"/>
      <c r="B12" s="2" t="s">
        <v>115</v>
      </c>
      <c r="C12" s="1" t="s">
        <v>16</v>
      </c>
      <c r="D12" s="3">
        <v>44652</v>
      </c>
      <c r="E12" s="2" t="s">
        <v>116</v>
      </c>
      <c r="F12" s="4">
        <v>1010601027646</v>
      </c>
      <c r="G12" s="18" t="s">
        <v>17</v>
      </c>
      <c r="H12" s="5" t="s">
        <v>105</v>
      </c>
      <c r="I12" s="5">
        <v>46750000</v>
      </c>
      <c r="J12" s="6" t="s">
        <v>23</v>
      </c>
      <c r="K12" s="19" t="s">
        <v>101</v>
      </c>
      <c r="L12" s="6"/>
      <c r="M12" s="6"/>
      <c r="N12" s="19"/>
      <c r="O12" s="7"/>
      <c r="P12" s="16" t="str">
        <f>IF(A12="","",VLOOKUP(A12,#REF!,52,FALSE))</f>
        <v/>
      </c>
      <c r="Q12" s="16" t="str">
        <f>IF(A12="","",IF(VLOOKUP(A12,#REF!,13,FALSE)="他官署で調達手続きを実施のため","×",IF(VLOOKUP(A12,#REF!,20,FALSE)="②同種の他の契約の予定価格を類推されるおそれがあるため公表しない","×","○")))</f>
        <v/>
      </c>
    </row>
    <row r="13" spans="1:17" s="16" customFormat="1" ht="100" customHeight="1">
      <c r="A13" s="17"/>
      <c r="B13" s="2" t="s">
        <v>117</v>
      </c>
      <c r="C13" s="1" t="s">
        <v>16</v>
      </c>
      <c r="D13" s="3">
        <v>44652</v>
      </c>
      <c r="E13" s="2" t="s">
        <v>20</v>
      </c>
      <c r="F13" s="4" t="s">
        <v>21</v>
      </c>
      <c r="G13" s="18" t="s">
        <v>118</v>
      </c>
      <c r="H13" s="5">
        <v>1980000</v>
      </c>
      <c r="I13" s="5" t="s">
        <v>22</v>
      </c>
      <c r="J13" s="6">
        <v>1</v>
      </c>
      <c r="K13" s="19" t="s">
        <v>101</v>
      </c>
      <c r="L13" s="6"/>
      <c r="M13" s="6"/>
      <c r="N13" s="19"/>
      <c r="O13" s="7" t="s">
        <v>323</v>
      </c>
      <c r="P13" s="16" t="str">
        <f>IF(A13="","",VLOOKUP(A13,#REF!,52,FALSE))</f>
        <v/>
      </c>
      <c r="Q13" s="16" t="str">
        <f>IF(A13="","",IF(VLOOKUP(A13,#REF!,13,FALSE)="他官署で調達手続きを実施のため","×",IF(VLOOKUP(A13,#REF!,20,FALSE)="②同種の他の契約の予定価格を類推されるおそれがあるため公表しない","×","○")))</f>
        <v/>
      </c>
    </row>
    <row r="14" spans="1:17" s="16" customFormat="1" ht="100" customHeight="1">
      <c r="A14" s="17"/>
      <c r="B14" s="2" t="s">
        <v>119</v>
      </c>
      <c r="C14" s="1" t="s">
        <v>16</v>
      </c>
      <c r="D14" s="3">
        <v>44652</v>
      </c>
      <c r="E14" s="2" t="s">
        <v>26</v>
      </c>
      <c r="F14" s="4" t="s">
        <v>21</v>
      </c>
      <c r="G14" s="18" t="s">
        <v>118</v>
      </c>
      <c r="H14" s="5">
        <v>1320000</v>
      </c>
      <c r="I14" s="5" t="s">
        <v>27</v>
      </c>
      <c r="J14" s="6">
        <v>1</v>
      </c>
      <c r="K14" s="19" t="s">
        <v>101</v>
      </c>
      <c r="L14" s="6"/>
      <c r="M14" s="6"/>
      <c r="N14" s="19"/>
      <c r="O14" s="7" t="s">
        <v>324</v>
      </c>
      <c r="P14" s="16" t="str">
        <f>IF(A14="","",VLOOKUP(A14,#REF!,52,FALSE))</f>
        <v/>
      </c>
    </row>
    <row r="15" spans="1:17" s="16" customFormat="1" ht="100" customHeight="1">
      <c r="A15" s="17"/>
      <c r="B15" s="2" t="s">
        <v>120</v>
      </c>
      <c r="C15" s="1" t="s">
        <v>16</v>
      </c>
      <c r="D15" s="3">
        <v>44652</v>
      </c>
      <c r="E15" s="2" t="s">
        <v>121</v>
      </c>
      <c r="F15" s="4">
        <v>6011001126430</v>
      </c>
      <c r="G15" s="18" t="s">
        <v>118</v>
      </c>
      <c r="H15" s="5">
        <v>6579980</v>
      </c>
      <c r="I15" s="5">
        <v>6579980</v>
      </c>
      <c r="J15" s="6">
        <v>1</v>
      </c>
      <c r="K15" s="19" t="s">
        <v>101</v>
      </c>
      <c r="L15" s="6"/>
      <c r="M15" s="6"/>
      <c r="N15" s="19"/>
      <c r="O15" s="7"/>
      <c r="P15" s="16" t="str">
        <f>IF(A15="","",VLOOKUP(A15,#REF!,52,FALSE))</f>
        <v/>
      </c>
    </row>
    <row r="16" spans="1:17" s="16" customFormat="1" ht="100" customHeight="1">
      <c r="A16" s="17"/>
      <c r="B16" s="2" t="s">
        <v>122</v>
      </c>
      <c r="C16" s="1" t="s">
        <v>16</v>
      </c>
      <c r="D16" s="3">
        <v>44652</v>
      </c>
      <c r="E16" s="2" t="s">
        <v>123</v>
      </c>
      <c r="F16" s="4" t="s">
        <v>23</v>
      </c>
      <c r="G16" s="18" t="s">
        <v>118</v>
      </c>
      <c r="H16" s="5">
        <v>3168000</v>
      </c>
      <c r="I16" s="5">
        <v>3168000</v>
      </c>
      <c r="J16" s="6">
        <v>1</v>
      </c>
      <c r="K16" s="19" t="s">
        <v>101</v>
      </c>
      <c r="L16" s="6"/>
      <c r="M16" s="6"/>
      <c r="N16" s="19"/>
      <c r="O16" s="7"/>
      <c r="P16" s="16" t="str">
        <f>IF(A16="","",VLOOKUP(A16,#REF!,52,FALSE))</f>
        <v/>
      </c>
    </row>
    <row r="17" spans="1:16" s="16" customFormat="1" ht="100" customHeight="1">
      <c r="A17" s="17"/>
      <c r="B17" s="2" t="s">
        <v>124</v>
      </c>
      <c r="C17" s="1" t="s">
        <v>16</v>
      </c>
      <c r="D17" s="3">
        <v>44652</v>
      </c>
      <c r="E17" s="2" t="s">
        <v>125</v>
      </c>
      <c r="F17" s="4">
        <v>4010005003407</v>
      </c>
      <c r="G17" s="18" t="s">
        <v>126</v>
      </c>
      <c r="H17" s="5">
        <v>23926236</v>
      </c>
      <c r="I17" s="5" t="s">
        <v>127</v>
      </c>
      <c r="J17" s="6">
        <v>1</v>
      </c>
      <c r="K17" s="19" t="s">
        <v>101</v>
      </c>
      <c r="L17" s="6"/>
      <c r="M17" s="6"/>
      <c r="N17" s="19"/>
      <c r="O17" s="7" t="s">
        <v>325</v>
      </c>
      <c r="P17" s="16" t="str">
        <f>IF(A17="","",VLOOKUP(A17,#REF!,52,FALSE))</f>
        <v/>
      </c>
    </row>
    <row r="18" spans="1:16" s="16" customFormat="1" ht="100" customHeight="1">
      <c r="A18" s="17"/>
      <c r="B18" s="2" t="s">
        <v>25</v>
      </c>
      <c r="C18" s="1" t="s">
        <v>16</v>
      </c>
      <c r="D18" s="3">
        <v>44652</v>
      </c>
      <c r="E18" s="2" t="s">
        <v>128</v>
      </c>
      <c r="F18" s="4">
        <v>6010405003434</v>
      </c>
      <c r="G18" s="18" t="s">
        <v>24</v>
      </c>
      <c r="H18" s="5">
        <v>42084042</v>
      </c>
      <c r="I18" s="5" t="s">
        <v>129</v>
      </c>
      <c r="J18" s="6">
        <v>1</v>
      </c>
      <c r="K18" s="19" t="s">
        <v>101</v>
      </c>
      <c r="L18" s="6"/>
      <c r="M18" s="6"/>
      <c r="N18" s="19"/>
      <c r="O18" s="7" t="s">
        <v>326</v>
      </c>
      <c r="P18" s="16" t="str">
        <f>IF(A18="","",VLOOKUP(A18,#REF!,52,FALSE))</f>
        <v/>
      </c>
    </row>
    <row r="19" spans="1:16" s="16" customFormat="1" ht="100" customHeight="1">
      <c r="A19" s="17"/>
      <c r="B19" s="2" t="s">
        <v>28</v>
      </c>
      <c r="C19" s="1" t="s">
        <v>16</v>
      </c>
      <c r="D19" s="3">
        <v>44652</v>
      </c>
      <c r="E19" s="2" t="s">
        <v>130</v>
      </c>
      <c r="F19" s="4" t="s">
        <v>21</v>
      </c>
      <c r="G19" s="18" t="s">
        <v>94</v>
      </c>
      <c r="H19" s="5">
        <v>19532727</v>
      </c>
      <c r="I19" s="5" t="s">
        <v>29</v>
      </c>
      <c r="J19" s="6">
        <v>1</v>
      </c>
      <c r="K19" s="19" t="s">
        <v>101</v>
      </c>
      <c r="L19" s="6"/>
      <c r="M19" s="6"/>
      <c r="N19" s="19"/>
      <c r="O19" s="7" t="s">
        <v>327</v>
      </c>
      <c r="P19" s="16" t="str">
        <f>IF(A19="","",VLOOKUP(A19,#REF!,52,FALSE))</f>
        <v/>
      </c>
    </row>
    <row r="20" spans="1:16" s="16" customFormat="1" ht="100" customHeight="1">
      <c r="A20" s="17"/>
      <c r="B20" s="2" t="s">
        <v>28</v>
      </c>
      <c r="C20" s="1" t="s">
        <v>16</v>
      </c>
      <c r="D20" s="3">
        <v>44652</v>
      </c>
      <c r="E20" s="2" t="s">
        <v>131</v>
      </c>
      <c r="F20" s="4" t="s">
        <v>30</v>
      </c>
      <c r="G20" s="18" t="s">
        <v>94</v>
      </c>
      <c r="H20" s="5">
        <v>19532727</v>
      </c>
      <c r="I20" s="5" t="s">
        <v>29</v>
      </c>
      <c r="J20" s="6">
        <v>1</v>
      </c>
      <c r="K20" s="19" t="s">
        <v>101</v>
      </c>
      <c r="L20" s="6"/>
      <c r="M20" s="6"/>
      <c r="N20" s="19"/>
      <c r="O20" s="7" t="s">
        <v>327</v>
      </c>
      <c r="P20" s="16" t="str">
        <f>IF(A20="","",VLOOKUP(A20,#REF!,52,FALSE))</f>
        <v/>
      </c>
    </row>
    <row r="21" spans="1:16" s="16" customFormat="1" ht="100" customHeight="1">
      <c r="A21" s="17"/>
      <c r="B21" s="2" t="s">
        <v>28</v>
      </c>
      <c r="C21" s="1" t="s">
        <v>16</v>
      </c>
      <c r="D21" s="3">
        <v>44652</v>
      </c>
      <c r="E21" s="2" t="s">
        <v>132</v>
      </c>
      <c r="F21" s="4" t="s">
        <v>31</v>
      </c>
      <c r="G21" s="18" t="s">
        <v>94</v>
      </c>
      <c r="H21" s="5">
        <v>19532727</v>
      </c>
      <c r="I21" s="5" t="s">
        <v>29</v>
      </c>
      <c r="J21" s="6">
        <v>1</v>
      </c>
      <c r="K21" s="19" t="s">
        <v>101</v>
      </c>
      <c r="L21" s="6" t="s">
        <v>106</v>
      </c>
      <c r="M21" s="6">
        <v>0</v>
      </c>
      <c r="N21" s="19" t="s">
        <v>106</v>
      </c>
      <c r="O21" s="7" t="s">
        <v>327</v>
      </c>
      <c r="P21" s="16" t="str">
        <f>IF(A21="","",VLOOKUP(A21,#REF!,52,FALSE))</f>
        <v/>
      </c>
    </row>
    <row r="22" spans="1:16" s="16" customFormat="1" ht="100" customHeight="1">
      <c r="A22" s="17"/>
      <c r="B22" s="2" t="s">
        <v>28</v>
      </c>
      <c r="C22" s="1" t="s">
        <v>16</v>
      </c>
      <c r="D22" s="3">
        <v>44652</v>
      </c>
      <c r="E22" s="2" t="s">
        <v>133</v>
      </c>
      <c r="F22" s="4" t="s">
        <v>32</v>
      </c>
      <c r="G22" s="18" t="s">
        <v>94</v>
      </c>
      <c r="H22" s="5">
        <v>19532727</v>
      </c>
      <c r="I22" s="5" t="s">
        <v>29</v>
      </c>
      <c r="J22" s="6">
        <v>1</v>
      </c>
      <c r="K22" s="19" t="s">
        <v>101</v>
      </c>
      <c r="L22" s="6"/>
      <c r="M22" s="6"/>
      <c r="N22" s="19"/>
      <c r="O22" s="7" t="s">
        <v>327</v>
      </c>
      <c r="P22" s="16" t="str">
        <f>IF(A22="","",VLOOKUP(A22,#REF!,52,FALSE))</f>
        <v/>
      </c>
    </row>
    <row r="23" spans="1:16" s="16" customFormat="1" ht="100" customHeight="1">
      <c r="A23" s="17"/>
      <c r="B23" s="2" t="s">
        <v>28</v>
      </c>
      <c r="C23" s="1" t="s">
        <v>16</v>
      </c>
      <c r="D23" s="3">
        <v>44652</v>
      </c>
      <c r="E23" s="2" t="s">
        <v>134</v>
      </c>
      <c r="F23" s="4" t="s">
        <v>33</v>
      </c>
      <c r="G23" s="18" t="s">
        <v>94</v>
      </c>
      <c r="H23" s="5">
        <v>19532727</v>
      </c>
      <c r="I23" s="5" t="s">
        <v>29</v>
      </c>
      <c r="J23" s="6">
        <v>1</v>
      </c>
      <c r="K23" s="19" t="s">
        <v>101</v>
      </c>
      <c r="L23" s="6"/>
      <c r="M23" s="6"/>
      <c r="N23" s="19"/>
      <c r="O23" s="7" t="s">
        <v>327</v>
      </c>
      <c r="P23" s="16" t="str">
        <f>IF(A23="","",VLOOKUP(A23,#REF!,52,FALSE))</f>
        <v/>
      </c>
    </row>
    <row r="24" spans="1:16" s="16" customFormat="1" ht="100" customHeight="1">
      <c r="A24" s="17"/>
      <c r="B24" s="2" t="s">
        <v>28</v>
      </c>
      <c r="C24" s="1" t="s">
        <v>16</v>
      </c>
      <c r="D24" s="3">
        <v>44652</v>
      </c>
      <c r="E24" s="2" t="s">
        <v>135</v>
      </c>
      <c r="F24" s="4">
        <v>5011505001650</v>
      </c>
      <c r="G24" s="18" t="s">
        <v>94</v>
      </c>
      <c r="H24" s="5">
        <v>19532727</v>
      </c>
      <c r="I24" s="5" t="s">
        <v>29</v>
      </c>
      <c r="J24" s="6">
        <v>1</v>
      </c>
      <c r="K24" s="19" t="s">
        <v>101</v>
      </c>
      <c r="L24" s="6"/>
      <c r="M24" s="6"/>
      <c r="N24" s="19"/>
      <c r="O24" s="7" t="s">
        <v>327</v>
      </c>
      <c r="P24" s="16" t="str">
        <f>IF(A24="","",VLOOKUP(A24,#REF!,52,FALSE))</f>
        <v/>
      </c>
    </row>
    <row r="25" spans="1:16" s="16" customFormat="1" ht="100" customHeight="1">
      <c r="A25" s="17"/>
      <c r="B25" s="2" t="s">
        <v>28</v>
      </c>
      <c r="C25" s="1" t="s">
        <v>16</v>
      </c>
      <c r="D25" s="3">
        <v>44652</v>
      </c>
      <c r="E25" s="2" t="s">
        <v>136</v>
      </c>
      <c r="F25" s="4" t="s">
        <v>34</v>
      </c>
      <c r="G25" s="18" t="s">
        <v>94</v>
      </c>
      <c r="H25" s="5">
        <v>19532727</v>
      </c>
      <c r="I25" s="5" t="s">
        <v>29</v>
      </c>
      <c r="J25" s="6">
        <v>1</v>
      </c>
      <c r="K25" s="19" t="s">
        <v>101</v>
      </c>
      <c r="L25" s="6"/>
      <c r="M25" s="6"/>
      <c r="N25" s="19"/>
      <c r="O25" s="7" t="s">
        <v>327</v>
      </c>
      <c r="P25" s="16" t="str">
        <f>IF(A25="","",VLOOKUP(A25,#REF!,52,FALSE))</f>
        <v/>
      </c>
    </row>
    <row r="26" spans="1:16" s="16" customFormat="1" ht="100" customHeight="1">
      <c r="A26" s="17"/>
      <c r="B26" s="2" t="s">
        <v>28</v>
      </c>
      <c r="C26" s="1" t="s">
        <v>16</v>
      </c>
      <c r="D26" s="3">
        <v>44652</v>
      </c>
      <c r="E26" s="2" t="s">
        <v>137</v>
      </c>
      <c r="F26" s="4" t="s">
        <v>35</v>
      </c>
      <c r="G26" s="18" t="s">
        <v>94</v>
      </c>
      <c r="H26" s="5">
        <v>19532727</v>
      </c>
      <c r="I26" s="5" t="s">
        <v>29</v>
      </c>
      <c r="J26" s="6">
        <v>1</v>
      </c>
      <c r="K26" s="19" t="s">
        <v>101</v>
      </c>
      <c r="L26" s="6"/>
      <c r="M26" s="6"/>
      <c r="N26" s="19"/>
      <c r="O26" s="7" t="s">
        <v>327</v>
      </c>
      <c r="P26" s="16" t="str">
        <f>IF(A26="","",VLOOKUP(A26,#REF!,52,FALSE))</f>
        <v/>
      </c>
    </row>
    <row r="27" spans="1:16" s="16" customFormat="1" ht="100" customHeight="1">
      <c r="A27" s="17"/>
      <c r="B27" s="2" t="s">
        <v>28</v>
      </c>
      <c r="C27" s="1" t="s">
        <v>16</v>
      </c>
      <c r="D27" s="3">
        <v>44652</v>
      </c>
      <c r="E27" s="2" t="s">
        <v>138</v>
      </c>
      <c r="F27" s="4" t="s">
        <v>36</v>
      </c>
      <c r="G27" s="18" t="s">
        <v>94</v>
      </c>
      <c r="H27" s="5">
        <v>19532727</v>
      </c>
      <c r="I27" s="5" t="s">
        <v>29</v>
      </c>
      <c r="J27" s="6">
        <v>1</v>
      </c>
      <c r="K27" s="19" t="s">
        <v>101</v>
      </c>
      <c r="L27" s="6"/>
      <c r="M27" s="6"/>
      <c r="N27" s="19"/>
      <c r="O27" s="7" t="s">
        <v>327</v>
      </c>
      <c r="P27" s="16" t="str">
        <f>IF(A27="","",VLOOKUP(A27,#REF!,52,FALSE))</f>
        <v/>
      </c>
    </row>
    <row r="28" spans="1:16" s="16" customFormat="1" ht="100" customHeight="1">
      <c r="A28" s="17"/>
      <c r="B28" s="2" t="s">
        <v>28</v>
      </c>
      <c r="C28" s="1" t="s">
        <v>16</v>
      </c>
      <c r="D28" s="3">
        <v>44652</v>
      </c>
      <c r="E28" s="2" t="s">
        <v>139</v>
      </c>
      <c r="F28" s="4">
        <v>4021005000062</v>
      </c>
      <c r="G28" s="18" t="s">
        <v>94</v>
      </c>
      <c r="H28" s="5">
        <v>19532727</v>
      </c>
      <c r="I28" s="5" t="s">
        <v>29</v>
      </c>
      <c r="J28" s="6">
        <v>1</v>
      </c>
      <c r="K28" s="19" t="s">
        <v>101</v>
      </c>
      <c r="L28" s="6"/>
      <c r="M28" s="6"/>
      <c r="N28" s="19"/>
      <c r="O28" s="7" t="s">
        <v>327</v>
      </c>
      <c r="P28" s="16" t="str">
        <f>IF(A28="","",VLOOKUP(A28,#REF!,52,FALSE))</f>
        <v/>
      </c>
    </row>
    <row r="29" spans="1:16" s="16" customFormat="1" ht="100" customHeight="1">
      <c r="A29" s="17"/>
      <c r="B29" s="2" t="s">
        <v>28</v>
      </c>
      <c r="C29" s="1" t="s">
        <v>16</v>
      </c>
      <c r="D29" s="3">
        <v>44652</v>
      </c>
      <c r="E29" s="2" t="s">
        <v>140</v>
      </c>
      <c r="F29" s="4">
        <v>5011005000582</v>
      </c>
      <c r="G29" s="18" t="s">
        <v>94</v>
      </c>
      <c r="H29" s="5">
        <v>19532727</v>
      </c>
      <c r="I29" s="5" t="s">
        <v>29</v>
      </c>
      <c r="J29" s="6">
        <v>1</v>
      </c>
      <c r="K29" s="19" t="s">
        <v>101</v>
      </c>
      <c r="L29" s="6"/>
      <c r="M29" s="6"/>
      <c r="N29" s="19"/>
      <c r="O29" s="7" t="s">
        <v>327</v>
      </c>
      <c r="P29" s="16" t="str">
        <f>IF(A29="","",VLOOKUP(A29,#REF!,52,FALSE))</f>
        <v/>
      </c>
    </row>
    <row r="30" spans="1:16" s="16" customFormat="1" ht="100" customHeight="1">
      <c r="A30" s="17"/>
      <c r="B30" s="2" t="s">
        <v>28</v>
      </c>
      <c r="C30" s="1" t="s">
        <v>16</v>
      </c>
      <c r="D30" s="3">
        <v>44652</v>
      </c>
      <c r="E30" s="2" t="s">
        <v>141</v>
      </c>
      <c r="F30" s="4">
        <v>9010005000176</v>
      </c>
      <c r="G30" s="18" t="s">
        <v>94</v>
      </c>
      <c r="H30" s="5">
        <v>19532727</v>
      </c>
      <c r="I30" s="5" t="s">
        <v>29</v>
      </c>
      <c r="J30" s="6">
        <v>1</v>
      </c>
      <c r="K30" s="19" t="s">
        <v>101</v>
      </c>
      <c r="L30" s="6"/>
      <c r="M30" s="6"/>
      <c r="N30" s="19"/>
      <c r="O30" s="7" t="s">
        <v>327</v>
      </c>
      <c r="P30" s="16" t="str">
        <f>IF(A30="","",VLOOKUP(A30,#REF!,52,FALSE))</f>
        <v/>
      </c>
    </row>
    <row r="31" spans="1:16" s="16" customFormat="1" ht="100" customHeight="1">
      <c r="A31" s="17"/>
      <c r="B31" s="2" t="s">
        <v>28</v>
      </c>
      <c r="C31" s="1" t="s">
        <v>16</v>
      </c>
      <c r="D31" s="3">
        <v>44652</v>
      </c>
      <c r="E31" s="2" t="s">
        <v>142</v>
      </c>
      <c r="F31" s="4" t="s">
        <v>21</v>
      </c>
      <c r="G31" s="18" t="s">
        <v>94</v>
      </c>
      <c r="H31" s="5">
        <v>19532727</v>
      </c>
      <c r="I31" s="5" t="s">
        <v>29</v>
      </c>
      <c r="J31" s="6">
        <v>1</v>
      </c>
      <c r="K31" s="19" t="s">
        <v>101</v>
      </c>
      <c r="L31" s="6"/>
      <c r="M31" s="6"/>
      <c r="N31" s="19"/>
      <c r="O31" s="7" t="s">
        <v>327</v>
      </c>
      <c r="P31" s="16" t="str">
        <f>IF(A31="","",VLOOKUP(A31,#REF!,52,FALSE))</f>
        <v/>
      </c>
    </row>
    <row r="32" spans="1:16" s="16" customFormat="1" ht="100" customHeight="1">
      <c r="A32" s="17"/>
      <c r="B32" s="2" t="s">
        <v>28</v>
      </c>
      <c r="C32" s="1" t="s">
        <v>16</v>
      </c>
      <c r="D32" s="3">
        <v>44652</v>
      </c>
      <c r="E32" s="2" t="s">
        <v>143</v>
      </c>
      <c r="F32" s="4" t="s">
        <v>37</v>
      </c>
      <c r="G32" s="18" t="s">
        <v>94</v>
      </c>
      <c r="H32" s="5">
        <v>19532727</v>
      </c>
      <c r="I32" s="5" t="s">
        <v>29</v>
      </c>
      <c r="J32" s="6">
        <v>1</v>
      </c>
      <c r="K32" s="19" t="s">
        <v>101</v>
      </c>
      <c r="L32" s="6"/>
      <c r="M32" s="6"/>
      <c r="N32" s="19"/>
      <c r="O32" s="7" t="s">
        <v>327</v>
      </c>
      <c r="P32" s="16" t="str">
        <f>IF(A32="","",VLOOKUP(A32,#REF!,52,FALSE))</f>
        <v/>
      </c>
    </row>
    <row r="33" spans="1:16" s="16" customFormat="1" ht="100" customHeight="1">
      <c r="A33" s="17"/>
      <c r="B33" s="2" t="s">
        <v>28</v>
      </c>
      <c r="C33" s="1" t="s">
        <v>16</v>
      </c>
      <c r="D33" s="3">
        <v>44652</v>
      </c>
      <c r="E33" s="2" t="s">
        <v>38</v>
      </c>
      <c r="F33" s="4">
        <v>6010405001611</v>
      </c>
      <c r="G33" s="18" t="s">
        <v>94</v>
      </c>
      <c r="H33" s="5">
        <v>19532727</v>
      </c>
      <c r="I33" s="5" t="s">
        <v>29</v>
      </c>
      <c r="J33" s="6">
        <v>1</v>
      </c>
      <c r="K33" s="19" t="s">
        <v>101</v>
      </c>
      <c r="L33" s="6"/>
      <c r="M33" s="6"/>
      <c r="N33" s="19"/>
      <c r="O33" s="7" t="s">
        <v>327</v>
      </c>
      <c r="P33" s="16" t="str">
        <f>IF(A33="","",VLOOKUP(A33,#REF!,52,FALSE))</f>
        <v/>
      </c>
    </row>
    <row r="34" spans="1:16" s="16" customFormat="1" ht="100" customHeight="1">
      <c r="A34" s="17"/>
      <c r="B34" s="2" t="s">
        <v>144</v>
      </c>
      <c r="C34" s="1" t="s">
        <v>16</v>
      </c>
      <c r="D34" s="3">
        <v>44652</v>
      </c>
      <c r="E34" s="2" t="s">
        <v>145</v>
      </c>
      <c r="F34" s="4" t="s">
        <v>39</v>
      </c>
      <c r="G34" s="18" t="s">
        <v>118</v>
      </c>
      <c r="H34" s="5">
        <v>382360000</v>
      </c>
      <c r="I34" s="5" t="s">
        <v>146</v>
      </c>
      <c r="J34" s="6">
        <v>1</v>
      </c>
      <c r="K34" s="19" t="s">
        <v>101</v>
      </c>
      <c r="L34" s="6"/>
      <c r="M34" s="6"/>
      <c r="N34" s="19"/>
      <c r="O34" s="7" t="s">
        <v>328</v>
      </c>
      <c r="P34" s="16" t="str">
        <f>IF(A34="","",VLOOKUP(A34,#REF!,52,FALSE))</f>
        <v/>
      </c>
    </row>
    <row r="35" spans="1:16" s="16" customFormat="1" ht="100" customHeight="1">
      <c r="A35" s="17"/>
      <c r="B35" s="2" t="s">
        <v>82</v>
      </c>
      <c r="C35" s="1" t="s">
        <v>16</v>
      </c>
      <c r="D35" s="3">
        <v>44652</v>
      </c>
      <c r="E35" s="2" t="s">
        <v>147</v>
      </c>
      <c r="F35" s="4" t="s">
        <v>40</v>
      </c>
      <c r="G35" s="18" t="s">
        <v>94</v>
      </c>
      <c r="H35" s="5">
        <v>20296298</v>
      </c>
      <c r="I35" s="5" t="s">
        <v>80</v>
      </c>
      <c r="J35" s="6">
        <v>1</v>
      </c>
      <c r="K35" s="19" t="s">
        <v>101</v>
      </c>
      <c r="L35" s="6"/>
      <c r="M35" s="6"/>
      <c r="N35" s="19"/>
      <c r="O35" s="7" t="s">
        <v>329</v>
      </c>
      <c r="P35" s="16" t="str">
        <f>IF(A35="","",VLOOKUP(A35,#REF!,52,FALSE))</f>
        <v/>
      </c>
    </row>
    <row r="36" spans="1:16" s="16" customFormat="1" ht="100" customHeight="1">
      <c r="A36" s="17"/>
      <c r="B36" s="2" t="s">
        <v>82</v>
      </c>
      <c r="C36" s="1" t="s">
        <v>16</v>
      </c>
      <c r="D36" s="3">
        <v>44652</v>
      </c>
      <c r="E36" s="2" t="s">
        <v>148</v>
      </c>
      <c r="F36" s="4" t="s">
        <v>41</v>
      </c>
      <c r="G36" s="18" t="s">
        <v>94</v>
      </c>
      <c r="H36" s="5">
        <v>20296298</v>
      </c>
      <c r="I36" s="5" t="s">
        <v>80</v>
      </c>
      <c r="J36" s="6">
        <v>1</v>
      </c>
      <c r="K36" s="19" t="s">
        <v>101</v>
      </c>
      <c r="L36" s="6"/>
      <c r="M36" s="6"/>
      <c r="N36" s="19"/>
      <c r="O36" s="7" t="s">
        <v>329</v>
      </c>
      <c r="P36" s="16" t="str">
        <f>IF(A36="","",VLOOKUP(A36,#REF!,52,FALSE))</f>
        <v/>
      </c>
    </row>
    <row r="37" spans="1:16" s="16" customFormat="1" ht="100" customHeight="1">
      <c r="A37" s="17"/>
      <c r="B37" s="2" t="s">
        <v>82</v>
      </c>
      <c r="C37" s="1" t="s">
        <v>16</v>
      </c>
      <c r="D37" s="3">
        <v>44652</v>
      </c>
      <c r="E37" s="2" t="s">
        <v>149</v>
      </c>
      <c r="F37" s="4" t="s">
        <v>42</v>
      </c>
      <c r="G37" s="18" t="s">
        <v>94</v>
      </c>
      <c r="H37" s="5">
        <v>20296298</v>
      </c>
      <c r="I37" s="5" t="s">
        <v>80</v>
      </c>
      <c r="J37" s="6">
        <v>1</v>
      </c>
      <c r="K37" s="19" t="s">
        <v>101</v>
      </c>
      <c r="L37" s="6"/>
      <c r="M37" s="6"/>
      <c r="N37" s="19"/>
      <c r="O37" s="7" t="s">
        <v>329</v>
      </c>
      <c r="P37" s="16" t="str">
        <f>IF(A37="","",VLOOKUP(A37,#REF!,52,FALSE))</f>
        <v/>
      </c>
    </row>
    <row r="38" spans="1:16" s="16" customFormat="1" ht="100" customHeight="1">
      <c r="A38" s="17"/>
      <c r="B38" s="2" t="s">
        <v>82</v>
      </c>
      <c r="C38" s="1" t="s">
        <v>16</v>
      </c>
      <c r="D38" s="3">
        <v>44652</v>
      </c>
      <c r="E38" s="2" t="s">
        <v>150</v>
      </c>
      <c r="F38" s="4" t="s">
        <v>43</v>
      </c>
      <c r="G38" s="18" t="s">
        <v>94</v>
      </c>
      <c r="H38" s="5">
        <v>20296298</v>
      </c>
      <c r="I38" s="5" t="s">
        <v>80</v>
      </c>
      <c r="J38" s="6">
        <v>1</v>
      </c>
      <c r="K38" s="19" t="s">
        <v>101</v>
      </c>
      <c r="L38" s="6"/>
      <c r="M38" s="6"/>
      <c r="N38" s="19"/>
      <c r="O38" s="7" t="s">
        <v>329</v>
      </c>
      <c r="P38" s="16" t="str">
        <f>IF(A38="","",VLOOKUP(A38,#REF!,52,FALSE))</f>
        <v/>
      </c>
    </row>
    <row r="39" spans="1:16" s="16" customFormat="1" ht="100" customHeight="1">
      <c r="A39" s="17"/>
      <c r="B39" s="2" t="s">
        <v>82</v>
      </c>
      <c r="C39" s="1" t="s">
        <v>16</v>
      </c>
      <c r="D39" s="3">
        <v>44652</v>
      </c>
      <c r="E39" s="2" t="s">
        <v>151</v>
      </c>
      <c r="F39" s="4" t="s">
        <v>44</v>
      </c>
      <c r="G39" s="18" t="s">
        <v>94</v>
      </c>
      <c r="H39" s="5">
        <v>20296298</v>
      </c>
      <c r="I39" s="5" t="s">
        <v>80</v>
      </c>
      <c r="J39" s="6">
        <v>1</v>
      </c>
      <c r="K39" s="19" t="s">
        <v>101</v>
      </c>
      <c r="L39" s="6"/>
      <c r="M39" s="6"/>
      <c r="N39" s="19"/>
      <c r="O39" s="7" t="s">
        <v>329</v>
      </c>
      <c r="P39" s="16" t="str">
        <f>IF(A39="","",VLOOKUP(A39,#REF!,52,FALSE))</f>
        <v/>
      </c>
    </row>
    <row r="40" spans="1:16" s="16" customFormat="1" ht="100" customHeight="1">
      <c r="A40" s="17"/>
      <c r="B40" s="2" t="s">
        <v>82</v>
      </c>
      <c r="C40" s="1" t="s">
        <v>16</v>
      </c>
      <c r="D40" s="3">
        <v>44652</v>
      </c>
      <c r="E40" s="2" t="s">
        <v>152</v>
      </c>
      <c r="F40" s="4" t="s">
        <v>45</v>
      </c>
      <c r="G40" s="18" t="s">
        <v>94</v>
      </c>
      <c r="H40" s="5">
        <v>20296298</v>
      </c>
      <c r="I40" s="5" t="s">
        <v>80</v>
      </c>
      <c r="J40" s="6">
        <v>1</v>
      </c>
      <c r="K40" s="19" t="s">
        <v>101</v>
      </c>
      <c r="L40" s="6"/>
      <c r="M40" s="6"/>
      <c r="N40" s="19"/>
      <c r="O40" s="7" t="s">
        <v>329</v>
      </c>
      <c r="P40" s="16" t="str">
        <f>IF(A40="","",VLOOKUP(A40,#REF!,52,FALSE))</f>
        <v/>
      </c>
    </row>
    <row r="41" spans="1:16" s="16" customFormat="1" ht="100" customHeight="1">
      <c r="A41" s="17"/>
      <c r="B41" s="2" t="s">
        <v>82</v>
      </c>
      <c r="C41" s="1" t="s">
        <v>16</v>
      </c>
      <c r="D41" s="3">
        <v>44652</v>
      </c>
      <c r="E41" s="2" t="s">
        <v>153</v>
      </c>
      <c r="F41" s="4" t="s">
        <v>46</v>
      </c>
      <c r="G41" s="18" t="s">
        <v>94</v>
      </c>
      <c r="H41" s="5">
        <v>20296298</v>
      </c>
      <c r="I41" s="5" t="s">
        <v>80</v>
      </c>
      <c r="J41" s="6">
        <v>1</v>
      </c>
      <c r="K41" s="19" t="s">
        <v>101</v>
      </c>
      <c r="L41" s="6"/>
      <c r="M41" s="6"/>
      <c r="N41" s="19"/>
      <c r="O41" s="7" t="s">
        <v>329</v>
      </c>
      <c r="P41" s="16" t="str">
        <f>IF(A41="","",VLOOKUP(A41,#REF!,52,FALSE))</f>
        <v/>
      </c>
    </row>
    <row r="42" spans="1:16" s="16" customFormat="1" ht="100" customHeight="1">
      <c r="A42" s="17"/>
      <c r="B42" s="2" t="s">
        <v>82</v>
      </c>
      <c r="C42" s="1" t="s">
        <v>16</v>
      </c>
      <c r="D42" s="3">
        <v>44652</v>
      </c>
      <c r="E42" s="2" t="s">
        <v>154</v>
      </c>
      <c r="F42" s="4" t="s">
        <v>47</v>
      </c>
      <c r="G42" s="18" t="s">
        <v>94</v>
      </c>
      <c r="H42" s="5">
        <v>20296298</v>
      </c>
      <c r="I42" s="5" t="s">
        <v>80</v>
      </c>
      <c r="J42" s="6">
        <v>1</v>
      </c>
      <c r="K42" s="19" t="s">
        <v>101</v>
      </c>
      <c r="L42" s="6"/>
      <c r="M42" s="6"/>
      <c r="N42" s="19"/>
      <c r="O42" s="7" t="s">
        <v>329</v>
      </c>
      <c r="P42" s="16" t="str">
        <f>IF(A42="","",VLOOKUP(A42,#REF!,52,FALSE))</f>
        <v/>
      </c>
    </row>
    <row r="43" spans="1:16" s="16" customFormat="1" ht="100" customHeight="1">
      <c r="A43" s="17"/>
      <c r="B43" s="2" t="s">
        <v>82</v>
      </c>
      <c r="C43" s="1" t="s">
        <v>16</v>
      </c>
      <c r="D43" s="3">
        <v>44652</v>
      </c>
      <c r="E43" s="2" t="s">
        <v>155</v>
      </c>
      <c r="F43" s="4" t="s">
        <v>48</v>
      </c>
      <c r="G43" s="18" t="s">
        <v>94</v>
      </c>
      <c r="H43" s="5">
        <v>20296298</v>
      </c>
      <c r="I43" s="5" t="s">
        <v>80</v>
      </c>
      <c r="J43" s="6">
        <v>1</v>
      </c>
      <c r="K43" s="19" t="s">
        <v>101</v>
      </c>
      <c r="L43" s="6"/>
      <c r="M43" s="6"/>
      <c r="N43" s="19"/>
      <c r="O43" s="7" t="s">
        <v>329</v>
      </c>
      <c r="P43" s="16" t="str">
        <f>IF(A43="","",VLOOKUP(A43,#REF!,52,FALSE))</f>
        <v/>
      </c>
    </row>
    <row r="44" spans="1:16" s="16" customFormat="1" ht="100" customHeight="1">
      <c r="A44" s="17"/>
      <c r="B44" s="2" t="s">
        <v>82</v>
      </c>
      <c r="C44" s="1" t="s">
        <v>16</v>
      </c>
      <c r="D44" s="3">
        <v>44652</v>
      </c>
      <c r="E44" s="2" t="s">
        <v>156</v>
      </c>
      <c r="F44" s="4" t="s">
        <v>49</v>
      </c>
      <c r="G44" s="18" t="s">
        <v>94</v>
      </c>
      <c r="H44" s="5">
        <v>20296298</v>
      </c>
      <c r="I44" s="5" t="s">
        <v>80</v>
      </c>
      <c r="J44" s="6">
        <v>1</v>
      </c>
      <c r="K44" s="19" t="s">
        <v>101</v>
      </c>
      <c r="L44" s="6"/>
      <c r="M44" s="6"/>
      <c r="N44" s="19"/>
      <c r="O44" s="7" t="s">
        <v>329</v>
      </c>
      <c r="P44" s="16" t="str">
        <f>IF(A44="","",VLOOKUP(A44,#REF!,52,FALSE))</f>
        <v/>
      </c>
    </row>
    <row r="45" spans="1:16" s="16" customFormat="1" ht="100" customHeight="1">
      <c r="A45" s="17"/>
      <c r="B45" s="2" t="s">
        <v>82</v>
      </c>
      <c r="C45" s="1" t="s">
        <v>16</v>
      </c>
      <c r="D45" s="3">
        <v>44652</v>
      </c>
      <c r="E45" s="2" t="s">
        <v>157</v>
      </c>
      <c r="F45" s="4" t="s">
        <v>50</v>
      </c>
      <c r="G45" s="18" t="s">
        <v>94</v>
      </c>
      <c r="H45" s="5">
        <v>20296298</v>
      </c>
      <c r="I45" s="5" t="s">
        <v>80</v>
      </c>
      <c r="J45" s="6">
        <v>1</v>
      </c>
      <c r="K45" s="19" t="s">
        <v>101</v>
      </c>
      <c r="L45" s="6"/>
      <c r="M45" s="6"/>
      <c r="N45" s="19"/>
      <c r="O45" s="7" t="s">
        <v>329</v>
      </c>
      <c r="P45" s="16" t="str">
        <f>IF(A45="","",VLOOKUP(A45,#REF!,52,FALSE))</f>
        <v/>
      </c>
    </row>
    <row r="46" spans="1:16" s="16" customFormat="1" ht="100" customHeight="1">
      <c r="A46" s="17"/>
      <c r="B46" s="2" t="s">
        <v>82</v>
      </c>
      <c r="C46" s="1" t="s">
        <v>16</v>
      </c>
      <c r="D46" s="3">
        <v>44652</v>
      </c>
      <c r="E46" s="2" t="s">
        <v>158</v>
      </c>
      <c r="F46" s="4">
        <v>5390001000889</v>
      </c>
      <c r="G46" s="18" t="s">
        <v>94</v>
      </c>
      <c r="H46" s="5">
        <v>20296298</v>
      </c>
      <c r="I46" s="5" t="s">
        <v>80</v>
      </c>
      <c r="J46" s="6">
        <v>1</v>
      </c>
      <c r="K46" s="19" t="s">
        <v>101</v>
      </c>
      <c r="L46" s="6"/>
      <c r="M46" s="6"/>
      <c r="N46" s="19"/>
      <c r="O46" s="7" t="s">
        <v>329</v>
      </c>
      <c r="P46" s="16" t="str">
        <f>IF(A46="","",VLOOKUP(A46,#REF!,52,FALSE))</f>
        <v/>
      </c>
    </row>
    <row r="47" spans="1:16" s="16" customFormat="1" ht="100" customHeight="1">
      <c r="A47" s="17"/>
      <c r="B47" s="2" t="s">
        <v>82</v>
      </c>
      <c r="C47" s="1" t="s">
        <v>16</v>
      </c>
      <c r="D47" s="3">
        <v>44652</v>
      </c>
      <c r="E47" s="2" t="s">
        <v>159</v>
      </c>
      <c r="F47" s="4" t="s">
        <v>51</v>
      </c>
      <c r="G47" s="18" t="s">
        <v>94</v>
      </c>
      <c r="H47" s="5">
        <v>20296298</v>
      </c>
      <c r="I47" s="5" t="s">
        <v>80</v>
      </c>
      <c r="J47" s="6">
        <v>1</v>
      </c>
      <c r="K47" s="19" t="s">
        <v>101</v>
      </c>
      <c r="L47" s="6"/>
      <c r="M47" s="6"/>
      <c r="N47" s="19"/>
      <c r="O47" s="7" t="s">
        <v>329</v>
      </c>
      <c r="P47" s="16" t="str">
        <f>IF(A47="","",VLOOKUP(A47,#REF!,52,FALSE))</f>
        <v/>
      </c>
    </row>
    <row r="48" spans="1:16" s="16" customFormat="1" ht="100" customHeight="1">
      <c r="A48" s="17"/>
      <c r="B48" s="2" t="s">
        <v>82</v>
      </c>
      <c r="C48" s="1" t="s">
        <v>16</v>
      </c>
      <c r="D48" s="3">
        <v>44652</v>
      </c>
      <c r="E48" s="2" t="s">
        <v>160</v>
      </c>
      <c r="F48" s="4" t="s">
        <v>52</v>
      </c>
      <c r="G48" s="18" t="s">
        <v>94</v>
      </c>
      <c r="H48" s="5">
        <v>20296298</v>
      </c>
      <c r="I48" s="5" t="s">
        <v>80</v>
      </c>
      <c r="J48" s="6">
        <v>1</v>
      </c>
      <c r="K48" s="19" t="s">
        <v>101</v>
      </c>
      <c r="L48" s="6"/>
      <c r="M48" s="6"/>
      <c r="N48" s="19"/>
      <c r="O48" s="7" t="s">
        <v>329</v>
      </c>
      <c r="P48" s="16" t="str">
        <f>IF(A48="","",VLOOKUP(A48,#REF!,52,FALSE))</f>
        <v/>
      </c>
    </row>
    <row r="49" spans="1:16" s="16" customFormat="1" ht="100" customHeight="1">
      <c r="A49" s="17"/>
      <c r="B49" s="2" t="s">
        <v>82</v>
      </c>
      <c r="C49" s="1" t="s">
        <v>16</v>
      </c>
      <c r="D49" s="3">
        <v>44652</v>
      </c>
      <c r="E49" s="2" t="s">
        <v>161</v>
      </c>
      <c r="F49" s="4">
        <v>4380001001393</v>
      </c>
      <c r="G49" s="18" t="s">
        <v>94</v>
      </c>
      <c r="H49" s="5">
        <v>20296298</v>
      </c>
      <c r="I49" s="5" t="s">
        <v>80</v>
      </c>
      <c r="J49" s="6">
        <v>1</v>
      </c>
      <c r="K49" s="19" t="s">
        <v>101</v>
      </c>
      <c r="L49" s="6"/>
      <c r="M49" s="6"/>
      <c r="N49" s="19"/>
      <c r="O49" s="7" t="s">
        <v>329</v>
      </c>
      <c r="P49" s="16" t="str">
        <f>IF(A49="","",VLOOKUP(A49,#REF!,52,FALSE))</f>
        <v/>
      </c>
    </row>
    <row r="50" spans="1:16" s="16" customFormat="1" ht="100" customHeight="1">
      <c r="A50" s="17"/>
      <c r="B50" s="2" t="s">
        <v>82</v>
      </c>
      <c r="C50" s="1" t="s">
        <v>16</v>
      </c>
      <c r="D50" s="3">
        <v>44652</v>
      </c>
      <c r="E50" s="2" t="s">
        <v>162</v>
      </c>
      <c r="F50" s="4" t="s">
        <v>53</v>
      </c>
      <c r="G50" s="18" t="s">
        <v>94</v>
      </c>
      <c r="H50" s="5">
        <v>20296298</v>
      </c>
      <c r="I50" s="5" t="s">
        <v>80</v>
      </c>
      <c r="J50" s="6">
        <v>1</v>
      </c>
      <c r="K50" s="19" t="s">
        <v>101</v>
      </c>
      <c r="L50" s="6"/>
      <c r="M50" s="6"/>
      <c r="N50" s="19"/>
      <c r="O50" s="7" t="s">
        <v>329</v>
      </c>
      <c r="P50" s="16" t="str">
        <f>IF(A50="","",VLOOKUP(A50,#REF!,52,FALSE))</f>
        <v/>
      </c>
    </row>
    <row r="51" spans="1:16" s="16" customFormat="1" ht="100" customHeight="1">
      <c r="A51" s="17"/>
      <c r="B51" s="2" t="s">
        <v>82</v>
      </c>
      <c r="C51" s="1" t="s">
        <v>16</v>
      </c>
      <c r="D51" s="3">
        <v>44652</v>
      </c>
      <c r="E51" s="2" t="s">
        <v>163</v>
      </c>
      <c r="F51" s="4" t="s">
        <v>54</v>
      </c>
      <c r="G51" s="18" t="s">
        <v>94</v>
      </c>
      <c r="H51" s="5">
        <v>20296298</v>
      </c>
      <c r="I51" s="5" t="s">
        <v>80</v>
      </c>
      <c r="J51" s="6">
        <v>1</v>
      </c>
      <c r="K51" s="19" t="s">
        <v>101</v>
      </c>
      <c r="L51" s="6"/>
      <c r="M51" s="6"/>
      <c r="N51" s="19"/>
      <c r="O51" s="7" t="s">
        <v>329</v>
      </c>
      <c r="P51" s="16" t="str">
        <f>IF(A51="","",VLOOKUP(A51,#REF!,52,FALSE))</f>
        <v/>
      </c>
    </row>
    <row r="52" spans="1:16" s="16" customFormat="1" ht="100" customHeight="1">
      <c r="A52" s="17"/>
      <c r="B52" s="2" t="s">
        <v>82</v>
      </c>
      <c r="C52" s="1" t="s">
        <v>16</v>
      </c>
      <c r="D52" s="3">
        <v>44652</v>
      </c>
      <c r="E52" s="2" t="s">
        <v>164</v>
      </c>
      <c r="F52" s="4" t="s">
        <v>55</v>
      </c>
      <c r="G52" s="18" t="s">
        <v>94</v>
      </c>
      <c r="H52" s="5">
        <v>20296298</v>
      </c>
      <c r="I52" s="5" t="s">
        <v>80</v>
      </c>
      <c r="J52" s="6">
        <v>1</v>
      </c>
      <c r="K52" s="19" t="s">
        <v>101</v>
      </c>
      <c r="L52" s="6"/>
      <c r="M52" s="6"/>
      <c r="N52" s="19"/>
      <c r="O52" s="7" t="s">
        <v>329</v>
      </c>
      <c r="P52" s="16" t="str">
        <f>IF(A52="","",VLOOKUP(A52,#REF!,52,FALSE))</f>
        <v/>
      </c>
    </row>
    <row r="53" spans="1:16" s="16" customFormat="1" ht="100" customHeight="1">
      <c r="A53" s="17"/>
      <c r="B53" s="2" t="s">
        <v>82</v>
      </c>
      <c r="C53" s="1" t="s">
        <v>16</v>
      </c>
      <c r="D53" s="3">
        <v>44652</v>
      </c>
      <c r="E53" s="2" t="s">
        <v>165</v>
      </c>
      <c r="F53" s="4" t="s">
        <v>56</v>
      </c>
      <c r="G53" s="18" t="s">
        <v>94</v>
      </c>
      <c r="H53" s="5">
        <v>20296298</v>
      </c>
      <c r="I53" s="5" t="s">
        <v>80</v>
      </c>
      <c r="J53" s="6">
        <v>1</v>
      </c>
      <c r="K53" s="19" t="s">
        <v>101</v>
      </c>
      <c r="L53" s="6"/>
      <c r="M53" s="6"/>
      <c r="N53" s="19"/>
      <c r="O53" s="7" t="s">
        <v>329</v>
      </c>
      <c r="P53" s="16" t="str">
        <f>IF(A53="","",VLOOKUP(A53,#REF!,52,FALSE))</f>
        <v/>
      </c>
    </row>
    <row r="54" spans="1:16" s="16" customFormat="1" ht="100" customHeight="1">
      <c r="A54" s="17"/>
      <c r="B54" s="2" t="s">
        <v>82</v>
      </c>
      <c r="C54" s="1" t="s">
        <v>16</v>
      </c>
      <c r="D54" s="3">
        <v>44652</v>
      </c>
      <c r="E54" s="2" t="s">
        <v>166</v>
      </c>
      <c r="F54" s="4" t="s">
        <v>57</v>
      </c>
      <c r="G54" s="18" t="s">
        <v>94</v>
      </c>
      <c r="H54" s="5">
        <v>20296298</v>
      </c>
      <c r="I54" s="5" t="s">
        <v>80</v>
      </c>
      <c r="J54" s="6">
        <v>1</v>
      </c>
      <c r="K54" s="19" t="s">
        <v>101</v>
      </c>
      <c r="L54" s="6"/>
      <c r="M54" s="6"/>
      <c r="N54" s="19"/>
      <c r="O54" s="7" t="s">
        <v>329</v>
      </c>
      <c r="P54" s="16" t="str">
        <f>IF(A54="","",VLOOKUP(A54,#REF!,52,FALSE))</f>
        <v/>
      </c>
    </row>
    <row r="55" spans="1:16" s="16" customFormat="1" ht="100" customHeight="1">
      <c r="A55" s="17"/>
      <c r="B55" s="2" t="s">
        <v>82</v>
      </c>
      <c r="C55" s="1" t="s">
        <v>16</v>
      </c>
      <c r="D55" s="3">
        <v>44652</v>
      </c>
      <c r="E55" s="2" t="s">
        <v>167</v>
      </c>
      <c r="F55" s="4">
        <v>7020001011062</v>
      </c>
      <c r="G55" s="18" t="s">
        <v>94</v>
      </c>
      <c r="H55" s="5">
        <v>20296298</v>
      </c>
      <c r="I55" s="5" t="s">
        <v>80</v>
      </c>
      <c r="J55" s="6">
        <v>1</v>
      </c>
      <c r="K55" s="19" t="s">
        <v>101</v>
      </c>
      <c r="L55" s="6"/>
      <c r="M55" s="6"/>
      <c r="N55" s="19"/>
      <c r="O55" s="7" t="s">
        <v>329</v>
      </c>
      <c r="P55" s="16" t="str">
        <f>IF(A55="","",VLOOKUP(A55,#REF!,52,FALSE))</f>
        <v/>
      </c>
    </row>
    <row r="56" spans="1:16" s="16" customFormat="1" ht="100" customHeight="1">
      <c r="A56" s="17"/>
      <c r="B56" s="2" t="s">
        <v>82</v>
      </c>
      <c r="C56" s="1" t="s">
        <v>16</v>
      </c>
      <c r="D56" s="3">
        <v>44652</v>
      </c>
      <c r="E56" s="2" t="s">
        <v>168</v>
      </c>
      <c r="F56" s="4" t="s">
        <v>58</v>
      </c>
      <c r="G56" s="18" t="s">
        <v>94</v>
      </c>
      <c r="H56" s="5">
        <v>20296298</v>
      </c>
      <c r="I56" s="5" t="s">
        <v>80</v>
      </c>
      <c r="J56" s="6">
        <v>1</v>
      </c>
      <c r="K56" s="19" t="s">
        <v>101</v>
      </c>
      <c r="L56" s="6"/>
      <c r="M56" s="6"/>
      <c r="N56" s="19"/>
      <c r="O56" s="7" t="s">
        <v>329</v>
      </c>
      <c r="P56" s="16" t="str">
        <f>IF(A56="","",VLOOKUP(A56,#REF!,52,FALSE))</f>
        <v/>
      </c>
    </row>
    <row r="57" spans="1:16" s="16" customFormat="1" ht="100" customHeight="1">
      <c r="A57" s="17"/>
      <c r="B57" s="2" t="s">
        <v>82</v>
      </c>
      <c r="C57" s="1" t="s">
        <v>16</v>
      </c>
      <c r="D57" s="3">
        <v>44652</v>
      </c>
      <c r="E57" s="2" t="s">
        <v>169</v>
      </c>
      <c r="F57" s="4" t="s">
        <v>59</v>
      </c>
      <c r="G57" s="18" t="s">
        <v>94</v>
      </c>
      <c r="H57" s="5">
        <v>20296298</v>
      </c>
      <c r="I57" s="5" t="s">
        <v>80</v>
      </c>
      <c r="J57" s="6">
        <v>1</v>
      </c>
      <c r="K57" s="19" t="s">
        <v>101</v>
      </c>
      <c r="L57" s="6"/>
      <c r="M57" s="6"/>
      <c r="N57" s="19"/>
      <c r="O57" s="7" t="s">
        <v>329</v>
      </c>
      <c r="P57" s="16" t="str">
        <f>IF(A57="","",VLOOKUP(A57,#REF!,52,FALSE))</f>
        <v/>
      </c>
    </row>
    <row r="58" spans="1:16" s="16" customFormat="1" ht="100" customHeight="1">
      <c r="A58" s="17"/>
      <c r="B58" s="2" t="s">
        <v>82</v>
      </c>
      <c r="C58" s="1" t="s">
        <v>16</v>
      </c>
      <c r="D58" s="3">
        <v>44652</v>
      </c>
      <c r="E58" s="2" t="s">
        <v>170</v>
      </c>
      <c r="F58" s="4" t="s">
        <v>60</v>
      </c>
      <c r="G58" s="18" t="s">
        <v>94</v>
      </c>
      <c r="H58" s="5">
        <v>20296298</v>
      </c>
      <c r="I58" s="5" t="s">
        <v>80</v>
      </c>
      <c r="J58" s="6">
        <v>1</v>
      </c>
      <c r="K58" s="19" t="s">
        <v>101</v>
      </c>
      <c r="L58" s="6"/>
      <c r="M58" s="6"/>
      <c r="N58" s="19"/>
      <c r="O58" s="7" t="s">
        <v>329</v>
      </c>
      <c r="P58" s="16" t="str">
        <f>IF(A58="","",VLOOKUP(A58,#REF!,52,FALSE))</f>
        <v/>
      </c>
    </row>
    <row r="59" spans="1:16" s="16" customFormat="1" ht="100" customHeight="1">
      <c r="A59" s="17"/>
      <c r="B59" s="2" t="s">
        <v>82</v>
      </c>
      <c r="C59" s="1" t="s">
        <v>16</v>
      </c>
      <c r="D59" s="3">
        <v>44652</v>
      </c>
      <c r="E59" s="2" t="s">
        <v>171</v>
      </c>
      <c r="F59" s="4" t="s">
        <v>61</v>
      </c>
      <c r="G59" s="18" t="s">
        <v>94</v>
      </c>
      <c r="H59" s="5">
        <v>20296298</v>
      </c>
      <c r="I59" s="5" t="s">
        <v>80</v>
      </c>
      <c r="J59" s="6">
        <v>1</v>
      </c>
      <c r="K59" s="19" t="s">
        <v>101</v>
      </c>
      <c r="L59" s="6"/>
      <c r="M59" s="6"/>
      <c r="N59" s="19"/>
      <c r="O59" s="7" t="s">
        <v>329</v>
      </c>
      <c r="P59" s="16" t="str">
        <f>IF(A59="","",VLOOKUP(A59,#REF!,52,FALSE))</f>
        <v/>
      </c>
    </row>
    <row r="60" spans="1:16" s="16" customFormat="1" ht="100" customHeight="1">
      <c r="A60" s="17"/>
      <c r="B60" s="2" t="s">
        <v>82</v>
      </c>
      <c r="C60" s="1" t="s">
        <v>16</v>
      </c>
      <c r="D60" s="3">
        <v>44652</v>
      </c>
      <c r="E60" s="2" t="s">
        <v>172</v>
      </c>
      <c r="F60" s="4" t="s">
        <v>62</v>
      </c>
      <c r="G60" s="18" t="s">
        <v>94</v>
      </c>
      <c r="H60" s="5">
        <v>20296298</v>
      </c>
      <c r="I60" s="5" t="s">
        <v>80</v>
      </c>
      <c r="J60" s="6">
        <v>1</v>
      </c>
      <c r="K60" s="19" t="s">
        <v>101</v>
      </c>
      <c r="L60" s="6"/>
      <c r="M60" s="6"/>
      <c r="N60" s="19"/>
      <c r="O60" s="7" t="s">
        <v>329</v>
      </c>
      <c r="P60" s="16" t="str">
        <f>IF(A60="","",VLOOKUP(A60,#REF!,52,FALSE))</f>
        <v/>
      </c>
    </row>
    <row r="61" spans="1:16" s="16" customFormat="1" ht="100" customHeight="1">
      <c r="A61" s="17"/>
      <c r="B61" s="2" t="s">
        <v>82</v>
      </c>
      <c r="C61" s="1" t="s">
        <v>16</v>
      </c>
      <c r="D61" s="3">
        <v>44652</v>
      </c>
      <c r="E61" s="2" t="s">
        <v>173</v>
      </c>
      <c r="F61" s="4" t="s">
        <v>63</v>
      </c>
      <c r="G61" s="18" t="s">
        <v>94</v>
      </c>
      <c r="H61" s="5">
        <v>20296298</v>
      </c>
      <c r="I61" s="5" t="s">
        <v>80</v>
      </c>
      <c r="J61" s="6">
        <v>1</v>
      </c>
      <c r="K61" s="19" t="s">
        <v>101</v>
      </c>
      <c r="L61" s="6"/>
      <c r="M61" s="6"/>
      <c r="N61" s="19"/>
      <c r="O61" s="7" t="s">
        <v>329</v>
      </c>
      <c r="P61" s="16" t="str">
        <f>IF(A61="","",VLOOKUP(A61,#REF!,52,FALSE))</f>
        <v/>
      </c>
    </row>
    <row r="62" spans="1:16" s="16" customFormat="1" ht="100" customHeight="1">
      <c r="A62" s="17"/>
      <c r="B62" s="2" t="s">
        <v>82</v>
      </c>
      <c r="C62" s="1" t="s">
        <v>16</v>
      </c>
      <c r="D62" s="3">
        <v>44652</v>
      </c>
      <c r="E62" s="2" t="s">
        <v>174</v>
      </c>
      <c r="F62" s="4" t="s">
        <v>64</v>
      </c>
      <c r="G62" s="18" t="s">
        <v>94</v>
      </c>
      <c r="H62" s="5">
        <v>20296298</v>
      </c>
      <c r="I62" s="5" t="s">
        <v>80</v>
      </c>
      <c r="J62" s="6">
        <v>1</v>
      </c>
      <c r="K62" s="19" t="s">
        <v>101</v>
      </c>
      <c r="L62" s="6"/>
      <c r="M62" s="6"/>
      <c r="N62" s="19"/>
      <c r="O62" s="7" t="s">
        <v>329</v>
      </c>
      <c r="P62" s="16" t="str">
        <f>IF(A62="","",VLOOKUP(A62,#REF!,52,FALSE))</f>
        <v/>
      </c>
    </row>
    <row r="63" spans="1:16" s="16" customFormat="1" ht="100" customHeight="1">
      <c r="A63" s="17"/>
      <c r="B63" s="2" t="s">
        <v>82</v>
      </c>
      <c r="C63" s="1" t="s">
        <v>16</v>
      </c>
      <c r="D63" s="3">
        <v>44652</v>
      </c>
      <c r="E63" s="2" t="s">
        <v>175</v>
      </c>
      <c r="F63" s="4" t="s">
        <v>65</v>
      </c>
      <c r="G63" s="18" t="s">
        <v>94</v>
      </c>
      <c r="H63" s="5">
        <v>20296298</v>
      </c>
      <c r="I63" s="5" t="s">
        <v>80</v>
      </c>
      <c r="J63" s="6">
        <v>1</v>
      </c>
      <c r="K63" s="19" t="s">
        <v>101</v>
      </c>
      <c r="L63" s="6"/>
      <c r="M63" s="6"/>
      <c r="N63" s="19"/>
      <c r="O63" s="7" t="s">
        <v>329</v>
      </c>
      <c r="P63" s="16" t="str">
        <f>IF(A63="","",VLOOKUP(A63,#REF!,52,FALSE))</f>
        <v/>
      </c>
    </row>
    <row r="64" spans="1:16" s="16" customFormat="1" ht="100" customHeight="1">
      <c r="A64" s="17"/>
      <c r="B64" s="2" t="s">
        <v>82</v>
      </c>
      <c r="C64" s="1" t="s">
        <v>16</v>
      </c>
      <c r="D64" s="3">
        <v>44652</v>
      </c>
      <c r="E64" s="2" t="s">
        <v>176</v>
      </c>
      <c r="F64" s="4" t="s">
        <v>66</v>
      </c>
      <c r="G64" s="18" t="s">
        <v>94</v>
      </c>
      <c r="H64" s="5">
        <v>20296298</v>
      </c>
      <c r="I64" s="5" t="s">
        <v>80</v>
      </c>
      <c r="J64" s="6">
        <v>1</v>
      </c>
      <c r="K64" s="19" t="s">
        <v>101</v>
      </c>
      <c r="L64" s="6"/>
      <c r="M64" s="6"/>
      <c r="N64" s="19"/>
      <c r="O64" s="7" t="s">
        <v>329</v>
      </c>
      <c r="P64" s="16" t="str">
        <f>IF(A64="","",VLOOKUP(A64,#REF!,52,FALSE))</f>
        <v/>
      </c>
    </row>
    <row r="65" spans="1:16" s="16" customFormat="1" ht="100" customHeight="1">
      <c r="A65" s="17"/>
      <c r="B65" s="2" t="s">
        <v>82</v>
      </c>
      <c r="C65" s="1" t="s">
        <v>16</v>
      </c>
      <c r="D65" s="3">
        <v>44652</v>
      </c>
      <c r="E65" s="2" t="s">
        <v>177</v>
      </c>
      <c r="F65" s="4" t="s">
        <v>67</v>
      </c>
      <c r="G65" s="18" t="s">
        <v>94</v>
      </c>
      <c r="H65" s="5">
        <v>20296298</v>
      </c>
      <c r="I65" s="5" t="s">
        <v>80</v>
      </c>
      <c r="J65" s="6">
        <v>1</v>
      </c>
      <c r="K65" s="19" t="s">
        <v>101</v>
      </c>
      <c r="L65" s="6"/>
      <c r="M65" s="6"/>
      <c r="N65" s="19"/>
      <c r="O65" s="7" t="s">
        <v>329</v>
      </c>
      <c r="P65" s="16" t="str">
        <f>IF(A65="","",VLOOKUP(A65,#REF!,52,FALSE))</f>
        <v/>
      </c>
    </row>
    <row r="66" spans="1:16" s="16" customFormat="1" ht="100" customHeight="1">
      <c r="A66" s="17"/>
      <c r="B66" s="2" t="s">
        <v>82</v>
      </c>
      <c r="C66" s="1" t="s">
        <v>16</v>
      </c>
      <c r="D66" s="3">
        <v>44652</v>
      </c>
      <c r="E66" s="2" t="s">
        <v>178</v>
      </c>
      <c r="F66" s="4" t="s">
        <v>68</v>
      </c>
      <c r="G66" s="18" t="s">
        <v>94</v>
      </c>
      <c r="H66" s="5">
        <v>20296298</v>
      </c>
      <c r="I66" s="5" t="s">
        <v>80</v>
      </c>
      <c r="J66" s="6">
        <v>1</v>
      </c>
      <c r="K66" s="19" t="s">
        <v>101</v>
      </c>
      <c r="L66" s="6"/>
      <c r="M66" s="6"/>
      <c r="N66" s="19"/>
      <c r="O66" s="7" t="s">
        <v>329</v>
      </c>
      <c r="P66" s="16" t="str">
        <f>IF(A66="","",VLOOKUP(A66,#REF!,52,FALSE))</f>
        <v/>
      </c>
    </row>
    <row r="67" spans="1:16" s="16" customFormat="1" ht="100" customHeight="1">
      <c r="A67" s="17"/>
      <c r="B67" s="2" t="s">
        <v>82</v>
      </c>
      <c r="C67" s="1" t="s">
        <v>16</v>
      </c>
      <c r="D67" s="3">
        <v>44652</v>
      </c>
      <c r="E67" s="2" t="s">
        <v>179</v>
      </c>
      <c r="F67" s="4" t="s">
        <v>69</v>
      </c>
      <c r="G67" s="18" t="s">
        <v>94</v>
      </c>
      <c r="H67" s="5">
        <v>20296298</v>
      </c>
      <c r="I67" s="5" t="s">
        <v>80</v>
      </c>
      <c r="J67" s="6">
        <v>1</v>
      </c>
      <c r="K67" s="19" t="s">
        <v>101</v>
      </c>
      <c r="L67" s="6"/>
      <c r="M67" s="6"/>
      <c r="N67" s="19"/>
      <c r="O67" s="7" t="s">
        <v>329</v>
      </c>
      <c r="P67" s="16" t="str">
        <f>IF(A67="","",VLOOKUP(A67,#REF!,52,FALSE))</f>
        <v/>
      </c>
    </row>
    <row r="68" spans="1:16" s="16" customFormat="1" ht="100" customHeight="1">
      <c r="A68" s="17"/>
      <c r="B68" s="2" t="s">
        <v>82</v>
      </c>
      <c r="C68" s="1" t="s">
        <v>16</v>
      </c>
      <c r="D68" s="3">
        <v>44652</v>
      </c>
      <c r="E68" s="2" t="s">
        <v>180</v>
      </c>
      <c r="F68" s="4" t="s">
        <v>70</v>
      </c>
      <c r="G68" s="18" t="s">
        <v>94</v>
      </c>
      <c r="H68" s="5">
        <v>20296298</v>
      </c>
      <c r="I68" s="5" t="s">
        <v>80</v>
      </c>
      <c r="J68" s="6">
        <v>1</v>
      </c>
      <c r="K68" s="19" t="s">
        <v>101</v>
      </c>
      <c r="L68" s="6"/>
      <c r="M68" s="6"/>
      <c r="N68" s="19"/>
      <c r="O68" s="7" t="s">
        <v>329</v>
      </c>
      <c r="P68" s="16" t="str">
        <f>IF(A68="","",VLOOKUP(A68,#REF!,52,FALSE))</f>
        <v/>
      </c>
    </row>
    <row r="69" spans="1:16" s="16" customFormat="1" ht="100" customHeight="1">
      <c r="A69" s="17"/>
      <c r="B69" s="2" t="s">
        <v>82</v>
      </c>
      <c r="C69" s="1" t="s">
        <v>16</v>
      </c>
      <c r="D69" s="3">
        <v>44652</v>
      </c>
      <c r="E69" s="2" t="s">
        <v>181</v>
      </c>
      <c r="F69" s="4" t="s">
        <v>71</v>
      </c>
      <c r="G69" s="18" t="s">
        <v>94</v>
      </c>
      <c r="H69" s="5">
        <v>20296298</v>
      </c>
      <c r="I69" s="5" t="s">
        <v>80</v>
      </c>
      <c r="J69" s="6">
        <v>1</v>
      </c>
      <c r="K69" s="19" t="s">
        <v>101</v>
      </c>
      <c r="L69" s="6"/>
      <c r="M69" s="6"/>
      <c r="N69" s="19"/>
      <c r="O69" s="7" t="s">
        <v>329</v>
      </c>
      <c r="P69" s="16" t="str">
        <f>IF(A69="","",VLOOKUP(A69,#REF!,52,FALSE))</f>
        <v/>
      </c>
    </row>
    <row r="70" spans="1:16" s="16" customFormat="1" ht="100" customHeight="1">
      <c r="A70" s="17"/>
      <c r="B70" s="2" t="s">
        <v>82</v>
      </c>
      <c r="C70" s="1" t="s">
        <v>16</v>
      </c>
      <c r="D70" s="3">
        <v>44652</v>
      </c>
      <c r="E70" s="2" t="s">
        <v>182</v>
      </c>
      <c r="F70" s="4" t="s">
        <v>72</v>
      </c>
      <c r="G70" s="18" t="s">
        <v>94</v>
      </c>
      <c r="H70" s="5">
        <v>20296298</v>
      </c>
      <c r="I70" s="5" t="s">
        <v>80</v>
      </c>
      <c r="J70" s="6">
        <v>1</v>
      </c>
      <c r="K70" s="19" t="s">
        <v>101</v>
      </c>
      <c r="L70" s="6"/>
      <c r="M70" s="6"/>
      <c r="N70" s="19"/>
      <c r="O70" s="7" t="s">
        <v>329</v>
      </c>
      <c r="P70" s="16" t="str">
        <f>IF(A70="","",VLOOKUP(A70,#REF!,52,FALSE))</f>
        <v/>
      </c>
    </row>
    <row r="71" spans="1:16" s="16" customFormat="1" ht="100" customHeight="1">
      <c r="A71" s="17"/>
      <c r="B71" s="2" t="s">
        <v>82</v>
      </c>
      <c r="C71" s="1" t="s">
        <v>16</v>
      </c>
      <c r="D71" s="3">
        <v>44652</v>
      </c>
      <c r="E71" s="2" t="s">
        <v>183</v>
      </c>
      <c r="F71" s="4" t="s">
        <v>73</v>
      </c>
      <c r="G71" s="18" t="s">
        <v>94</v>
      </c>
      <c r="H71" s="5">
        <v>20296298</v>
      </c>
      <c r="I71" s="5" t="s">
        <v>80</v>
      </c>
      <c r="J71" s="6">
        <v>1</v>
      </c>
      <c r="K71" s="19" t="s">
        <v>101</v>
      </c>
      <c r="L71" s="6"/>
      <c r="M71" s="6"/>
      <c r="N71" s="19"/>
      <c r="O71" s="7" t="s">
        <v>329</v>
      </c>
      <c r="P71" s="16" t="str">
        <f>IF(A71="","",VLOOKUP(A71,#REF!,52,FALSE))</f>
        <v/>
      </c>
    </row>
    <row r="72" spans="1:16" s="16" customFormat="1" ht="100" customHeight="1">
      <c r="A72" s="17"/>
      <c r="B72" s="2" t="s">
        <v>82</v>
      </c>
      <c r="C72" s="1" t="s">
        <v>16</v>
      </c>
      <c r="D72" s="3">
        <v>44652</v>
      </c>
      <c r="E72" s="2" t="s">
        <v>184</v>
      </c>
      <c r="F72" s="4" t="s">
        <v>74</v>
      </c>
      <c r="G72" s="18" t="s">
        <v>94</v>
      </c>
      <c r="H72" s="5">
        <v>20296298</v>
      </c>
      <c r="I72" s="5" t="s">
        <v>80</v>
      </c>
      <c r="J72" s="6">
        <v>1</v>
      </c>
      <c r="K72" s="19" t="s">
        <v>101</v>
      </c>
      <c r="L72" s="6"/>
      <c r="M72" s="6"/>
      <c r="N72" s="19"/>
      <c r="O72" s="7" t="s">
        <v>329</v>
      </c>
      <c r="P72" s="16" t="str">
        <f>IF(A72="","",VLOOKUP(A72,#REF!,52,FALSE))</f>
        <v/>
      </c>
    </row>
    <row r="73" spans="1:16" s="16" customFormat="1" ht="100" customHeight="1">
      <c r="A73" s="17"/>
      <c r="B73" s="2" t="s">
        <v>82</v>
      </c>
      <c r="C73" s="1" t="s">
        <v>16</v>
      </c>
      <c r="D73" s="3">
        <v>44652</v>
      </c>
      <c r="E73" s="2" t="s">
        <v>185</v>
      </c>
      <c r="F73" s="4">
        <v>9290001004368</v>
      </c>
      <c r="G73" s="18" t="s">
        <v>94</v>
      </c>
      <c r="H73" s="5">
        <v>20296298</v>
      </c>
      <c r="I73" s="5" t="s">
        <v>80</v>
      </c>
      <c r="J73" s="6">
        <v>1</v>
      </c>
      <c r="K73" s="19" t="s">
        <v>101</v>
      </c>
      <c r="L73" s="6"/>
      <c r="M73" s="6"/>
      <c r="N73" s="19"/>
      <c r="O73" s="7" t="s">
        <v>329</v>
      </c>
      <c r="P73" s="16" t="str">
        <f>IF(A73="","",VLOOKUP(A73,#REF!,52,FALSE))</f>
        <v/>
      </c>
    </row>
    <row r="74" spans="1:16" s="16" customFormat="1" ht="100" customHeight="1">
      <c r="A74" s="17"/>
      <c r="B74" s="2" t="s">
        <v>82</v>
      </c>
      <c r="C74" s="1" t="s">
        <v>16</v>
      </c>
      <c r="D74" s="3">
        <v>44652</v>
      </c>
      <c r="E74" s="2" t="s">
        <v>186</v>
      </c>
      <c r="F74" s="4" t="s">
        <v>75</v>
      </c>
      <c r="G74" s="18" t="s">
        <v>94</v>
      </c>
      <c r="H74" s="5">
        <v>20296298</v>
      </c>
      <c r="I74" s="5" t="s">
        <v>80</v>
      </c>
      <c r="J74" s="6">
        <v>1</v>
      </c>
      <c r="K74" s="19" t="s">
        <v>101</v>
      </c>
      <c r="L74" s="6"/>
      <c r="M74" s="6"/>
      <c r="N74" s="19"/>
      <c r="O74" s="7" t="s">
        <v>329</v>
      </c>
      <c r="P74" s="16" t="str">
        <f>IF(A74="","",VLOOKUP(A74,#REF!,52,FALSE))</f>
        <v/>
      </c>
    </row>
    <row r="75" spans="1:16" s="16" customFormat="1" ht="100" customHeight="1">
      <c r="A75" s="17"/>
      <c r="B75" s="2" t="s">
        <v>82</v>
      </c>
      <c r="C75" s="1" t="s">
        <v>16</v>
      </c>
      <c r="D75" s="3">
        <v>44652</v>
      </c>
      <c r="E75" s="2" t="s">
        <v>187</v>
      </c>
      <c r="F75" s="4">
        <v>3320001002530</v>
      </c>
      <c r="G75" s="18" t="s">
        <v>94</v>
      </c>
      <c r="H75" s="5">
        <v>20296298</v>
      </c>
      <c r="I75" s="5" t="s">
        <v>80</v>
      </c>
      <c r="J75" s="6">
        <v>1</v>
      </c>
      <c r="K75" s="19" t="s">
        <v>101</v>
      </c>
      <c r="L75" s="6"/>
      <c r="M75" s="6"/>
      <c r="N75" s="19"/>
      <c r="O75" s="7" t="s">
        <v>329</v>
      </c>
      <c r="P75" s="16" t="str">
        <f>IF(A75="","",VLOOKUP(A75,#REF!,52,FALSE))</f>
        <v/>
      </c>
    </row>
    <row r="76" spans="1:16" s="16" customFormat="1" ht="100" customHeight="1">
      <c r="A76" s="17"/>
      <c r="B76" s="2" t="s">
        <v>82</v>
      </c>
      <c r="C76" s="1" t="s">
        <v>16</v>
      </c>
      <c r="D76" s="3">
        <v>44652</v>
      </c>
      <c r="E76" s="2" t="s">
        <v>188</v>
      </c>
      <c r="F76" s="4">
        <v>6350001001824</v>
      </c>
      <c r="G76" s="18" t="s">
        <v>94</v>
      </c>
      <c r="H76" s="5">
        <v>20296298</v>
      </c>
      <c r="I76" s="5" t="s">
        <v>80</v>
      </c>
      <c r="J76" s="6">
        <v>1</v>
      </c>
      <c r="K76" s="19" t="s">
        <v>101</v>
      </c>
      <c r="L76" s="6"/>
      <c r="M76" s="6"/>
      <c r="N76" s="19"/>
      <c r="O76" s="7" t="s">
        <v>329</v>
      </c>
      <c r="P76" s="16" t="str">
        <f>IF(A76="","",VLOOKUP(A76,#REF!,52,FALSE))</f>
        <v/>
      </c>
    </row>
    <row r="77" spans="1:16" s="16" customFormat="1" ht="100" customHeight="1">
      <c r="A77" s="17"/>
      <c r="B77" s="2" t="s">
        <v>82</v>
      </c>
      <c r="C77" s="1" t="s">
        <v>16</v>
      </c>
      <c r="D77" s="3">
        <v>44652</v>
      </c>
      <c r="E77" s="2" t="s">
        <v>189</v>
      </c>
      <c r="F77" s="4">
        <v>7340001004232</v>
      </c>
      <c r="G77" s="18" t="s">
        <v>94</v>
      </c>
      <c r="H77" s="5">
        <v>20296298</v>
      </c>
      <c r="I77" s="5" t="s">
        <v>80</v>
      </c>
      <c r="J77" s="6">
        <v>1</v>
      </c>
      <c r="K77" s="19" t="s">
        <v>101</v>
      </c>
      <c r="L77" s="6"/>
      <c r="M77" s="6"/>
      <c r="N77" s="19"/>
      <c r="O77" s="7" t="s">
        <v>329</v>
      </c>
      <c r="P77" s="16" t="str">
        <f>IF(A77="","",VLOOKUP(A77,#REF!,52,FALSE))</f>
        <v/>
      </c>
    </row>
    <row r="78" spans="1:16" s="16" customFormat="1" ht="100" customHeight="1">
      <c r="A78" s="17"/>
      <c r="B78" s="2" t="s">
        <v>82</v>
      </c>
      <c r="C78" s="1" t="s">
        <v>16</v>
      </c>
      <c r="D78" s="3">
        <v>44652</v>
      </c>
      <c r="E78" s="2" t="s">
        <v>190</v>
      </c>
      <c r="F78" s="4">
        <v>5360001000405</v>
      </c>
      <c r="G78" s="18" t="s">
        <v>94</v>
      </c>
      <c r="H78" s="5">
        <v>20296298</v>
      </c>
      <c r="I78" s="5" t="s">
        <v>80</v>
      </c>
      <c r="J78" s="6">
        <v>1</v>
      </c>
      <c r="K78" s="19" t="s">
        <v>101</v>
      </c>
      <c r="L78" s="6"/>
      <c r="M78" s="6"/>
      <c r="N78" s="19"/>
      <c r="O78" s="7" t="s">
        <v>329</v>
      </c>
      <c r="P78" s="16" t="str">
        <f>IF(A78="","",VLOOKUP(A78,#REF!,52,FALSE))</f>
        <v/>
      </c>
    </row>
    <row r="79" spans="1:16" s="16" customFormat="1" ht="100" customHeight="1">
      <c r="A79" s="17"/>
      <c r="B79" s="2" t="s">
        <v>81</v>
      </c>
      <c r="C79" s="1" t="s">
        <v>16</v>
      </c>
      <c r="D79" s="3">
        <v>44652</v>
      </c>
      <c r="E79" s="2" t="s">
        <v>191</v>
      </c>
      <c r="F79" s="4" t="s">
        <v>76</v>
      </c>
      <c r="G79" s="18" t="s">
        <v>94</v>
      </c>
      <c r="H79" s="5">
        <v>69190957</v>
      </c>
      <c r="I79" s="5" t="s">
        <v>80</v>
      </c>
      <c r="J79" s="6">
        <v>1</v>
      </c>
      <c r="K79" s="19" t="s">
        <v>101</v>
      </c>
      <c r="L79" s="6"/>
      <c r="M79" s="6"/>
      <c r="N79" s="19"/>
      <c r="O79" s="7" t="s">
        <v>330</v>
      </c>
      <c r="P79" s="16" t="str">
        <f>IF(A79="","",VLOOKUP(A79,#REF!,52,FALSE))</f>
        <v/>
      </c>
    </row>
    <row r="80" spans="1:16" s="16" customFormat="1" ht="100" customHeight="1">
      <c r="A80" s="17"/>
      <c r="B80" s="2" t="s">
        <v>81</v>
      </c>
      <c r="C80" s="1" t="s">
        <v>16</v>
      </c>
      <c r="D80" s="3">
        <v>44652</v>
      </c>
      <c r="E80" s="2" t="s">
        <v>147</v>
      </c>
      <c r="F80" s="4" t="s">
        <v>40</v>
      </c>
      <c r="G80" s="18" t="s">
        <v>94</v>
      </c>
      <c r="H80" s="5">
        <v>69190957</v>
      </c>
      <c r="I80" s="5" t="s">
        <v>80</v>
      </c>
      <c r="J80" s="6">
        <v>1</v>
      </c>
      <c r="K80" s="19" t="s">
        <v>101</v>
      </c>
      <c r="L80" s="6"/>
      <c r="M80" s="6"/>
      <c r="N80" s="19"/>
      <c r="O80" s="7" t="s">
        <v>330</v>
      </c>
      <c r="P80" s="16" t="str">
        <f>IF(A80="","",VLOOKUP(A80,#REF!,52,FALSE))</f>
        <v/>
      </c>
    </row>
    <row r="81" spans="1:16" s="16" customFormat="1" ht="100" customHeight="1">
      <c r="A81" s="17"/>
      <c r="B81" s="2" t="s">
        <v>81</v>
      </c>
      <c r="C81" s="1" t="s">
        <v>16</v>
      </c>
      <c r="D81" s="3">
        <v>44652</v>
      </c>
      <c r="E81" s="2" t="s">
        <v>192</v>
      </c>
      <c r="F81" s="4" t="s">
        <v>77</v>
      </c>
      <c r="G81" s="18" t="s">
        <v>94</v>
      </c>
      <c r="H81" s="5">
        <v>69190957</v>
      </c>
      <c r="I81" s="5" t="s">
        <v>80</v>
      </c>
      <c r="J81" s="6">
        <v>1</v>
      </c>
      <c r="K81" s="19" t="s">
        <v>101</v>
      </c>
      <c r="L81" s="6"/>
      <c r="M81" s="6"/>
      <c r="N81" s="19"/>
      <c r="O81" s="7" t="s">
        <v>330</v>
      </c>
      <c r="P81" s="16" t="str">
        <f>IF(A81="","",VLOOKUP(A81,#REF!,52,FALSE))</f>
        <v/>
      </c>
    </row>
    <row r="82" spans="1:16" s="16" customFormat="1" ht="100" customHeight="1">
      <c r="A82" s="17"/>
      <c r="B82" s="2" t="s">
        <v>81</v>
      </c>
      <c r="C82" s="1" t="s">
        <v>16</v>
      </c>
      <c r="D82" s="3">
        <v>44652</v>
      </c>
      <c r="E82" s="2" t="s">
        <v>148</v>
      </c>
      <c r="F82" s="4">
        <v>3010005002392</v>
      </c>
      <c r="G82" s="18" t="s">
        <v>94</v>
      </c>
      <c r="H82" s="5">
        <v>69190957</v>
      </c>
      <c r="I82" s="5" t="s">
        <v>80</v>
      </c>
      <c r="J82" s="6">
        <v>1</v>
      </c>
      <c r="K82" s="19" t="s">
        <v>101</v>
      </c>
      <c r="L82" s="6"/>
      <c r="M82" s="6"/>
      <c r="N82" s="19"/>
      <c r="O82" s="7" t="s">
        <v>330</v>
      </c>
      <c r="P82" s="16" t="str">
        <f>IF(A82="","",VLOOKUP(A82,#REF!,52,FALSE))</f>
        <v/>
      </c>
    </row>
    <row r="83" spans="1:16" s="16" customFormat="1" ht="100" customHeight="1">
      <c r="A83" s="17"/>
      <c r="B83" s="2" t="s">
        <v>81</v>
      </c>
      <c r="C83" s="1" t="s">
        <v>16</v>
      </c>
      <c r="D83" s="3">
        <v>44652</v>
      </c>
      <c r="E83" s="2" t="s">
        <v>149</v>
      </c>
      <c r="F83" s="4" t="s">
        <v>42</v>
      </c>
      <c r="G83" s="18" t="s">
        <v>94</v>
      </c>
      <c r="H83" s="5">
        <v>69190957</v>
      </c>
      <c r="I83" s="5" t="s">
        <v>80</v>
      </c>
      <c r="J83" s="6">
        <v>1</v>
      </c>
      <c r="K83" s="19" t="s">
        <v>101</v>
      </c>
      <c r="L83" s="6"/>
      <c r="M83" s="6"/>
      <c r="N83" s="19"/>
      <c r="O83" s="7" t="s">
        <v>330</v>
      </c>
      <c r="P83" s="16" t="str">
        <f>IF(A83="","",VLOOKUP(A83,#REF!,52,FALSE))</f>
        <v/>
      </c>
    </row>
    <row r="84" spans="1:16" s="16" customFormat="1" ht="100" customHeight="1">
      <c r="A84" s="17"/>
      <c r="B84" s="2" t="s">
        <v>81</v>
      </c>
      <c r="C84" s="1" t="s">
        <v>16</v>
      </c>
      <c r="D84" s="3">
        <v>44652</v>
      </c>
      <c r="E84" s="2" t="s">
        <v>193</v>
      </c>
      <c r="F84" s="4" t="s">
        <v>78</v>
      </c>
      <c r="G84" s="18" t="s">
        <v>94</v>
      </c>
      <c r="H84" s="5">
        <v>69190957</v>
      </c>
      <c r="I84" s="5" t="s">
        <v>80</v>
      </c>
      <c r="J84" s="6">
        <v>1</v>
      </c>
      <c r="K84" s="19" t="s">
        <v>101</v>
      </c>
      <c r="L84" s="6"/>
      <c r="M84" s="6"/>
      <c r="N84" s="19"/>
      <c r="O84" s="7" t="s">
        <v>330</v>
      </c>
      <c r="P84" s="16" t="str">
        <f>IF(A84="","",VLOOKUP(A84,#REF!,52,FALSE))</f>
        <v/>
      </c>
    </row>
    <row r="85" spans="1:16" s="16" customFormat="1" ht="100" customHeight="1">
      <c r="A85" s="17"/>
      <c r="B85" s="2" t="s">
        <v>81</v>
      </c>
      <c r="C85" s="1" t="s">
        <v>16</v>
      </c>
      <c r="D85" s="3">
        <v>44652</v>
      </c>
      <c r="E85" s="2" t="s">
        <v>150</v>
      </c>
      <c r="F85" s="4" t="s">
        <v>43</v>
      </c>
      <c r="G85" s="18" t="s">
        <v>94</v>
      </c>
      <c r="H85" s="5">
        <v>69190957</v>
      </c>
      <c r="I85" s="5" t="s">
        <v>80</v>
      </c>
      <c r="J85" s="6">
        <v>1</v>
      </c>
      <c r="K85" s="19" t="s">
        <v>101</v>
      </c>
      <c r="L85" s="6"/>
      <c r="M85" s="6"/>
      <c r="N85" s="19"/>
      <c r="O85" s="7" t="s">
        <v>330</v>
      </c>
      <c r="P85" s="16" t="str">
        <f>IF(A85="","",VLOOKUP(A85,#REF!,52,FALSE))</f>
        <v/>
      </c>
    </row>
    <row r="86" spans="1:16" s="16" customFormat="1" ht="100" customHeight="1">
      <c r="A86" s="17"/>
      <c r="B86" s="2" t="s">
        <v>81</v>
      </c>
      <c r="C86" s="1" t="s">
        <v>16</v>
      </c>
      <c r="D86" s="3">
        <v>44652</v>
      </c>
      <c r="E86" s="2" t="s">
        <v>194</v>
      </c>
      <c r="F86" s="4" t="s">
        <v>79</v>
      </c>
      <c r="G86" s="18" t="s">
        <v>94</v>
      </c>
      <c r="H86" s="5">
        <v>69190957</v>
      </c>
      <c r="I86" s="5" t="s">
        <v>80</v>
      </c>
      <c r="J86" s="6">
        <v>1</v>
      </c>
      <c r="K86" s="19" t="s">
        <v>101</v>
      </c>
      <c r="L86" s="6"/>
      <c r="M86" s="6"/>
      <c r="N86" s="19"/>
      <c r="O86" s="7" t="s">
        <v>330</v>
      </c>
      <c r="P86" s="16" t="str">
        <f>IF(A86="","",VLOOKUP(A86,#REF!,52,FALSE))</f>
        <v/>
      </c>
    </row>
    <row r="87" spans="1:16" s="16" customFormat="1" ht="100" customHeight="1">
      <c r="A87" s="17"/>
      <c r="B87" s="2" t="s">
        <v>81</v>
      </c>
      <c r="C87" s="1" t="s">
        <v>16</v>
      </c>
      <c r="D87" s="3">
        <v>44652</v>
      </c>
      <c r="E87" s="2" t="s">
        <v>151</v>
      </c>
      <c r="F87" s="4" t="s">
        <v>44</v>
      </c>
      <c r="G87" s="18" t="s">
        <v>94</v>
      </c>
      <c r="H87" s="5">
        <v>69190957</v>
      </c>
      <c r="I87" s="5" t="s">
        <v>80</v>
      </c>
      <c r="J87" s="6">
        <v>1</v>
      </c>
      <c r="K87" s="19" t="s">
        <v>101</v>
      </c>
      <c r="L87" s="6"/>
      <c r="M87" s="6"/>
      <c r="N87" s="19"/>
      <c r="O87" s="7" t="s">
        <v>330</v>
      </c>
      <c r="P87" s="16" t="str">
        <f>IF(A87="","",VLOOKUP(A87,#REF!,52,FALSE))</f>
        <v/>
      </c>
    </row>
    <row r="88" spans="1:16" s="16" customFormat="1" ht="100" customHeight="1">
      <c r="A88" s="17"/>
      <c r="B88" s="2" t="s">
        <v>83</v>
      </c>
      <c r="C88" s="1" t="s">
        <v>95</v>
      </c>
      <c r="D88" s="3">
        <v>44652</v>
      </c>
      <c r="E88" s="2" t="s">
        <v>84</v>
      </c>
      <c r="F88" s="4">
        <v>6011205000092</v>
      </c>
      <c r="G88" s="18" t="s">
        <v>94</v>
      </c>
      <c r="H88" s="5" t="s">
        <v>195</v>
      </c>
      <c r="I88" s="5" t="s">
        <v>93</v>
      </c>
      <c r="J88" s="6" t="s">
        <v>102</v>
      </c>
      <c r="K88" s="19" t="s">
        <v>101</v>
      </c>
      <c r="L88" s="6"/>
      <c r="M88" s="6"/>
      <c r="N88" s="19"/>
      <c r="O88" s="7" t="s">
        <v>196</v>
      </c>
      <c r="P88" s="16" t="str">
        <f>IF(A88="","",VLOOKUP(A88,#REF!,52,FALSE))</f>
        <v/>
      </c>
    </row>
    <row r="89" spans="1:16" s="16" customFormat="1" ht="100" customHeight="1">
      <c r="A89" s="17"/>
      <c r="B89" s="2" t="s">
        <v>83</v>
      </c>
      <c r="C89" s="1" t="s">
        <v>95</v>
      </c>
      <c r="D89" s="3">
        <v>44652</v>
      </c>
      <c r="E89" s="2" t="s">
        <v>85</v>
      </c>
      <c r="F89" s="4">
        <v>5011501015893</v>
      </c>
      <c r="G89" s="18" t="s">
        <v>94</v>
      </c>
      <c r="H89" s="5" t="s">
        <v>195</v>
      </c>
      <c r="I89" s="5" t="s">
        <v>93</v>
      </c>
      <c r="J89" s="6" t="s">
        <v>102</v>
      </c>
      <c r="K89" s="19" t="s">
        <v>101</v>
      </c>
      <c r="L89" s="6"/>
      <c r="M89" s="6"/>
      <c r="N89" s="19"/>
      <c r="O89" s="7" t="s">
        <v>196</v>
      </c>
      <c r="P89" s="16" t="str">
        <f>IF(A89="","",VLOOKUP(A89,#REF!,52,FALSE))</f>
        <v/>
      </c>
    </row>
    <row r="90" spans="1:16" s="16" customFormat="1" ht="100" customHeight="1">
      <c r="A90" s="17"/>
      <c r="B90" s="2" t="s">
        <v>83</v>
      </c>
      <c r="C90" s="1" t="s">
        <v>95</v>
      </c>
      <c r="D90" s="3">
        <v>44652</v>
      </c>
      <c r="E90" s="2" t="s">
        <v>86</v>
      </c>
      <c r="F90" s="4">
        <v>7010501032435</v>
      </c>
      <c r="G90" s="18" t="s">
        <v>94</v>
      </c>
      <c r="H90" s="5" t="s">
        <v>195</v>
      </c>
      <c r="I90" s="5" t="s">
        <v>93</v>
      </c>
      <c r="J90" s="6" t="s">
        <v>102</v>
      </c>
      <c r="K90" s="19" t="s">
        <v>101</v>
      </c>
      <c r="L90" s="6"/>
      <c r="M90" s="6"/>
      <c r="N90" s="19"/>
      <c r="O90" s="7" t="s">
        <v>196</v>
      </c>
      <c r="P90" s="16" t="str">
        <f>IF(A90="","",VLOOKUP(A90,#REF!,52,FALSE))</f>
        <v/>
      </c>
    </row>
    <row r="91" spans="1:16" s="16" customFormat="1" ht="100" customHeight="1">
      <c r="A91" s="17"/>
      <c r="B91" s="2" t="s">
        <v>83</v>
      </c>
      <c r="C91" s="1" t="s">
        <v>95</v>
      </c>
      <c r="D91" s="3">
        <v>44652</v>
      </c>
      <c r="E91" s="2" t="s">
        <v>87</v>
      </c>
      <c r="F91" s="4">
        <v>4010601039713</v>
      </c>
      <c r="G91" s="18" t="s">
        <v>94</v>
      </c>
      <c r="H91" s="5" t="s">
        <v>195</v>
      </c>
      <c r="I91" s="5" t="s">
        <v>93</v>
      </c>
      <c r="J91" s="6" t="s">
        <v>102</v>
      </c>
      <c r="K91" s="19" t="s">
        <v>101</v>
      </c>
      <c r="L91" s="6"/>
      <c r="M91" s="6"/>
      <c r="N91" s="19"/>
      <c r="O91" s="7" t="s">
        <v>196</v>
      </c>
      <c r="P91" s="16" t="str">
        <f>IF(A91="","",VLOOKUP(A91,#REF!,52,FALSE))</f>
        <v/>
      </c>
    </row>
    <row r="92" spans="1:16" s="16" customFormat="1" ht="100" customHeight="1">
      <c r="A92" s="17"/>
      <c r="B92" s="2" t="s">
        <v>83</v>
      </c>
      <c r="C92" s="1" t="s">
        <v>95</v>
      </c>
      <c r="D92" s="3">
        <v>44652</v>
      </c>
      <c r="E92" s="2" t="s">
        <v>88</v>
      </c>
      <c r="F92" s="4">
        <v>8010001174017</v>
      </c>
      <c r="G92" s="18" t="s">
        <v>94</v>
      </c>
      <c r="H92" s="5" t="s">
        <v>195</v>
      </c>
      <c r="I92" s="5" t="s">
        <v>93</v>
      </c>
      <c r="J92" s="6" t="s">
        <v>102</v>
      </c>
      <c r="K92" s="19" t="s">
        <v>101</v>
      </c>
      <c r="L92" s="6"/>
      <c r="M92" s="6"/>
      <c r="N92" s="19"/>
      <c r="O92" s="7" t="s">
        <v>196</v>
      </c>
      <c r="P92" s="16" t="str">
        <f>IF(A92="","",VLOOKUP(A92,#REF!,52,FALSE))</f>
        <v/>
      </c>
    </row>
    <row r="93" spans="1:16" s="16" customFormat="1" ht="100" customHeight="1">
      <c r="A93" s="17"/>
      <c r="B93" s="2" t="s">
        <v>83</v>
      </c>
      <c r="C93" s="1" t="s">
        <v>95</v>
      </c>
      <c r="D93" s="3">
        <v>44652</v>
      </c>
      <c r="E93" s="2" t="s">
        <v>197</v>
      </c>
      <c r="F93" s="4">
        <v>2013305000538</v>
      </c>
      <c r="G93" s="18" t="s">
        <v>94</v>
      </c>
      <c r="H93" s="5" t="s">
        <v>195</v>
      </c>
      <c r="I93" s="5" t="s">
        <v>93</v>
      </c>
      <c r="J93" s="6" t="s">
        <v>102</v>
      </c>
      <c r="K93" s="19" t="s">
        <v>101</v>
      </c>
      <c r="L93" s="6"/>
      <c r="M93" s="6"/>
      <c r="N93" s="19"/>
      <c r="O93" s="7" t="s">
        <v>196</v>
      </c>
      <c r="P93" s="16" t="str">
        <f>IF(A93="","",VLOOKUP(A93,#REF!,52,FALSE))</f>
        <v/>
      </c>
    </row>
    <row r="94" spans="1:16" s="16" customFormat="1" ht="100" customHeight="1">
      <c r="A94" s="17"/>
      <c r="B94" s="2" t="s">
        <v>83</v>
      </c>
      <c r="C94" s="1" t="s">
        <v>95</v>
      </c>
      <c r="D94" s="3">
        <v>44652</v>
      </c>
      <c r="E94" s="2" t="s">
        <v>89</v>
      </c>
      <c r="F94" s="4">
        <v>3011105004428</v>
      </c>
      <c r="G94" s="18" t="s">
        <v>94</v>
      </c>
      <c r="H94" s="5" t="s">
        <v>195</v>
      </c>
      <c r="I94" s="5" t="s">
        <v>93</v>
      </c>
      <c r="J94" s="6" t="s">
        <v>102</v>
      </c>
      <c r="K94" s="19" t="s">
        <v>101</v>
      </c>
      <c r="L94" s="6"/>
      <c r="M94" s="6"/>
      <c r="N94" s="19"/>
      <c r="O94" s="7" t="s">
        <v>196</v>
      </c>
      <c r="P94" s="16" t="str">
        <f>IF(A94="","",VLOOKUP(A94,#REF!,52,FALSE))</f>
        <v/>
      </c>
    </row>
    <row r="95" spans="1:16" s="16" customFormat="1" ht="100" customHeight="1">
      <c r="A95" s="17"/>
      <c r="B95" s="2" t="s">
        <v>83</v>
      </c>
      <c r="C95" s="1" t="s">
        <v>95</v>
      </c>
      <c r="D95" s="3">
        <v>44652</v>
      </c>
      <c r="E95" s="2" t="s">
        <v>198</v>
      </c>
      <c r="F95" s="4">
        <v>5010005001475</v>
      </c>
      <c r="G95" s="18" t="s">
        <v>94</v>
      </c>
      <c r="H95" s="5" t="s">
        <v>195</v>
      </c>
      <c r="I95" s="5" t="s">
        <v>93</v>
      </c>
      <c r="J95" s="6" t="s">
        <v>102</v>
      </c>
      <c r="K95" s="19" t="s">
        <v>101</v>
      </c>
      <c r="L95" s="6"/>
      <c r="M95" s="6"/>
      <c r="N95" s="19"/>
      <c r="O95" s="7" t="s">
        <v>196</v>
      </c>
      <c r="P95" s="16" t="str">
        <f>IF(A95="","",VLOOKUP(A95,#REF!,52,FALSE))</f>
        <v/>
      </c>
    </row>
    <row r="96" spans="1:16" s="16" customFormat="1" ht="100" customHeight="1">
      <c r="A96" s="17"/>
      <c r="B96" s="2" t="s">
        <v>83</v>
      </c>
      <c r="C96" s="1" t="s">
        <v>95</v>
      </c>
      <c r="D96" s="3">
        <v>44652</v>
      </c>
      <c r="E96" s="2" t="s">
        <v>90</v>
      </c>
      <c r="F96" s="4">
        <v>7013305000491</v>
      </c>
      <c r="G96" s="18" t="s">
        <v>94</v>
      </c>
      <c r="H96" s="5" t="s">
        <v>195</v>
      </c>
      <c r="I96" s="5" t="s">
        <v>93</v>
      </c>
      <c r="J96" s="6" t="s">
        <v>102</v>
      </c>
      <c r="K96" s="19" t="s">
        <v>101</v>
      </c>
      <c r="L96" s="6"/>
      <c r="M96" s="6"/>
      <c r="N96" s="19"/>
      <c r="O96" s="7" t="s">
        <v>196</v>
      </c>
      <c r="P96" s="16" t="str">
        <f>IF(A96="","",VLOOKUP(A96,#REF!,52,FALSE))</f>
        <v/>
      </c>
    </row>
    <row r="97" spans="1:16" s="16" customFormat="1" ht="100" customHeight="1">
      <c r="A97" s="17"/>
      <c r="B97" s="2" t="s">
        <v>83</v>
      </c>
      <c r="C97" s="1" t="s">
        <v>95</v>
      </c>
      <c r="D97" s="3">
        <v>44652</v>
      </c>
      <c r="E97" s="2" t="s">
        <v>91</v>
      </c>
      <c r="F97" s="4">
        <v>4010001006660</v>
      </c>
      <c r="G97" s="18" t="s">
        <v>94</v>
      </c>
      <c r="H97" s="5" t="s">
        <v>195</v>
      </c>
      <c r="I97" s="5" t="s">
        <v>93</v>
      </c>
      <c r="J97" s="6" t="s">
        <v>102</v>
      </c>
      <c r="K97" s="19" t="s">
        <v>101</v>
      </c>
      <c r="L97" s="6"/>
      <c r="M97" s="6"/>
      <c r="N97" s="19"/>
      <c r="O97" s="7" t="s">
        <v>196</v>
      </c>
      <c r="P97" s="16" t="str">
        <f>IF(A97="","",VLOOKUP(A97,#REF!,52,FALSE))</f>
        <v/>
      </c>
    </row>
    <row r="98" spans="1:16" s="16" customFormat="1" ht="100" customHeight="1">
      <c r="A98" s="17"/>
      <c r="B98" s="2" t="s">
        <v>83</v>
      </c>
      <c r="C98" s="1" t="s">
        <v>95</v>
      </c>
      <c r="D98" s="3">
        <v>44652</v>
      </c>
      <c r="E98" s="2" t="s">
        <v>92</v>
      </c>
      <c r="F98" s="4">
        <v>2011101023399</v>
      </c>
      <c r="G98" s="18" t="s">
        <v>94</v>
      </c>
      <c r="H98" s="5" t="s">
        <v>195</v>
      </c>
      <c r="I98" s="5" t="s">
        <v>93</v>
      </c>
      <c r="J98" s="6" t="s">
        <v>102</v>
      </c>
      <c r="K98" s="19" t="s">
        <v>101</v>
      </c>
      <c r="L98" s="6"/>
      <c r="M98" s="6"/>
      <c r="N98" s="19"/>
      <c r="O98" s="7" t="s">
        <v>196</v>
      </c>
      <c r="P98" s="16" t="str">
        <f>IF(A98="","",VLOOKUP(A98,#REF!,52,FALSE))</f>
        <v/>
      </c>
    </row>
    <row r="99" spans="1:16" s="16" customFormat="1" ht="100" customHeight="1">
      <c r="A99" s="17"/>
      <c r="B99" s="2" t="s">
        <v>199</v>
      </c>
      <c r="C99" s="1" t="s">
        <v>16</v>
      </c>
      <c r="D99" s="3">
        <v>44652</v>
      </c>
      <c r="E99" s="2" t="s">
        <v>200</v>
      </c>
      <c r="F99" s="4">
        <v>3011001018770</v>
      </c>
      <c r="G99" s="18" t="s">
        <v>201</v>
      </c>
      <c r="H99" s="5" t="s">
        <v>105</v>
      </c>
      <c r="I99" s="5">
        <v>2489828</v>
      </c>
      <c r="J99" s="6" t="s">
        <v>23</v>
      </c>
      <c r="K99" s="19" t="s">
        <v>101</v>
      </c>
      <c r="L99" s="6"/>
      <c r="M99" s="6"/>
      <c r="N99" s="19"/>
      <c r="O99" s="7"/>
      <c r="P99" s="16" t="str">
        <f>IF(A99="","",VLOOKUP(A99,#REF!,52,FALSE))</f>
        <v/>
      </c>
    </row>
    <row r="100" spans="1:16" s="16" customFormat="1" ht="100" customHeight="1">
      <c r="A100" s="17"/>
      <c r="B100" s="2" t="s">
        <v>202</v>
      </c>
      <c r="C100" s="1" t="s">
        <v>16</v>
      </c>
      <c r="D100" s="3">
        <v>44652</v>
      </c>
      <c r="E100" s="2" t="s">
        <v>203</v>
      </c>
      <c r="F100" s="4">
        <v>3010005022218</v>
      </c>
      <c r="G100" s="18" t="s">
        <v>204</v>
      </c>
      <c r="H100" s="5">
        <v>167958000</v>
      </c>
      <c r="I100" s="5" t="s">
        <v>205</v>
      </c>
      <c r="J100" s="6">
        <v>1</v>
      </c>
      <c r="K100" s="19" t="s">
        <v>101</v>
      </c>
      <c r="L100" s="6"/>
      <c r="M100" s="6"/>
      <c r="N100" s="19"/>
      <c r="O100" s="7" t="s">
        <v>331</v>
      </c>
      <c r="P100" s="16" t="str">
        <f>IF(A100="","",VLOOKUP(A100,#REF!,52,FALSE))</f>
        <v/>
      </c>
    </row>
    <row r="101" spans="1:16" s="16" customFormat="1" ht="100" customHeight="1">
      <c r="A101" s="17"/>
      <c r="B101" s="2" t="s">
        <v>206</v>
      </c>
      <c r="C101" s="1" t="s">
        <v>16</v>
      </c>
      <c r="D101" s="3">
        <v>44652</v>
      </c>
      <c r="E101" s="2" t="s">
        <v>203</v>
      </c>
      <c r="F101" s="4">
        <v>3010005022218</v>
      </c>
      <c r="G101" s="18" t="s">
        <v>204</v>
      </c>
      <c r="H101" s="5">
        <v>19811400</v>
      </c>
      <c r="I101" s="5" t="s">
        <v>205</v>
      </c>
      <c r="J101" s="6">
        <v>1</v>
      </c>
      <c r="K101" s="19" t="s">
        <v>101</v>
      </c>
      <c r="L101" s="6"/>
      <c r="M101" s="6"/>
      <c r="N101" s="19"/>
      <c r="O101" s="7" t="s">
        <v>332</v>
      </c>
      <c r="P101" s="16" t="str">
        <f>IF(A101="","",VLOOKUP(A101,#REF!,52,FALSE))</f>
        <v/>
      </c>
    </row>
    <row r="102" spans="1:16" s="16" customFormat="1" ht="100" customHeight="1">
      <c r="A102" s="17"/>
      <c r="B102" s="2" t="s">
        <v>207</v>
      </c>
      <c r="C102" s="1" t="s">
        <v>16</v>
      </c>
      <c r="D102" s="3">
        <v>44652</v>
      </c>
      <c r="E102" s="2" t="s">
        <v>208</v>
      </c>
      <c r="F102" s="4">
        <v>1010005029982</v>
      </c>
      <c r="G102" s="18" t="s">
        <v>209</v>
      </c>
      <c r="H102" s="5">
        <v>29952076</v>
      </c>
      <c r="I102" s="5">
        <v>29952076</v>
      </c>
      <c r="J102" s="6">
        <v>1</v>
      </c>
      <c r="K102" s="19" t="s">
        <v>101</v>
      </c>
      <c r="L102" s="6"/>
      <c r="M102" s="6"/>
      <c r="N102" s="19"/>
      <c r="O102" s="7"/>
      <c r="P102" s="16" t="str">
        <f>IF(A102="","",VLOOKUP(A102,#REF!,52,FALSE))</f>
        <v/>
      </c>
    </row>
    <row r="103" spans="1:16" s="16" customFormat="1" ht="100" customHeight="1">
      <c r="A103" s="17"/>
      <c r="B103" s="2" t="s">
        <v>210</v>
      </c>
      <c r="C103" s="1" t="s">
        <v>211</v>
      </c>
      <c r="D103" s="3">
        <v>44652</v>
      </c>
      <c r="E103" s="2" t="s">
        <v>212</v>
      </c>
      <c r="F103" s="4">
        <v>8010901016185</v>
      </c>
      <c r="G103" s="18" t="s">
        <v>96</v>
      </c>
      <c r="H103" s="5">
        <v>42919800</v>
      </c>
      <c r="I103" s="5">
        <v>42919800</v>
      </c>
      <c r="J103" s="6">
        <v>1</v>
      </c>
      <c r="K103" s="19" t="s">
        <v>101</v>
      </c>
      <c r="L103" s="6"/>
      <c r="M103" s="6"/>
      <c r="N103" s="19"/>
      <c r="O103" s="7"/>
      <c r="P103" s="16" t="str">
        <f>IF(A103="","",VLOOKUP(A103,#REF!,52,FALSE))</f>
        <v/>
      </c>
    </row>
    <row r="104" spans="1:16" s="20" customFormat="1" ht="100" customHeight="1">
      <c r="A104" s="17"/>
      <c r="B104" s="2" t="s">
        <v>213</v>
      </c>
      <c r="C104" s="1" t="s">
        <v>211</v>
      </c>
      <c r="D104" s="3">
        <v>44652</v>
      </c>
      <c r="E104" s="2" t="s">
        <v>214</v>
      </c>
      <c r="F104" s="4">
        <v>2010401086536</v>
      </c>
      <c r="G104" s="18" t="s">
        <v>118</v>
      </c>
      <c r="H104" s="5">
        <v>148432000</v>
      </c>
      <c r="I104" s="5">
        <v>148432000</v>
      </c>
      <c r="J104" s="6">
        <v>1</v>
      </c>
      <c r="K104" s="19" t="s">
        <v>101</v>
      </c>
      <c r="L104" s="6"/>
      <c r="M104" s="6"/>
      <c r="N104" s="19"/>
      <c r="O104" s="7"/>
      <c r="P104" s="16" t="str">
        <f>IF(A104="","",VLOOKUP(A104,#REF!,52,FALSE))</f>
        <v/>
      </c>
    </row>
    <row r="105" spans="1:16" s="20" customFormat="1" ht="100" customHeight="1">
      <c r="A105" s="17"/>
      <c r="B105" s="2" t="s">
        <v>215</v>
      </c>
      <c r="C105" s="1" t="s">
        <v>211</v>
      </c>
      <c r="D105" s="3">
        <v>44652</v>
      </c>
      <c r="E105" s="2" t="s">
        <v>216</v>
      </c>
      <c r="F105" s="4">
        <v>2010405002019</v>
      </c>
      <c r="G105" s="18" t="s">
        <v>118</v>
      </c>
      <c r="H105" s="5">
        <v>10560000</v>
      </c>
      <c r="I105" s="5">
        <v>10560000</v>
      </c>
      <c r="J105" s="6">
        <v>1</v>
      </c>
      <c r="K105" s="19" t="s">
        <v>101</v>
      </c>
      <c r="L105" s="6"/>
      <c r="M105" s="6"/>
      <c r="N105" s="19"/>
      <c r="O105" s="7"/>
      <c r="P105" s="16" t="str">
        <f>IF(A105="","",VLOOKUP(A105,#REF!,52,FALSE))</f>
        <v/>
      </c>
    </row>
    <row r="106" spans="1:16" s="20" customFormat="1" ht="100" customHeight="1">
      <c r="A106" s="17"/>
      <c r="B106" s="2" t="s">
        <v>217</v>
      </c>
      <c r="C106" s="1" t="s">
        <v>211</v>
      </c>
      <c r="D106" s="3">
        <v>44652</v>
      </c>
      <c r="E106" s="2" t="s">
        <v>218</v>
      </c>
      <c r="F106" s="4">
        <v>1700150000934</v>
      </c>
      <c r="G106" s="18" t="s">
        <v>96</v>
      </c>
      <c r="H106" s="5">
        <v>3186225</v>
      </c>
      <c r="I106" s="5">
        <v>3186225</v>
      </c>
      <c r="J106" s="6">
        <v>1</v>
      </c>
      <c r="K106" s="19" t="s">
        <v>101</v>
      </c>
      <c r="L106" s="6"/>
      <c r="M106" s="6"/>
      <c r="N106" s="19"/>
      <c r="O106" s="7"/>
      <c r="P106" s="16" t="str">
        <f>IF(A106="","",VLOOKUP(A106,#REF!,52,FALSE))</f>
        <v/>
      </c>
    </row>
    <row r="107" spans="1:16" s="20" customFormat="1" ht="100" customHeight="1">
      <c r="A107" s="17"/>
      <c r="B107" s="2" t="s">
        <v>219</v>
      </c>
      <c r="C107" s="1" t="s">
        <v>211</v>
      </c>
      <c r="D107" s="3">
        <v>44652</v>
      </c>
      <c r="E107" s="2" t="s">
        <v>220</v>
      </c>
      <c r="F107" s="4" t="s">
        <v>221</v>
      </c>
      <c r="G107" s="18" t="s">
        <v>118</v>
      </c>
      <c r="H107" s="5">
        <v>5411142</v>
      </c>
      <c r="I107" s="5" t="s">
        <v>222</v>
      </c>
      <c r="J107" s="6">
        <v>1</v>
      </c>
      <c r="K107" s="19" t="s">
        <v>101</v>
      </c>
      <c r="L107" s="6"/>
      <c r="M107" s="6"/>
      <c r="N107" s="19"/>
      <c r="O107" s="7" t="s">
        <v>333</v>
      </c>
      <c r="P107" s="16"/>
    </row>
    <row r="108" spans="1:16" s="20" customFormat="1" ht="100" customHeight="1">
      <c r="A108" s="17"/>
      <c r="B108" s="2" t="s">
        <v>223</v>
      </c>
      <c r="C108" s="1" t="s">
        <v>211</v>
      </c>
      <c r="D108" s="3">
        <v>44652</v>
      </c>
      <c r="E108" s="2" t="s">
        <v>97</v>
      </c>
      <c r="F108" s="4">
        <v>7010401093098</v>
      </c>
      <c r="G108" s="18" t="s">
        <v>94</v>
      </c>
      <c r="H108" s="5">
        <v>4488000</v>
      </c>
      <c r="I108" s="5">
        <v>4488000</v>
      </c>
      <c r="J108" s="6">
        <v>1</v>
      </c>
      <c r="K108" s="19" t="s">
        <v>101</v>
      </c>
      <c r="L108" s="6"/>
      <c r="M108" s="6"/>
      <c r="N108" s="19"/>
      <c r="O108" s="7"/>
      <c r="P108" s="16"/>
    </row>
    <row r="109" spans="1:16" s="20" customFormat="1" ht="100" customHeight="1">
      <c r="A109" s="17"/>
      <c r="B109" s="2" t="s">
        <v>223</v>
      </c>
      <c r="C109" s="1" t="s">
        <v>211</v>
      </c>
      <c r="D109" s="3">
        <v>44652</v>
      </c>
      <c r="E109" s="2" t="s">
        <v>98</v>
      </c>
      <c r="F109" s="4">
        <v>7010001018703</v>
      </c>
      <c r="G109" s="18" t="s">
        <v>94</v>
      </c>
      <c r="H109" s="5">
        <v>1716000</v>
      </c>
      <c r="I109" s="5">
        <v>1716000</v>
      </c>
      <c r="J109" s="6">
        <v>1</v>
      </c>
      <c r="K109" s="19" t="s">
        <v>101</v>
      </c>
      <c r="L109" s="6"/>
      <c r="M109" s="6"/>
      <c r="N109" s="19"/>
      <c r="O109" s="7"/>
      <c r="P109" s="16"/>
    </row>
    <row r="110" spans="1:16" s="20" customFormat="1" ht="100" customHeight="1">
      <c r="A110" s="17"/>
      <c r="B110" s="2" t="s">
        <v>224</v>
      </c>
      <c r="C110" s="1" t="s">
        <v>211</v>
      </c>
      <c r="D110" s="3">
        <v>44652</v>
      </c>
      <c r="E110" s="2" t="s">
        <v>108</v>
      </c>
      <c r="F110" s="4">
        <v>4010002039073</v>
      </c>
      <c r="G110" s="18" t="s">
        <v>17</v>
      </c>
      <c r="H110" s="5" t="s">
        <v>105</v>
      </c>
      <c r="I110" s="5" t="s">
        <v>225</v>
      </c>
      <c r="J110" s="6" t="s">
        <v>23</v>
      </c>
      <c r="K110" s="19" t="s">
        <v>101</v>
      </c>
      <c r="L110" s="6"/>
      <c r="M110" s="6"/>
      <c r="N110" s="19"/>
      <c r="O110" s="7" t="s">
        <v>334</v>
      </c>
      <c r="P110" s="16" t="str">
        <f>IF(A110="","",VLOOKUP(A110,#REF!,52,FALSE))</f>
        <v/>
      </c>
    </row>
    <row r="111" spans="1:16" s="20" customFormat="1" ht="100" customHeight="1">
      <c r="A111" s="17"/>
      <c r="B111" s="2" t="s">
        <v>226</v>
      </c>
      <c r="C111" s="1" t="s">
        <v>211</v>
      </c>
      <c r="D111" s="3">
        <v>44652</v>
      </c>
      <c r="E111" s="2" t="s">
        <v>203</v>
      </c>
      <c r="F111" s="4">
        <v>3010005022218</v>
      </c>
      <c r="G111" s="18" t="s">
        <v>96</v>
      </c>
      <c r="H111" s="5">
        <v>1914000</v>
      </c>
      <c r="I111" s="5">
        <v>1914000</v>
      </c>
      <c r="J111" s="6">
        <v>1</v>
      </c>
      <c r="K111" s="19" t="s">
        <v>101</v>
      </c>
      <c r="L111" s="6"/>
      <c r="M111" s="6"/>
      <c r="N111" s="19"/>
      <c r="O111" s="7"/>
      <c r="P111" s="16" t="str">
        <f>IF(A111="","",VLOOKUP(A111,#REF!,52,FALSE))</f>
        <v/>
      </c>
    </row>
    <row r="112" spans="1:16" s="20" customFormat="1" ht="100" customHeight="1">
      <c r="A112" s="17"/>
      <c r="B112" s="2" t="s">
        <v>227</v>
      </c>
      <c r="C112" s="1" t="s">
        <v>211</v>
      </c>
      <c r="D112" s="3">
        <v>44652</v>
      </c>
      <c r="E112" s="2" t="s">
        <v>203</v>
      </c>
      <c r="F112" s="4">
        <v>3010005022218</v>
      </c>
      <c r="G112" s="18" t="s">
        <v>228</v>
      </c>
      <c r="H112" s="5">
        <v>4890228</v>
      </c>
      <c r="I112" s="5" t="s">
        <v>229</v>
      </c>
      <c r="J112" s="6">
        <v>1</v>
      </c>
      <c r="K112" s="19" t="s">
        <v>101</v>
      </c>
      <c r="L112" s="6"/>
      <c r="M112" s="6"/>
      <c r="N112" s="19"/>
      <c r="O112" s="7" t="s">
        <v>335</v>
      </c>
      <c r="P112" s="16" t="str">
        <f>IF(A112="","",VLOOKUP(A112,#REF!,52,FALSE))</f>
        <v/>
      </c>
    </row>
    <row r="113" spans="1:16" s="20" customFormat="1" ht="100" customHeight="1">
      <c r="A113" s="17"/>
      <c r="B113" s="2" t="s">
        <v>230</v>
      </c>
      <c r="C113" s="1" t="s">
        <v>211</v>
      </c>
      <c r="D113" s="3">
        <v>44652</v>
      </c>
      <c r="E113" s="2" t="s">
        <v>231</v>
      </c>
      <c r="F113" s="4">
        <v>1010005001594</v>
      </c>
      <c r="G113" s="18" t="s">
        <v>232</v>
      </c>
      <c r="H113" s="5">
        <v>4529436</v>
      </c>
      <c r="I113" s="5" t="s">
        <v>233</v>
      </c>
      <c r="J113" s="6">
        <v>1</v>
      </c>
      <c r="K113" s="19" t="s">
        <v>101</v>
      </c>
      <c r="L113" s="6"/>
      <c r="M113" s="6"/>
      <c r="N113" s="19"/>
      <c r="O113" s="7" t="s">
        <v>336</v>
      </c>
      <c r="P113" s="16" t="str">
        <f>IF(A113="","",VLOOKUP(A113,#REF!,52,FALSE))</f>
        <v/>
      </c>
    </row>
    <row r="114" spans="1:16" s="20" customFormat="1" ht="100" customHeight="1">
      <c r="A114" s="17"/>
      <c r="B114" s="2" t="s">
        <v>234</v>
      </c>
      <c r="C114" s="1" t="s">
        <v>211</v>
      </c>
      <c r="D114" s="3">
        <v>44652</v>
      </c>
      <c r="E114" s="2" t="s">
        <v>235</v>
      </c>
      <c r="F114" s="4">
        <v>7010401017486</v>
      </c>
      <c r="G114" s="18" t="s">
        <v>232</v>
      </c>
      <c r="H114" s="5">
        <v>2370714</v>
      </c>
      <c r="I114" s="5" t="s">
        <v>236</v>
      </c>
      <c r="J114" s="6">
        <v>1</v>
      </c>
      <c r="K114" s="19" t="s">
        <v>101</v>
      </c>
      <c r="L114" s="6"/>
      <c r="M114" s="6"/>
      <c r="N114" s="19"/>
      <c r="O114" s="7" t="s">
        <v>337</v>
      </c>
      <c r="P114" s="16" t="str">
        <f>IF(A114="","",VLOOKUP(A114,#REF!,52,FALSE))</f>
        <v/>
      </c>
    </row>
    <row r="115" spans="1:16" ht="100" customHeight="1">
      <c r="A115" s="17"/>
      <c r="B115" s="2" t="s">
        <v>237</v>
      </c>
      <c r="C115" s="1" t="s">
        <v>211</v>
      </c>
      <c r="D115" s="3">
        <v>44652</v>
      </c>
      <c r="E115" s="2" t="s">
        <v>238</v>
      </c>
      <c r="F115" s="4">
        <v>9010001019071</v>
      </c>
      <c r="G115" s="18" t="s">
        <v>232</v>
      </c>
      <c r="H115" s="5">
        <v>6166908</v>
      </c>
      <c r="I115" s="5">
        <v>6166908</v>
      </c>
      <c r="J115" s="6">
        <v>1</v>
      </c>
      <c r="K115" s="19" t="s">
        <v>101</v>
      </c>
      <c r="L115" s="6"/>
      <c r="M115" s="6"/>
      <c r="N115" s="19"/>
      <c r="O115" s="7"/>
      <c r="P115" s="16" t="str">
        <f>IF(A115="","",VLOOKUP(A115,#REF!,52,FALSE))</f>
        <v/>
      </c>
    </row>
    <row r="116" spans="1:16" ht="100" customHeight="1">
      <c r="A116" s="17"/>
      <c r="B116" s="2" t="s">
        <v>239</v>
      </c>
      <c r="C116" s="1" t="s">
        <v>211</v>
      </c>
      <c r="D116" s="3">
        <v>44652</v>
      </c>
      <c r="E116" s="2" t="s">
        <v>240</v>
      </c>
      <c r="F116" s="4">
        <v>8010001088209</v>
      </c>
      <c r="G116" s="18" t="s">
        <v>232</v>
      </c>
      <c r="H116" s="5">
        <v>7584060</v>
      </c>
      <c r="I116" s="5">
        <v>7584060</v>
      </c>
      <c r="J116" s="6">
        <v>1</v>
      </c>
      <c r="K116" s="19" t="s">
        <v>101</v>
      </c>
      <c r="L116" s="6"/>
      <c r="M116" s="6"/>
      <c r="N116" s="19"/>
      <c r="O116" s="7"/>
      <c r="P116" s="16" t="str">
        <f>IF(A116="","",VLOOKUP(A116,#REF!,52,FALSE))</f>
        <v/>
      </c>
    </row>
    <row r="117" spans="1:16" ht="100" customHeight="1">
      <c r="A117" s="17"/>
      <c r="B117" s="2" t="s">
        <v>241</v>
      </c>
      <c r="C117" s="1" t="s">
        <v>211</v>
      </c>
      <c r="D117" s="3">
        <v>44652</v>
      </c>
      <c r="E117" s="2" t="s">
        <v>242</v>
      </c>
      <c r="F117" s="4">
        <v>6120001059605</v>
      </c>
      <c r="G117" s="18" t="s">
        <v>243</v>
      </c>
      <c r="H117" s="5">
        <v>4791600</v>
      </c>
      <c r="I117" s="5">
        <v>4791600</v>
      </c>
      <c r="J117" s="6">
        <v>1</v>
      </c>
      <c r="K117" s="19" t="s">
        <v>101</v>
      </c>
      <c r="L117" s="6"/>
      <c r="M117" s="6"/>
      <c r="N117" s="19"/>
      <c r="O117" s="7"/>
      <c r="P117" s="16" t="str">
        <f>IF(A117="","",VLOOKUP(A117,#REF!,52,FALSE))</f>
        <v/>
      </c>
    </row>
    <row r="118" spans="1:16" ht="100" customHeight="1">
      <c r="A118" s="17"/>
      <c r="B118" s="2" t="s">
        <v>244</v>
      </c>
      <c r="C118" s="1" t="s">
        <v>211</v>
      </c>
      <c r="D118" s="3">
        <v>44652</v>
      </c>
      <c r="E118" s="2" t="s">
        <v>245</v>
      </c>
      <c r="F118" s="4">
        <v>4010005016648</v>
      </c>
      <c r="G118" s="18" t="s">
        <v>232</v>
      </c>
      <c r="H118" s="5">
        <v>14926797</v>
      </c>
      <c r="I118" s="5">
        <v>14926797</v>
      </c>
      <c r="J118" s="6">
        <v>1</v>
      </c>
      <c r="K118" s="19" t="s">
        <v>101</v>
      </c>
      <c r="L118" s="6"/>
      <c r="M118" s="6"/>
      <c r="N118" s="19"/>
      <c r="O118" s="7"/>
      <c r="P118" s="16" t="str">
        <f>IF(A118="","",VLOOKUP(A118,#REF!,52,FALSE))</f>
        <v/>
      </c>
    </row>
    <row r="119" spans="1:16" ht="100" customHeight="1">
      <c r="A119" s="17"/>
      <c r="B119" s="2" t="s">
        <v>246</v>
      </c>
      <c r="C119" s="1" t="s">
        <v>211</v>
      </c>
      <c r="D119" s="3">
        <v>44652</v>
      </c>
      <c r="E119" s="2" t="s">
        <v>245</v>
      </c>
      <c r="F119" s="4">
        <v>4010005016648</v>
      </c>
      <c r="G119" s="18" t="s">
        <v>232</v>
      </c>
      <c r="H119" s="5">
        <v>3750301</v>
      </c>
      <c r="I119" s="5">
        <v>3750301</v>
      </c>
      <c r="J119" s="6">
        <v>1</v>
      </c>
      <c r="K119" s="19" t="s">
        <v>101</v>
      </c>
      <c r="L119" s="6"/>
      <c r="M119" s="6"/>
      <c r="N119" s="19"/>
      <c r="O119" s="7"/>
      <c r="P119" s="16" t="str">
        <f>IF(A119="","",VLOOKUP(A119,#REF!,52,FALSE))</f>
        <v/>
      </c>
    </row>
    <row r="120" spans="1:16" ht="100" customHeight="1">
      <c r="A120" s="17"/>
      <c r="B120" s="2" t="s">
        <v>247</v>
      </c>
      <c r="C120" s="1" t="s">
        <v>211</v>
      </c>
      <c r="D120" s="3">
        <v>44652</v>
      </c>
      <c r="E120" s="2" t="s">
        <v>248</v>
      </c>
      <c r="F120" s="4">
        <v>7010001120624</v>
      </c>
      <c r="G120" s="18" t="s">
        <v>232</v>
      </c>
      <c r="H120" s="5">
        <v>3953532</v>
      </c>
      <c r="I120" s="5">
        <v>3953532</v>
      </c>
      <c r="J120" s="6">
        <v>1</v>
      </c>
      <c r="K120" s="19" t="s">
        <v>101</v>
      </c>
      <c r="L120" s="6"/>
      <c r="M120" s="6"/>
      <c r="N120" s="19"/>
      <c r="O120" s="7"/>
      <c r="P120" s="16" t="str">
        <f>IF(A120="","",VLOOKUP(A120,#REF!,52,FALSE))</f>
        <v/>
      </c>
    </row>
    <row r="121" spans="1:16" ht="100" customHeight="1">
      <c r="A121" s="17"/>
      <c r="B121" s="2" t="s">
        <v>249</v>
      </c>
      <c r="C121" s="1" t="s">
        <v>211</v>
      </c>
      <c r="D121" s="3">
        <v>44652</v>
      </c>
      <c r="E121" s="2" t="s">
        <v>98</v>
      </c>
      <c r="F121" s="4">
        <v>7010001018703</v>
      </c>
      <c r="G121" s="18" t="s">
        <v>232</v>
      </c>
      <c r="H121" s="5">
        <v>4712400</v>
      </c>
      <c r="I121" s="5">
        <v>4712400</v>
      </c>
      <c r="J121" s="6">
        <v>1</v>
      </c>
      <c r="K121" s="19" t="s">
        <v>101</v>
      </c>
      <c r="L121" s="6"/>
      <c r="M121" s="6"/>
      <c r="N121" s="19"/>
      <c r="O121" s="7"/>
      <c r="P121" s="16" t="str">
        <f>IF(A121="","",VLOOKUP(A121,#REF!,52,FALSE))</f>
        <v/>
      </c>
    </row>
    <row r="122" spans="1:16" ht="100" customHeight="1">
      <c r="A122" s="17"/>
      <c r="B122" s="2" t="s">
        <v>250</v>
      </c>
      <c r="C122" s="1" t="s">
        <v>211</v>
      </c>
      <c r="D122" s="3">
        <v>44652</v>
      </c>
      <c r="E122" s="2" t="s">
        <v>251</v>
      </c>
      <c r="F122" s="4">
        <v>3020001081423</v>
      </c>
      <c r="G122" s="18" t="s">
        <v>252</v>
      </c>
      <c r="H122" s="5">
        <v>7671592</v>
      </c>
      <c r="I122" s="5">
        <v>7671592</v>
      </c>
      <c r="J122" s="6">
        <v>1</v>
      </c>
      <c r="K122" s="19" t="s">
        <v>101</v>
      </c>
      <c r="L122" s="6"/>
      <c r="M122" s="6"/>
      <c r="N122" s="19"/>
      <c r="O122" s="7"/>
      <c r="P122" s="16" t="str">
        <f>IF(A122="","",VLOOKUP(A122,#REF!,52,FALSE))</f>
        <v/>
      </c>
    </row>
    <row r="123" spans="1:16" ht="100" customHeight="1">
      <c r="A123" s="17"/>
      <c r="B123" s="2" t="s">
        <v>253</v>
      </c>
      <c r="C123" s="1" t="s">
        <v>254</v>
      </c>
      <c r="D123" s="3">
        <v>44652</v>
      </c>
      <c r="E123" s="2" t="s">
        <v>255</v>
      </c>
      <c r="F123" s="4">
        <v>2020001035660</v>
      </c>
      <c r="G123" s="18" t="s">
        <v>17</v>
      </c>
      <c r="H123" s="5" t="s">
        <v>18</v>
      </c>
      <c r="I123" s="5" t="s">
        <v>256</v>
      </c>
      <c r="J123" s="6" t="s">
        <v>23</v>
      </c>
      <c r="K123" s="19" t="s">
        <v>101</v>
      </c>
      <c r="L123" s="6"/>
      <c r="M123" s="6"/>
      <c r="N123" s="19"/>
      <c r="O123" s="7" t="s">
        <v>257</v>
      </c>
      <c r="P123" s="16" t="str">
        <f>IF(A123="","",VLOOKUP(A123,#REF!,52,FALSE))</f>
        <v/>
      </c>
    </row>
    <row r="124" spans="1:16" ht="100" customHeight="1">
      <c r="A124" s="17"/>
      <c r="B124" s="2" t="s">
        <v>241</v>
      </c>
      <c r="C124" s="1" t="s">
        <v>211</v>
      </c>
      <c r="D124" s="3">
        <v>44652</v>
      </c>
      <c r="E124" s="2" t="s">
        <v>321</v>
      </c>
      <c r="F124" s="4">
        <v>8010405010536</v>
      </c>
      <c r="G124" s="18" t="s">
        <v>243</v>
      </c>
      <c r="H124" s="5">
        <v>6112480</v>
      </c>
      <c r="I124" s="5">
        <v>6112480</v>
      </c>
      <c r="J124" s="6">
        <v>1</v>
      </c>
      <c r="K124" s="19" t="s">
        <v>101</v>
      </c>
      <c r="L124" s="6" t="s">
        <v>258</v>
      </c>
      <c r="M124" s="6" t="s">
        <v>259</v>
      </c>
      <c r="N124" s="19" t="s">
        <v>23</v>
      </c>
      <c r="O124" s="7"/>
      <c r="P124" s="16" t="str">
        <f>IF(A124="","",VLOOKUP(A124,#REF!,52,FALSE))</f>
        <v/>
      </c>
    </row>
    <row r="125" spans="1:16" ht="100" customHeight="1">
      <c r="A125" s="17"/>
      <c r="B125" s="2" t="s">
        <v>260</v>
      </c>
      <c r="C125" s="1" t="s">
        <v>211</v>
      </c>
      <c r="D125" s="3">
        <v>44652</v>
      </c>
      <c r="E125" s="2" t="s">
        <v>99</v>
      </c>
      <c r="F125" s="4">
        <v>1011301008928</v>
      </c>
      <c r="G125" s="18" t="s">
        <v>118</v>
      </c>
      <c r="H125" s="5">
        <v>2148960</v>
      </c>
      <c r="I125" s="5">
        <v>2148960</v>
      </c>
      <c r="J125" s="6">
        <v>1</v>
      </c>
      <c r="K125" s="19" t="s">
        <v>101</v>
      </c>
      <c r="L125" s="6"/>
      <c r="M125" s="6"/>
      <c r="N125" s="19"/>
      <c r="O125" s="7"/>
      <c r="P125" s="16" t="str">
        <f>IF(A125="","",VLOOKUP(A125,#REF!,52,FALSE))</f>
        <v/>
      </c>
    </row>
    <row r="126" spans="1:16" ht="100" customHeight="1">
      <c r="A126" s="17"/>
      <c r="B126" s="2" t="s">
        <v>261</v>
      </c>
      <c r="C126" s="1" t="s">
        <v>16</v>
      </c>
      <c r="D126" s="3">
        <v>44652</v>
      </c>
      <c r="E126" s="2" t="s">
        <v>262</v>
      </c>
      <c r="F126" s="4">
        <v>7010001020741</v>
      </c>
      <c r="G126" s="18" t="s">
        <v>17</v>
      </c>
      <c r="H126" s="5" t="s">
        <v>105</v>
      </c>
      <c r="I126" s="5" t="s">
        <v>263</v>
      </c>
      <c r="J126" s="6" t="s">
        <v>23</v>
      </c>
      <c r="K126" s="19" t="s">
        <v>101</v>
      </c>
      <c r="L126" s="6"/>
      <c r="M126" s="6"/>
      <c r="N126" s="19"/>
      <c r="O126" s="7" t="s">
        <v>338</v>
      </c>
      <c r="P126" s="16" t="str">
        <f>IF(A126="","",VLOOKUP(A126,#REF!,52,FALSE))</f>
        <v/>
      </c>
    </row>
    <row r="127" spans="1:16" ht="100" customHeight="1">
      <c r="A127" s="17"/>
      <c r="B127" s="2" t="s">
        <v>265</v>
      </c>
      <c r="C127" s="1" t="s">
        <v>16</v>
      </c>
      <c r="D127" s="3">
        <v>44652</v>
      </c>
      <c r="E127" s="2" t="s">
        <v>264</v>
      </c>
      <c r="F127" s="4">
        <v>7010501010507</v>
      </c>
      <c r="G127" s="18" t="s">
        <v>17</v>
      </c>
      <c r="H127" s="5" t="s">
        <v>105</v>
      </c>
      <c r="I127" s="5" t="s">
        <v>266</v>
      </c>
      <c r="J127" s="6" t="s">
        <v>23</v>
      </c>
      <c r="K127" s="19" t="s">
        <v>101</v>
      </c>
      <c r="L127" s="6"/>
      <c r="M127" s="6"/>
      <c r="N127" s="19"/>
      <c r="O127" s="7" t="s">
        <v>339</v>
      </c>
      <c r="P127" s="16" t="str">
        <f>IF(A127="","",VLOOKUP(A127,#REF!,52,FALSE))</f>
        <v/>
      </c>
    </row>
    <row r="128" spans="1:16" ht="100" customHeight="1">
      <c r="A128" s="17"/>
      <c r="B128" s="2" t="s">
        <v>267</v>
      </c>
      <c r="C128" s="1" t="s">
        <v>16</v>
      </c>
      <c r="D128" s="3">
        <v>44652</v>
      </c>
      <c r="E128" s="2" t="s">
        <v>264</v>
      </c>
      <c r="F128" s="4">
        <v>7010501010507</v>
      </c>
      <c r="G128" s="18" t="s">
        <v>17</v>
      </c>
      <c r="H128" s="5" t="s">
        <v>105</v>
      </c>
      <c r="I128" s="5" t="s">
        <v>268</v>
      </c>
      <c r="J128" s="6" t="s">
        <v>23</v>
      </c>
      <c r="K128" s="19" t="s">
        <v>101</v>
      </c>
      <c r="L128" s="6"/>
      <c r="M128" s="6"/>
      <c r="N128" s="19"/>
      <c r="O128" s="7" t="s">
        <v>340</v>
      </c>
      <c r="P128" s="16" t="str">
        <f>IF(A128="","",VLOOKUP(A128,#REF!,52,FALSE))</f>
        <v/>
      </c>
    </row>
    <row r="129" spans="1:16" ht="100" customHeight="1">
      <c r="A129" s="17"/>
      <c r="B129" s="2" t="s">
        <v>269</v>
      </c>
      <c r="C129" s="1" t="s">
        <v>16</v>
      </c>
      <c r="D129" s="3">
        <v>44652</v>
      </c>
      <c r="E129" s="2" t="s">
        <v>270</v>
      </c>
      <c r="F129" s="4">
        <v>9010001040886</v>
      </c>
      <c r="G129" s="18" t="s">
        <v>17</v>
      </c>
      <c r="H129" s="5" t="s">
        <v>105</v>
      </c>
      <c r="I129" s="5">
        <v>7370577</v>
      </c>
      <c r="J129" s="6" t="s">
        <v>23</v>
      </c>
      <c r="K129" s="19" t="s">
        <v>101</v>
      </c>
      <c r="L129" s="6"/>
      <c r="M129" s="6"/>
      <c r="N129" s="19"/>
      <c r="O129" s="7"/>
      <c r="P129" s="16" t="str">
        <f>IF(A129="","",VLOOKUP(A129,#REF!,52,FALSE))</f>
        <v/>
      </c>
    </row>
    <row r="130" spans="1:16" ht="100" customHeight="1">
      <c r="A130" s="17"/>
      <c r="B130" s="2" t="s">
        <v>271</v>
      </c>
      <c r="C130" s="1" t="s">
        <v>16</v>
      </c>
      <c r="D130" s="3">
        <v>44652</v>
      </c>
      <c r="E130" s="2" t="s">
        <v>272</v>
      </c>
      <c r="F130" s="4">
        <v>2160001010617</v>
      </c>
      <c r="G130" s="18" t="s">
        <v>17</v>
      </c>
      <c r="H130" s="5" t="s">
        <v>105</v>
      </c>
      <c r="I130" s="5">
        <v>9007993</v>
      </c>
      <c r="J130" s="6" t="s">
        <v>23</v>
      </c>
      <c r="K130" s="19" t="s">
        <v>101</v>
      </c>
      <c r="L130" s="6"/>
      <c r="M130" s="6"/>
      <c r="N130" s="19"/>
      <c r="O130" s="7"/>
      <c r="P130" s="16" t="str">
        <f>IF(A130="","",VLOOKUP(A130,#REF!,52,FALSE))</f>
        <v/>
      </c>
    </row>
    <row r="131" spans="1:16" ht="100" customHeight="1">
      <c r="A131" s="17"/>
      <c r="B131" s="2" t="s">
        <v>273</v>
      </c>
      <c r="C131" s="1" t="s">
        <v>16</v>
      </c>
      <c r="D131" s="3">
        <v>44652</v>
      </c>
      <c r="E131" s="2" t="s">
        <v>270</v>
      </c>
      <c r="F131" s="4">
        <v>9010001040886</v>
      </c>
      <c r="G131" s="18" t="s">
        <v>17</v>
      </c>
      <c r="H131" s="5" t="s">
        <v>105</v>
      </c>
      <c r="I131" s="5">
        <v>7054355</v>
      </c>
      <c r="J131" s="6" t="s">
        <v>23</v>
      </c>
      <c r="K131" s="19" t="s">
        <v>101</v>
      </c>
      <c r="L131" s="6"/>
      <c r="M131" s="6"/>
      <c r="N131" s="19"/>
      <c r="O131" s="7"/>
      <c r="P131" s="16" t="str">
        <f>IF(A131="","",VLOOKUP(A131,#REF!,52,FALSE))</f>
        <v/>
      </c>
    </row>
    <row r="132" spans="1:16" ht="100" customHeight="1">
      <c r="A132" s="17"/>
      <c r="B132" s="2" t="s">
        <v>274</v>
      </c>
      <c r="C132" s="1" t="s">
        <v>16</v>
      </c>
      <c r="D132" s="3">
        <v>44652</v>
      </c>
      <c r="E132" s="2" t="s">
        <v>270</v>
      </c>
      <c r="F132" s="4">
        <v>9010001040886</v>
      </c>
      <c r="G132" s="18" t="s">
        <v>17</v>
      </c>
      <c r="H132" s="5" t="s">
        <v>105</v>
      </c>
      <c r="I132" s="5">
        <v>7424120</v>
      </c>
      <c r="J132" s="6" t="s">
        <v>23</v>
      </c>
      <c r="K132" s="19" t="s">
        <v>101</v>
      </c>
      <c r="L132" s="6"/>
      <c r="M132" s="6"/>
      <c r="N132" s="19"/>
      <c r="O132" s="7"/>
      <c r="P132" s="16" t="str">
        <f>IF(A132="","",VLOOKUP(A132,#REF!,52,FALSE))</f>
        <v/>
      </c>
    </row>
    <row r="133" spans="1:16" ht="100" customHeight="1">
      <c r="A133" s="17"/>
      <c r="B133" s="2" t="s">
        <v>275</v>
      </c>
      <c r="C133" s="1" t="s">
        <v>16</v>
      </c>
      <c r="D133" s="3">
        <v>44652</v>
      </c>
      <c r="E133" s="2" t="s">
        <v>276</v>
      </c>
      <c r="F133" s="4">
        <v>5010001141787</v>
      </c>
      <c r="G133" s="18" t="s">
        <v>17</v>
      </c>
      <c r="H133" s="5" t="s">
        <v>105</v>
      </c>
      <c r="I133" s="5" t="s">
        <v>277</v>
      </c>
      <c r="J133" s="6" t="s">
        <v>23</v>
      </c>
      <c r="K133" s="19" t="s">
        <v>101</v>
      </c>
      <c r="L133" s="6"/>
      <c r="M133" s="6"/>
      <c r="N133" s="19"/>
      <c r="O133" s="7" t="s">
        <v>341</v>
      </c>
      <c r="P133" s="16" t="str">
        <f>IF(A133="","",VLOOKUP(A133,#REF!,52,FALSE))</f>
        <v/>
      </c>
    </row>
    <row r="134" spans="1:16" ht="100" customHeight="1">
      <c r="A134" s="17"/>
      <c r="B134" s="2" t="s">
        <v>278</v>
      </c>
      <c r="C134" s="1" t="s">
        <v>16</v>
      </c>
      <c r="D134" s="3">
        <v>44652</v>
      </c>
      <c r="E134" s="2" t="s">
        <v>264</v>
      </c>
      <c r="F134" s="4">
        <v>7010501010507</v>
      </c>
      <c r="G134" s="18" t="s">
        <v>17</v>
      </c>
      <c r="H134" s="5" t="s">
        <v>105</v>
      </c>
      <c r="I134" s="5" t="s">
        <v>279</v>
      </c>
      <c r="J134" s="6" t="s">
        <v>23</v>
      </c>
      <c r="K134" s="19" t="s">
        <v>101</v>
      </c>
      <c r="L134" s="6"/>
      <c r="M134" s="6"/>
      <c r="N134" s="19"/>
      <c r="O134" s="7" t="s">
        <v>342</v>
      </c>
      <c r="P134" s="16" t="str">
        <f>IF(A134="","",VLOOKUP(A134,#REF!,52,FALSE))</f>
        <v/>
      </c>
    </row>
    <row r="135" spans="1:16" ht="100" customHeight="1">
      <c r="A135" s="17"/>
      <c r="B135" s="2" t="s">
        <v>280</v>
      </c>
      <c r="C135" s="1" t="s">
        <v>16</v>
      </c>
      <c r="D135" s="3">
        <v>44652</v>
      </c>
      <c r="E135" s="2" t="s">
        <v>264</v>
      </c>
      <c r="F135" s="4">
        <v>7010501010507</v>
      </c>
      <c r="G135" s="18" t="s">
        <v>17</v>
      </c>
      <c r="H135" s="5" t="s">
        <v>105</v>
      </c>
      <c r="I135" s="5" t="s">
        <v>281</v>
      </c>
      <c r="J135" s="6" t="s">
        <v>23</v>
      </c>
      <c r="K135" s="19" t="s">
        <v>101</v>
      </c>
      <c r="L135" s="6"/>
      <c r="M135" s="6"/>
      <c r="N135" s="19"/>
      <c r="O135" s="7" t="s">
        <v>343</v>
      </c>
      <c r="P135" s="16" t="str">
        <f>IF(A135="","",VLOOKUP(A135,#REF!,52,FALSE))</f>
        <v/>
      </c>
    </row>
    <row r="136" spans="1:16" ht="100" customHeight="1">
      <c r="A136" s="17"/>
      <c r="B136" s="2" t="s">
        <v>282</v>
      </c>
      <c r="C136" s="1" t="s">
        <v>16</v>
      </c>
      <c r="D136" s="3">
        <v>44652</v>
      </c>
      <c r="E136" s="2" t="s">
        <v>264</v>
      </c>
      <c r="F136" s="4">
        <v>7010501010507</v>
      </c>
      <c r="G136" s="18" t="s">
        <v>17</v>
      </c>
      <c r="H136" s="5" t="s">
        <v>105</v>
      </c>
      <c r="I136" s="5" t="s">
        <v>283</v>
      </c>
      <c r="J136" s="6" t="s">
        <v>23</v>
      </c>
      <c r="K136" s="19" t="s">
        <v>101</v>
      </c>
      <c r="L136" s="6"/>
      <c r="M136" s="6"/>
      <c r="N136" s="19"/>
      <c r="O136" s="7" t="s">
        <v>344</v>
      </c>
      <c r="P136" s="16" t="str">
        <f>IF(A136="","",VLOOKUP(A136,#REF!,52,FALSE))</f>
        <v/>
      </c>
    </row>
    <row r="137" spans="1:16" ht="100" customHeight="1">
      <c r="A137" s="17"/>
      <c r="B137" s="2" t="s">
        <v>284</v>
      </c>
      <c r="C137" s="1" t="s">
        <v>16</v>
      </c>
      <c r="D137" s="3">
        <v>44652</v>
      </c>
      <c r="E137" s="2" t="s">
        <v>264</v>
      </c>
      <c r="F137" s="4">
        <v>7010501010507</v>
      </c>
      <c r="G137" s="18" t="s">
        <v>17</v>
      </c>
      <c r="H137" s="5" t="s">
        <v>105</v>
      </c>
      <c r="I137" s="5" t="s">
        <v>281</v>
      </c>
      <c r="J137" s="6" t="s">
        <v>23</v>
      </c>
      <c r="K137" s="19" t="s">
        <v>101</v>
      </c>
      <c r="L137" s="6"/>
      <c r="M137" s="6"/>
      <c r="N137" s="19"/>
      <c r="O137" s="7" t="s">
        <v>345</v>
      </c>
      <c r="P137" s="16" t="str">
        <f>IF(A137="","",VLOOKUP(A137,#REF!,52,FALSE))</f>
        <v/>
      </c>
    </row>
    <row r="138" spans="1:16" ht="100" customHeight="1">
      <c r="A138" s="17"/>
      <c r="B138" s="2" t="s">
        <v>285</v>
      </c>
      <c r="C138" s="1" t="s">
        <v>16</v>
      </c>
      <c r="D138" s="3">
        <v>44652</v>
      </c>
      <c r="E138" s="2" t="s">
        <v>286</v>
      </c>
      <c r="F138" s="4">
        <v>9120001043738</v>
      </c>
      <c r="G138" s="18" t="s">
        <v>100</v>
      </c>
      <c r="H138" s="5" t="s">
        <v>105</v>
      </c>
      <c r="I138" s="5" t="s">
        <v>287</v>
      </c>
      <c r="J138" s="6" t="s">
        <v>23</v>
      </c>
      <c r="K138" s="19" t="s">
        <v>101</v>
      </c>
      <c r="L138" s="6"/>
      <c r="M138" s="6"/>
      <c r="N138" s="19"/>
      <c r="O138" s="7" t="s">
        <v>346</v>
      </c>
      <c r="P138" s="16" t="str">
        <f>IF(A138="","",VLOOKUP(A138,#REF!,52,FALSE))</f>
        <v/>
      </c>
    </row>
    <row r="139" spans="1:16" ht="100" customHeight="1">
      <c r="A139" s="17"/>
      <c r="B139" s="2" t="s">
        <v>288</v>
      </c>
      <c r="C139" s="1" t="s">
        <v>16</v>
      </c>
      <c r="D139" s="3">
        <v>44656</v>
      </c>
      <c r="E139" s="2" t="s">
        <v>289</v>
      </c>
      <c r="F139" s="4">
        <v>1020001071491</v>
      </c>
      <c r="G139" s="18" t="s">
        <v>17</v>
      </c>
      <c r="H139" s="5" t="s">
        <v>105</v>
      </c>
      <c r="I139" s="5">
        <v>98846000</v>
      </c>
      <c r="J139" s="6" t="s">
        <v>23</v>
      </c>
      <c r="K139" s="19" t="s">
        <v>101</v>
      </c>
      <c r="L139" s="6"/>
      <c r="M139" s="6"/>
      <c r="N139" s="19"/>
      <c r="O139" s="7"/>
      <c r="P139" s="16" t="str">
        <f>IF(A139="","",VLOOKUP(A139,#REF!,52,FALSE))</f>
        <v/>
      </c>
    </row>
    <row r="140" spans="1:16" ht="100" customHeight="1">
      <c r="A140" s="17"/>
      <c r="B140" s="2" t="s">
        <v>290</v>
      </c>
      <c r="C140" s="1" t="s">
        <v>16</v>
      </c>
      <c r="D140" s="3">
        <v>44656</v>
      </c>
      <c r="E140" s="2" t="s">
        <v>291</v>
      </c>
      <c r="F140" s="4">
        <v>1011001014417</v>
      </c>
      <c r="G140" s="18" t="s">
        <v>17</v>
      </c>
      <c r="H140" s="5" t="s">
        <v>105</v>
      </c>
      <c r="I140" s="5">
        <v>82500000</v>
      </c>
      <c r="J140" s="6" t="s">
        <v>23</v>
      </c>
      <c r="K140" s="19" t="s">
        <v>101</v>
      </c>
      <c r="L140" s="6"/>
      <c r="M140" s="6"/>
      <c r="N140" s="19"/>
      <c r="O140" s="7"/>
      <c r="P140" s="16" t="str">
        <f>IF(A140="","",VLOOKUP(A140,#REF!,52,FALSE))</f>
        <v/>
      </c>
    </row>
    <row r="141" spans="1:16" ht="100" customHeight="1">
      <c r="A141" s="17"/>
      <c r="B141" s="2" t="s">
        <v>292</v>
      </c>
      <c r="C141" s="1" t="s">
        <v>16</v>
      </c>
      <c r="D141" s="3">
        <v>44656</v>
      </c>
      <c r="E141" s="2" t="s">
        <v>270</v>
      </c>
      <c r="F141" s="4">
        <v>9010001040886</v>
      </c>
      <c r="G141" s="18" t="s">
        <v>17</v>
      </c>
      <c r="H141" s="5" t="s">
        <v>105</v>
      </c>
      <c r="I141" s="5">
        <v>24848560</v>
      </c>
      <c r="J141" s="6" t="s">
        <v>23</v>
      </c>
      <c r="K141" s="19" t="s">
        <v>101</v>
      </c>
      <c r="L141" s="6"/>
      <c r="M141" s="6"/>
      <c r="N141" s="19"/>
      <c r="O141" s="7"/>
      <c r="P141" s="16" t="str">
        <f>IF(A141="","",VLOOKUP(A141,#REF!,52,FALSE))</f>
        <v/>
      </c>
    </row>
    <row r="142" spans="1:16" ht="100" customHeight="1">
      <c r="A142" s="17"/>
      <c r="B142" s="2" t="s">
        <v>293</v>
      </c>
      <c r="C142" s="1" t="s">
        <v>16</v>
      </c>
      <c r="D142" s="3">
        <v>44657</v>
      </c>
      <c r="E142" s="2" t="s">
        <v>294</v>
      </c>
      <c r="F142" s="4">
        <v>7010001012862</v>
      </c>
      <c r="G142" s="18" t="s">
        <v>17</v>
      </c>
      <c r="H142" s="5" t="s">
        <v>105</v>
      </c>
      <c r="I142" s="5">
        <v>21115745</v>
      </c>
      <c r="J142" s="6" t="s">
        <v>23</v>
      </c>
      <c r="K142" s="19" t="s">
        <v>101</v>
      </c>
      <c r="L142" s="6"/>
      <c r="M142" s="6"/>
      <c r="N142" s="19"/>
      <c r="O142" s="7"/>
      <c r="P142" s="16" t="str">
        <f>IF(A142="","",VLOOKUP(A142,#REF!,52,FALSE))</f>
        <v/>
      </c>
    </row>
    <row r="143" spans="1:16" ht="100" customHeight="1">
      <c r="A143" s="17"/>
      <c r="B143" s="2" t="s">
        <v>295</v>
      </c>
      <c r="C143" s="1" t="s">
        <v>16</v>
      </c>
      <c r="D143" s="3">
        <v>44662</v>
      </c>
      <c r="E143" s="2" t="s">
        <v>296</v>
      </c>
      <c r="F143" s="4">
        <v>5010001182988</v>
      </c>
      <c r="G143" s="18" t="s">
        <v>17</v>
      </c>
      <c r="H143" s="5" t="s">
        <v>105</v>
      </c>
      <c r="I143" s="5" t="s">
        <v>297</v>
      </c>
      <c r="J143" s="6" t="s">
        <v>23</v>
      </c>
      <c r="K143" s="19" t="s">
        <v>101</v>
      </c>
      <c r="L143" s="6"/>
      <c r="M143" s="6"/>
      <c r="N143" s="19"/>
      <c r="O143" s="7" t="s">
        <v>347</v>
      </c>
      <c r="P143" s="16" t="str">
        <f>IF(A143="","",VLOOKUP(A143,#REF!,52,FALSE))</f>
        <v/>
      </c>
    </row>
    <row r="144" spans="1:16" ht="100" customHeight="1">
      <c r="A144" s="17"/>
      <c r="B144" s="2" t="s">
        <v>298</v>
      </c>
      <c r="C144" s="1" t="s">
        <v>16</v>
      </c>
      <c r="D144" s="3">
        <v>44662</v>
      </c>
      <c r="E144" s="2" t="s">
        <v>299</v>
      </c>
      <c r="F144" s="4">
        <v>4010001021791</v>
      </c>
      <c r="G144" s="18" t="s">
        <v>17</v>
      </c>
      <c r="H144" s="5" t="s">
        <v>105</v>
      </c>
      <c r="I144" s="5">
        <v>8176817</v>
      </c>
      <c r="J144" s="6" t="s">
        <v>23</v>
      </c>
      <c r="K144" s="19" t="s">
        <v>101</v>
      </c>
      <c r="L144" s="6"/>
      <c r="M144" s="6"/>
      <c r="N144" s="19"/>
      <c r="O144" s="7"/>
      <c r="P144" s="16" t="str">
        <f>IF(A144="","",VLOOKUP(A144,#REF!,52,FALSE))</f>
        <v/>
      </c>
    </row>
    <row r="145" spans="1:16" ht="100" customHeight="1">
      <c r="A145" s="17"/>
      <c r="B145" s="2" t="s">
        <v>300</v>
      </c>
      <c r="C145" s="1" t="s">
        <v>16</v>
      </c>
      <c r="D145" s="3">
        <v>44665</v>
      </c>
      <c r="E145" s="2" t="s">
        <v>289</v>
      </c>
      <c r="F145" s="4">
        <v>1020001071491</v>
      </c>
      <c r="G145" s="18" t="s">
        <v>17</v>
      </c>
      <c r="H145" s="5" t="s">
        <v>105</v>
      </c>
      <c r="I145" s="5">
        <v>119118780</v>
      </c>
      <c r="J145" s="6" t="s">
        <v>23</v>
      </c>
      <c r="K145" s="19" t="s">
        <v>101</v>
      </c>
      <c r="L145" s="6"/>
      <c r="M145" s="6"/>
      <c r="N145" s="19"/>
      <c r="O145" s="7"/>
      <c r="P145" s="16" t="str">
        <f>IF(A145="","",VLOOKUP(A145,#REF!,52,FALSE))</f>
        <v/>
      </c>
    </row>
    <row r="146" spans="1:16" ht="100" customHeight="1">
      <c r="A146" s="17"/>
      <c r="B146" s="2" t="s">
        <v>301</v>
      </c>
      <c r="C146" s="1" t="s">
        <v>16</v>
      </c>
      <c r="D146" s="3">
        <v>44670</v>
      </c>
      <c r="E146" s="2" t="s">
        <v>111</v>
      </c>
      <c r="F146" s="4">
        <v>7010001008844</v>
      </c>
      <c r="G146" s="18" t="s">
        <v>17</v>
      </c>
      <c r="H146" s="5" t="s">
        <v>105</v>
      </c>
      <c r="I146" s="5">
        <v>756800000</v>
      </c>
      <c r="J146" s="6" t="s">
        <v>23</v>
      </c>
      <c r="K146" s="19" t="s">
        <v>101</v>
      </c>
      <c r="L146" s="6"/>
      <c r="M146" s="6"/>
      <c r="N146" s="19"/>
      <c r="O146" s="7"/>
      <c r="P146" s="16" t="str">
        <f>IF(A146="","",VLOOKUP(A146,#REF!,52,FALSE))</f>
        <v/>
      </c>
    </row>
    <row r="147" spans="1:16" ht="100" customHeight="1">
      <c r="A147" s="17"/>
      <c r="B147" s="2" t="s">
        <v>302</v>
      </c>
      <c r="C147" s="1" t="s">
        <v>16</v>
      </c>
      <c r="D147" s="3">
        <v>44670</v>
      </c>
      <c r="E147" s="2" t="s">
        <v>303</v>
      </c>
      <c r="F147" s="4">
        <v>2180001129042</v>
      </c>
      <c r="G147" s="18" t="s">
        <v>17</v>
      </c>
      <c r="H147" s="5" t="s">
        <v>105</v>
      </c>
      <c r="I147" s="5">
        <v>3409912</v>
      </c>
      <c r="J147" s="6" t="s">
        <v>23</v>
      </c>
      <c r="K147" s="19" t="s">
        <v>101</v>
      </c>
      <c r="L147" s="6"/>
      <c r="M147" s="6"/>
      <c r="N147" s="19"/>
      <c r="O147" s="7"/>
    </row>
    <row r="148" spans="1:16" ht="100" customHeight="1">
      <c r="A148" s="17"/>
      <c r="B148" s="2" t="s">
        <v>304</v>
      </c>
      <c r="C148" s="1" t="s">
        <v>16</v>
      </c>
      <c r="D148" s="3">
        <v>44670</v>
      </c>
      <c r="E148" s="2" t="s">
        <v>305</v>
      </c>
      <c r="F148" s="4">
        <v>2010001034705</v>
      </c>
      <c r="G148" s="18" t="s">
        <v>17</v>
      </c>
      <c r="H148" s="5" t="s">
        <v>105</v>
      </c>
      <c r="I148" s="5">
        <v>4071650</v>
      </c>
      <c r="J148" s="6" t="s">
        <v>23</v>
      </c>
      <c r="K148" s="19" t="s">
        <v>101</v>
      </c>
      <c r="L148" s="6"/>
      <c r="M148" s="6"/>
      <c r="N148" s="19"/>
      <c r="O148" s="7"/>
    </row>
    <row r="149" spans="1:16" ht="100" customHeight="1">
      <c r="A149" s="17"/>
      <c r="B149" s="2" t="s">
        <v>306</v>
      </c>
      <c r="C149" s="1" t="s">
        <v>16</v>
      </c>
      <c r="D149" s="3">
        <v>44671</v>
      </c>
      <c r="E149" s="2" t="s">
        <v>270</v>
      </c>
      <c r="F149" s="4">
        <v>9010001040886</v>
      </c>
      <c r="G149" s="18" t="s">
        <v>17</v>
      </c>
      <c r="H149" s="5" t="s">
        <v>105</v>
      </c>
      <c r="I149" s="5">
        <v>52911089</v>
      </c>
      <c r="J149" s="6" t="s">
        <v>23</v>
      </c>
      <c r="K149" s="19" t="s">
        <v>101</v>
      </c>
      <c r="L149" s="6"/>
      <c r="M149" s="6"/>
      <c r="N149" s="19"/>
      <c r="O149" s="7"/>
    </row>
    <row r="150" spans="1:16" ht="100" customHeight="1">
      <c r="A150" s="17"/>
      <c r="B150" s="2" t="s">
        <v>307</v>
      </c>
      <c r="C150" s="1" t="s">
        <v>16</v>
      </c>
      <c r="D150" s="3">
        <v>44671</v>
      </c>
      <c r="E150" s="2" t="s">
        <v>270</v>
      </c>
      <c r="F150" s="4">
        <v>9010001040886</v>
      </c>
      <c r="G150" s="18" t="s">
        <v>17</v>
      </c>
      <c r="H150" s="5" t="s">
        <v>105</v>
      </c>
      <c r="I150" s="5">
        <v>8455328</v>
      </c>
      <c r="J150" s="6" t="s">
        <v>23</v>
      </c>
      <c r="K150" s="19" t="s">
        <v>101</v>
      </c>
      <c r="L150" s="6"/>
      <c r="M150" s="6"/>
      <c r="N150" s="19"/>
      <c r="O150" s="7"/>
    </row>
    <row r="151" spans="1:16" ht="100" customHeight="1">
      <c r="A151" s="17"/>
      <c r="B151" s="2" t="s">
        <v>308</v>
      </c>
      <c r="C151" s="1" t="s">
        <v>16</v>
      </c>
      <c r="D151" s="3">
        <v>44676</v>
      </c>
      <c r="E151" s="2" t="s">
        <v>309</v>
      </c>
      <c r="F151" s="4">
        <v>9010401049503</v>
      </c>
      <c r="G151" s="18" t="s">
        <v>17</v>
      </c>
      <c r="H151" s="5" t="s">
        <v>105</v>
      </c>
      <c r="I151" s="5">
        <v>1210000</v>
      </c>
      <c r="J151" s="6" t="s">
        <v>23</v>
      </c>
      <c r="K151" s="19" t="s">
        <v>101</v>
      </c>
      <c r="L151" s="6"/>
      <c r="M151" s="6"/>
      <c r="N151" s="19"/>
      <c r="O151" s="7"/>
    </row>
    <row r="152" spans="1:16" ht="100" customHeight="1">
      <c r="A152" s="17"/>
      <c r="B152" s="2" t="s">
        <v>310</v>
      </c>
      <c r="C152" s="1" t="s">
        <v>16</v>
      </c>
      <c r="D152" s="3">
        <v>44676</v>
      </c>
      <c r="E152" s="2" t="s">
        <v>311</v>
      </c>
      <c r="F152" s="4">
        <v>2290801002354</v>
      </c>
      <c r="G152" s="18" t="s">
        <v>17</v>
      </c>
      <c r="H152" s="5" t="s">
        <v>105</v>
      </c>
      <c r="I152" s="5">
        <v>46511388</v>
      </c>
      <c r="J152" s="6" t="s">
        <v>23</v>
      </c>
      <c r="K152" s="19" t="s">
        <v>101</v>
      </c>
      <c r="L152" s="6"/>
      <c r="M152" s="6"/>
      <c r="N152" s="19"/>
      <c r="O152" s="7"/>
    </row>
    <row r="153" spans="1:16" ht="100" customHeight="1">
      <c r="A153" s="17"/>
      <c r="B153" s="2" t="s">
        <v>312</v>
      </c>
      <c r="C153" s="1" t="s">
        <v>16</v>
      </c>
      <c r="D153" s="3">
        <v>44677</v>
      </c>
      <c r="E153" s="2" t="s">
        <v>145</v>
      </c>
      <c r="F153" s="4">
        <v>9010601021385</v>
      </c>
      <c r="G153" s="18" t="s">
        <v>17</v>
      </c>
      <c r="H153" s="5" t="s">
        <v>105</v>
      </c>
      <c r="I153" s="5">
        <v>981478080</v>
      </c>
      <c r="J153" s="6" t="s">
        <v>23</v>
      </c>
      <c r="K153" s="19" t="s">
        <v>101</v>
      </c>
      <c r="L153" s="6"/>
      <c r="M153" s="6"/>
      <c r="N153" s="19"/>
      <c r="O153" s="7"/>
    </row>
    <row r="154" spans="1:16" ht="100" customHeight="1">
      <c r="A154" s="17"/>
      <c r="B154" s="2" t="s">
        <v>313</v>
      </c>
      <c r="C154" s="1" t="s">
        <v>16</v>
      </c>
      <c r="D154" s="3">
        <v>44677</v>
      </c>
      <c r="E154" s="2" t="s">
        <v>314</v>
      </c>
      <c r="F154" s="4">
        <v>8010001090081</v>
      </c>
      <c r="G154" s="18" t="s">
        <v>17</v>
      </c>
      <c r="H154" s="5" t="s">
        <v>105</v>
      </c>
      <c r="I154" s="5" t="s">
        <v>315</v>
      </c>
      <c r="J154" s="6" t="s">
        <v>23</v>
      </c>
      <c r="K154" s="19" t="s">
        <v>101</v>
      </c>
      <c r="L154" s="6"/>
      <c r="M154" s="6"/>
      <c r="N154" s="19"/>
      <c r="O154" s="7" t="s">
        <v>348</v>
      </c>
    </row>
    <row r="155" spans="1:16" ht="100" customHeight="1">
      <c r="A155" s="17"/>
      <c r="B155" s="2" t="s">
        <v>316</v>
      </c>
      <c r="C155" s="1" t="s">
        <v>16</v>
      </c>
      <c r="D155" s="3">
        <v>44678</v>
      </c>
      <c r="E155" s="2" t="s">
        <v>317</v>
      </c>
      <c r="F155" s="4">
        <v>4010001068016</v>
      </c>
      <c r="G155" s="18" t="s">
        <v>118</v>
      </c>
      <c r="H155" s="5">
        <v>15154150</v>
      </c>
      <c r="I155" s="5" t="s">
        <v>318</v>
      </c>
      <c r="J155" s="6">
        <v>1</v>
      </c>
      <c r="K155" s="19" t="s">
        <v>101</v>
      </c>
      <c r="L155" s="6"/>
      <c r="M155" s="6"/>
      <c r="N155" s="19"/>
      <c r="O155" s="7" t="s">
        <v>349</v>
      </c>
    </row>
    <row r="156" spans="1:16" ht="100" customHeight="1">
      <c r="A156" s="17"/>
      <c r="B156" s="2" t="s">
        <v>319</v>
      </c>
      <c r="C156" s="1" t="s">
        <v>211</v>
      </c>
      <c r="D156" s="3">
        <v>44679</v>
      </c>
      <c r="E156" s="2" t="s">
        <v>320</v>
      </c>
      <c r="F156" s="4">
        <v>6010001011147</v>
      </c>
      <c r="G156" s="18" t="s">
        <v>17</v>
      </c>
      <c r="H156" s="5" t="s">
        <v>105</v>
      </c>
      <c r="I156" s="5">
        <v>2272300800</v>
      </c>
      <c r="J156" s="6" t="s">
        <v>23</v>
      </c>
      <c r="K156" s="19" t="s">
        <v>101</v>
      </c>
      <c r="L156" s="6"/>
      <c r="M156" s="6"/>
      <c r="N156" s="19"/>
      <c r="O156" s="7"/>
    </row>
    <row r="157" spans="1:16" ht="60" customHeight="1">
      <c r="A157" s="17"/>
      <c r="B157" s="2" t="str">
        <f>IF(A157="","",VLOOKUP(A157,#REF!,4,FALSE))</f>
        <v/>
      </c>
      <c r="C157" s="1" t="str">
        <f>IF(A157="","",VLOOKUP(A157,#REF!,5,FALSE))</f>
        <v/>
      </c>
      <c r="D157" s="3" t="str">
        <f>IF(A157="","",VLOOKUP(A157,#REF!,8,FALSE))</f>
        <v/>
      </c>
      <c r="E157" s="2" t="str">
        <f>IF(A157="","",VLOOKUP(A157,#REF!,9,FALSE))</f>
        <v/>
      </c>
      <c r="F157" s="4" t="str">
        <f>IF(A157="","",VLOOKUP(A157,#REF!,10,FALSE))</f>
        <v/>
      </c>
      <c r="G157" s="18" t="str">
        <f>IF(A157="","",VLOOKUP(A157,#REF!,30,FALSE))</f>
        <v/>
      </c>
      <c r="H157" s="5" t="str">
        <f>IF(A157="","",IF(VLOOKUP(A157,#REF!,15,FALSE)="他官署で調達手続きを実施のため","他官署で調達手続きを実施のため",IF(VLOOKUP(A157,#REF!,22,FALSE)="②同種の他の契約の予定価格を類推されるおそれがあるため公表しない","同種の他の契約の予定価格を類推されるおそれがあるため公表しない",IF(VLOOKUP(A157,#REF!,22,FALSE)="－","－",IF(VLOOKUP(A157,#REF!,6,FALSE)&lt;&gt;"",TEXT(VLOOKUP(A157,#REF!,15,FALSE),"#,##0円")&amp;CHAR(10)&amp;"(A)",VLOOKUP(A157,#REF!,15,FALSE))))))</f>
        <v/>
      </c>
      <c r="I157" s="5" t="str">
        <f>IF(A157="","",VLOOKUP(A157,#REF!,16,FALSE))</f>
        <v/>
      </c>
      <c r="J157" s="6" t="str">
        <f>IF(A157="","",IF(VLOOKUP(A157,#REF!,15,FALSE)="他官署で調達手続きを実施のため","－",IF(VLOOKUP(A157,#REF!,22,FALSE)="②同種の他の契約の予定価格を類推されるおそれがあるため公表しない","－",IF(VLOOKUP(A157,#REF!,22,FALSE)="－","－",IF(VLOOKUP(A157,#REF!,6,FALSE)&lt;&gt;"",TEXT(VLOOKUP(A157,#REF!,18,FALSE),"#.0%")&amp;CHAR(10)&amp;"(B/A×100)",VLOOKUP(A157,#REF!,18,FALSE))))))</f>
        <v/>
      </c>
      <c r="K157" s="19"/>
      <c r="L157" s="6" t="str">
        <f>IF(A157="","",IF(VLOOKUP(A157,#REF!,11,FALSE)="①公益社団法人","公社",IF(VLOOKUP(A157,#REF!,11,FALSE)="②公益財団法人","公財","")))</f>
        <v/>
      </c>
      <c r="M157" s="6" t="str">
        <f>IF(A157="","",VLOOKUP(A157,#REF!,12,FALSE))</f>
        <v/>
      </c>
      <c r="N157" s="19" t="str">
        <f>IF(A157="","",IF(VLOOKUP(A157,#REF!,12,FALSE)="国所管",VLOOKUP(A157,#REF!,23,FALSE),""))</f>
        <v/>
      </c>
      <c r="O157" s="7" t="str">
        <f>IF(A157="","",IF(AND(Q157="○",P157="分担契約/単価契約"),"単価契約"&amp;CHAR(10)&amp;"予定調達総額 "&amp;TEXT(VLOOKUP(A157,#REF!,15,FALSE),"#,##0円")&amp;"(B)"&amp;CHAR(10)&amp;"分担契約"&amp;CHAR(10)&amp;VLOOKUP(A157,#REF!,31,FALSE),IF(AND(Q157="○",P157="分担契約"),"分担契約"&amp;CHAR(10)&amp;"契約総額 "&amp;TEXT(VLOOKUP(A157,#REF!,15,FALSE),"#,##0円")&amp;"(B)"&amp;CHAR(10)&amp;VLOOKUP(A157,#REF!,31,FALSE),(IF(P157="分担契約/単価契約","単価契約"&amp;CHAR(10)&amp;"予定調達総額 "&amp;TEXT(VLOOKUP(A157,#REF!,15,FALSE),"#,##0円")&amp;CHAR(10)&amp;"分担契約"&amp;CHAR(10)&amp;VLOOKUP(A157,#REF!,31,FALSE),IF(P157="分担契約","分担契約"&amp;CHAR(10)&amp;"契約総額 "&amp;TEXT(VLOOKUP(A157,#REF!,15,FALSE),"#,##0円")&amp;CHAR(10)&amp;VLOOKUP(A157,#REF!,31,FALSE),IF(P157="単価契約","単価契約"&amp;CHAR(10)&amp;"予定調達総額 "&amp;TEXT(VLOOKUP(A157,#REF!,15,FALSE),"#,##0円")&amp;CHAR(10)&amp;VLOOKUP(A157,#REF!,31,FALSE),VLOOKUP(A157,#REF!,31,FALSE))))))))</f>
        <v/>
      </c>
    </row>
    <row r="158" spans="1:16" ht="60" customHeight="1">
      <c r="A158" s="17"/>
      <c r="B158" s="2" t="str">
        <f>IF(A158="","",VLOOKUP(A158,#REF!,4,FALSE))</f>
        <v/>
      </c>
      <c r="C158" s="1" t="str">
        <f>IF(A158="","",VLOOKUP(A158,#REF!,5,FALSE))</f>
        <v/>
      </c>
      <c r="D158" s="3" t="str">
        <f>IF(A158="","",VLOOKUP(A158,#REF!,8,FALSE))</f>
        <v/>
      </c>
      <c r="E158" s="2" t="str">
        <f>IF(A158="","",VLOOKUP(A158,#REF!,9,FALSE))</f>
        <v/>
      </c>
      <c r="F158" s="4" t="str">
        <f>IF(A158="","",VLOOKUP(A158,#REF!,10,FALSE))</f>
        <v/>
      </c>
      <c r="G158" s="18" t="str">
        <f>IF(A158="","",VLOOKUP(A158,#REF!,30,FALSE))</f>
        <v/>
      </c>
      <c r="H158" s="5" t="str">
        <f>IF(A158="","",IF(VLOOKUP(A158,#REF!,15,FALSE)="他官署で調達手続きを実施のため","他官署で調達手続きを実施のため",IF(VLOOKUP(A158,#REF!,22,FALSE)="②同種の他の契約の予定価格を類推されるおそれがあるため公表しない","同種の他の契約の予定価格を類推されるおそれがあるため公表しない",IF(VLOOKUP(A158,#REF!,22,FALSE)="－","－",IF(VLOOKUP(A158,#REF!,6,FALSE)&lt;&gt;"",TEXT(VLOOKUP(A158,#REF!,15,FALSE),"#,##0円")&amp;CHAR(10)&amp;"(A)",VLOOKUP(A158,#REF!,15,FALSE))))))</f>
        <v/>
      </c>
      <c r="I158" s="5" t="str">
        <f>IF(A158="","",VLOOKUP(A158,#REF!,16,FALSE))</f>
        <v/>
      </c>
      <c r="J158" s="6" t="str">
        <f>IF(A158="","",IF(VLOOKUP(A158,#REF!,15,FALSE)="他官署で調達手続きを実施のため","－",IF(VLOOKUP(A158,#REF!,22,FALSE)="②同種の他の契約の予定価格を類推されるおそれがあるため公表しない","－",IF(VLOOKUP(A158,#REF!,22,FALSE)="－","－",IF(VLOOKUP(A158,#REF!,6,FALSE)&lt;&gt;"",TEXT(VLOOKUP(A158,#REF!,18,FALSE),"#.0%")&amp;CHAR(10)&amp;"(B/A×100)",VLOOKUP(A158,#REF!,18,FALSE))))))</f>
        <v/>
      </c>
      <c r="K158" s="19"/>
      <c r="L158" s="6" t="str">
        <f>IF(A158="","",IF(VLOOKUP(A158,#REF!,11,FALSE)="①公益社団法人","公社",IF(VLOOKUP(A158,#REF!,11,FALSE)="②公益財団法人","公財","")))</f>
        <v/>
      </c>
      <c r="M158" s="6" t="str">
        <f>IF(A158="","",VLOOKUP(A158,#REF!,12,FALSE))</f>
        <v/>
      </c>
      <c r="N158" s="19" t="str">
        <f>IF(A158="","",IF(VLOOKUP(A158,#REF!,12,FALSE)="国所管",VLOOKUP(A158,#REF!,23,FALSE),""))</f>
        <v/>
      </c>
      <c r="O158" s="7" t="str">
        <f>IF(A158="","",IF(AND(Q158="○",P158="分担契約/単価契約"),"単価契約"&amp;CHAR(10)&amp;"予定調達総額 "&amp;TEXT(VLOOKUP(A158,#REF!,15,FALSE),"#,##0円")&amp;"(B)"&amp;CHAR(10)&amp;"分担契約"&amp;CHAR(10)&amp;VLOOKUP(A158,#REF!,31,FALSE),IF(AND(Q158="○",P158="分担契約"),"分担契約"&amp;CHAR(10)&amp;"契約総額 "&amp;TEXT(VLOOKUP(A158,#REF!,15,FALSE),"#,##0円")&amp;"(B)"&amp;CHAR(10)&amp;VLOOKUP(A158,#REF!,31,FALSE),(IF(P158="分担契約/単価契約","単価契約"&amp;CHAR(10)&amp;"予定調達総額 "&amp;TEXT(VLOOKUP(A158,#REF!,15,FALSE),"#,##0円")&amp;CHAR(10)&amp;"分担契約"&amp;CHAR(10)&amp;VLOOKUP(A158,#REF!,31,FALSE),IF(P158="分担契約","分担契約"&amp;CHAR(10)&amp;"契約総額 "&amp;TEXT(VLOOKUP(A158,#REF!,15,FALSE),"#,##0円")&amp;CHAR(10)&amp;VLOOKUP(A158,#REF!,31,FALSE),IF(P158="単価契約","単価契約"&amp;CHAR(10)&amp;"予定調達総額 "&amp;TEXT(VLOOKUP(A158,#REF!,15,FALSE),"#,##0円")&amp;CHAR(10)&amp;VLOOKUP(A158,#REF!,31,FALSE),VLOOKUP(A158,#REF!,31,FALSE))))))))</f>
        <v/>
      </c>
    </row>
    <row r="159" spans="1:16" ht="60" customHeight="1">
      <c r="A159" s="17"/>
      <c r="B159" s="2" t="str">
        <f>IF(A159="","",VLOOKUP(A159,#REF!,4,FALSE))</f>
        <v/>
      </c>
      <c r="C159" s="1" t="str">
        <f>IF(A159="","",VLOOKUP(A159,#REF!,5,FALSE))</f>
        <v/>
      </c>
      <c r="D159" s="3" t="str">
        <f>IF(A159="","",VLOOKUP(A159,#REF!,8,FALSE))</f>
        <v/>
      </c>
      <c r="E159" s="2" t="str">
        <f>IF(A159="","",VLOOKUP(A159,#REF!,9,FALSE))</f>
        <v/>
      </c>
      <c r="F159" s="4" t="str">
        <f>IF(A159="","",VLOOKUP(A159,#REF!,10,FALSE))</f>
        <v/>
      </c>
      <c r="G159" s="18" t="str">
        <f>IF(A159="","",VLOOKUP(A159,#REF!,30,FALSE))</f>
        <v/>
      </c>
      <c r="H159" s="5" t="str">
        <f>IF(A159="","",IF(VLOOKUP(A159,#REF!,15,FALSE)="他官署で調達手続きを実施のため","他官署で調達手続きを実施のため",IF(VLOOKUP(A159,#REF!,22,FALSE)="②同種の他の契約の予定価格を類推されるおそれがあるため公表しない","同種の他の契約の予定価格を類推されるおそれがあるため公表しない",IF(VLOOKUP(A159,#REF!,22,FALSE)="－","－",IF(VLOOKUP(A159,#REF!,6,FALSE)&lt;&gt;"",TEXT(VLOOKUP(A159,#REF!,15,FALSE),"#,##0円")&amp;CHAR(10)&amp;"(A)",VLOOKUP(A159,#REF!,15,FALSE))))))</f>
        <v/>
      </c>
      <c r="I159" s="5" t="str">
        <f>IF(A159="","",VLOOKUP(A159,#REF!,16,FALSE))</f>
        <v/>
      </c>
      <c r="J159" s="6" t="str">
        <f>IF(A159="","",IF(VLOOKUP(A159,#REF!,15,FALSE)="他官署で調達手続きを実施のため","－",IF(VLOOKUP(A159,#REF!,22,FALSE)="②同種の他の契約の予定価格を類推されるおそれがあるため公表しない","－",IF(VLOOKUP(A159,#REF!,22,FALSE)="－","－",IF(VLOOKUP(A159,#REF!,6,FALSE)&lt;&gt;"",TEXT(VLOOKUP(A159,#REF!,18,FALSE),"#.0%")&amp;CHAR(10)&amp;"(B/A×100)",VLOOKUP(A159,#REF!,18,FALSE))))))</f>
        <v/>
      </c>
      <c r="K159" s="19"/>
      <c r="L159" s="6" t="str">
        <f>IF(A159="","",IF(VLOOKUP(A159,#REF!,11,FALSE)="①公益社団法人","公社",IF(VLOOKUP(A159,#REF!,11,FALSE)="②公益財団法人","公財","")))</f>
        <v/>
      </c>
      <c r="M159" s="6" t="str">
        <f>IF(A159="","",VLOOKUP(A159,#REF!,12,FALSE))</f>
        <v/>
      </c>
      <c r="N159" s="19" t="str">
        <f>IF(A159="","",IF(VLOOKUP(A159,#REF!,12,FALSE)="国所管",VLOOKUP(A159,#REF!,23,FALSE),""))</f>
        <v/>
      </c>
      <c r="O159" s="7" t="str">
        <f>IF(A159="","",IF(AND(Q159="○",P159="分担契約/単価契約"),"単価契約"&amp;CHAR(10)&amp;"予定調達総額 "&amp;TEXT(VLOOKUP(A159,#REF!,15,FALSE),"#,##0円")&amp;"(B)"&amp;CHAR(10)&amp;"分担契約"&amp;CHAR(10)&amp;VLOOKUP(A159,#REF!,31,FALSE),IF(AND(Q159="○",P159="分担契約"),"分担契約"&amp;CHAR(10)&amp;"契約総額 "&amp;TEXT(VLOOKUP(A159,#REF!,15,FALSE),"#,##0円")&amp;"(B)"&amp;CHAR(10)&amp;VLOOKUP(A159,#REF!,31,FALSE),(IF(P159="分担契約/単価契約","単価契約"&amp;CHAR(10)&amp;"予定調達総額 "&amp;TEXT(VLOOKUP(A159,#REF!,15,FALSE),"#,##0円")&amp;CHAR(10)&amp;"分担契約"&amp;CHAR(10)&amp;VLOOKUP(A159,#REF!,31,FALSE),IF(P159="分担契約","分担契約"&amp;CHAR(10)&amp;"契約総額 "&amp;TEXT(VLOOKUP(A159,#REF!,15,FALSE),"#,##0円")&amp;CHAR(10)&amp;VLOOKUP(A159,#REF!,31,FALSE),IF(P159="単価契約","単価契約"&amp;CHAR(10)&amp;"予定調達総額 "&amp;TEXT(VLOOKUP(A159,#REF!,15,FALSE),"#,##0円")&amp;CHAR(10)&amp;VLOOKUP(A159,#REF!,31,FALSE),VLOOKUP(A159,#REF!,31,FALSE))))))))</f>
        <v/>
      </c>
    </row>
    <row r="160" spans="1:16" ht="60" customHeight="1">
      <c r="A160" s="17"/>
      <c r="B160" s="2" t="str">
        <f>IF(A160="","",VLOOKUP(A160,#REF!,4,FALSE))</f>
        <v/>
      </c>
      <c r="C160" s="1" t="str">
        <f>IF(A160="","",VLOOKUP(A160,#REF!,5,FALSE))</f>
        <v/>
      </c>
      <c r="D160" s="3" t="str">
        <f>IF(A160="","",VLOOKUP(A160,#REF!,8,FALSE))</f>
        <v/>
      </c>
      <c r="E160" s="2" t="str">
        <f>IF(A160="","",VLOOKUP(A160,#REF!,9,FALSE))</f>
        <v/>
      </c>
      <c r="F160" s="4" t="str">
        <f>IF(A160="","",VLOOKUP(A160,#REF!,10,FALSE))</f>
        <v/>
      </c>
      <c r="G160" s="18" t="str">
        <f>IF(A160="","",VLOOKUP(A160,#REF!,30,FALSE))</f>
        <v/>
      </c>
      <c r="H160" s="5" t="str">
        <f>IF(A160="","",IF(VLOOKUP(A160,#REF!,15,FALSE)="他官署で調達手続きを実施のため","他官署で調達手続きを実施のため",IF(VLOOKUP(A160,#REF!,22,FALSE)="②同種の他の契約の予定価格を類推されるおそれがあるため公表しない","同種の他の契約の予定価格を類推されるおそれがあるため公表しない",IF(VLOOKUP(A160,#REF!,22,FALSE)="－","－",IF(VLOOKUP(A160,#REF!,6,FALSE)&lt;&gt;"",TEXT(VLOOKUP(A160,#REF!,15,FALSE),"#,##0円")&amp;CHAR(10)&amp;"(A)",VLOOKUP(A160,#REF!,15,FALSE))))))</f>
        <v/>
      </c>
      <c r="I160" s="5" t="str">
        <f>IF(A160="","",VLOOKUP(A160,#REF!,16,FALSE))</f>
        <v/>
      </c>
      <c r="J160" s="6" t="str">
        <f>IF(A160="","",IF(VLOOKUP(A160,#REF!,15,FALSE)="他官署で調達手続きを実施のため","－",IF(VLOOKUP(A160,#REF!,22,FALSE)="②同種の他の契約の予定価格を類推されるおそれがあるため公表しない","－",IF(VLOOKUP(A160,#REF!,22,FALSE)="－","－",IF(VLOOKUP(A160,#REF!,6,FALSE)&lt;&gt;"",TEXT(VLOOKUP(A160,#REF!,18,FALSE),"#.0%")&amp;CHAR(10)&amp;"(B/A×100)",VLOOKUP(A160,#REF!,18,FALSE))))))</f>
        <v/>
      </c>
      <c r="K160" s="19"/>
      <c r="L160" s="6" t="str">
        <f>IF(A160="","",IF(VLOOKUP(A160,#REF!,11,FALSE)="①公益社団法人","公社",IF(VLOOKUP(A160,#REF!,11,FALSE)="②公益財団法人","公財","")))</f>
        <v/>
      </c>
      <c r="M160" s="6" t="str">
        <f>IF(A160="","",VLOOKUP(A160,#REF!,12,FALSE))</f>
        <v/>
      </c>
      <c r="N160" s="19" t="str">
        <f>IF(A160="","",IF(VLOOKUP(A160,#REF!,12,FALSE)="国所管",VLOOKUP(A160,#REF!,23,FALSE),""))</f>
        <v/>
      </c>
      <c r="O160" s="7" t="str">
        <f>IF(A160="","",IF(AND(Q160="○",P160="分担契約/単価契約"),"単価契約"&amp;CHAR(10)&amp;"予定調達総額 "&amp;TEXT(VLOOKUP(A160,#REF!,15,FALSE),"#,##0円")&amp;"(B)"&amp;CHAR(10)&amp;"分担契約"&amp;CHAR(10)&amp;VLOOKUP(A160,#REF!,31,FALSE),IF(AND(Q160="○",P160="分担契約"),"分担契約"&amp;CHAR(10)&amp;"契約総額 "&amp;TEXT(VLOOKUP(A160,#REF!,15,FALSE),"#,##0円")&amp;"(B)"&amp;CHAR(10)&amp;VLOOKUP(A160,#REF!,31,FALSE),(IF(P160="分担契約/単価契約","単価契約"&amp;CHAR(10)&amp;"予定調達総額 "&amp;TEXT(VLOOKUP(A160,#REF!,15,FALSE),"#,##0円")&amp;CHAR(10)&amp;"分担契約"&amp;CHAR(10)&amp;VLOOKUP(A160,#REF!,31,FALSE),IF(P160="分担契約","分担契約"&amp;CHAR(10)&amp;"契約総額 "&amp;TEXT(VLOOKUP(A160,#REF!,15,FALSE),"#,##0円")&amp;CHAR(10)&amp;VLOOKUP(A160,#REF!,31,FALSE),IF(P160="単価契約","単価契約"&amp;CHAR(10)&amp;"予定調達総額 "&amp;TEXT(VLOOKUP(A160,#REF!,15,FALSE),"#,##0円")&amp;CHAR(10)&amp;VLOOKUP(A160,#REF!,31,FALSE),VLOOKUP(A160,#REF!,31,FALSE))))))))</f>
        <v/>
      </c>
    </row>
    <row r="161" spans="1:15" ht="60" customHeight="1">
      <c r="A161" s="17"/>
      <c r="B161" s="2" t="str">
        <f>IF(A161="","",VLOOKUP(A161,#REF!,4,FALSE))</f>
        <v/>
      </c>
      <c r="C161" s="1" t="str">
        <f>IF(A161="","",VLOOKUP(A161,#REF!,5,FALSE))</f>
        <v/>
      </c>
      <c r="D161" s="3" t="str">
        <f>IF(A161="","",VLOOKUP(A161,#REF!,8,FALSE))</f>
        <v/>
      </c>
      <c r="E161" s="2" t="str">
        <f>IF(A161="","",VLOOKUP(A161,#REF!,9,FALSE))</f>
        <v/>
      </c>
      <c r="F161" s="4" t="str">
        <f>IF(A161="","",VLOOKUP(A161,#REF!,10,FALSE))</f>
        <v/>
      </c>
      <c r="G161" s="18" t="str">
        <f>IF(A161="","",VLOOKUP(A161,#REF!,30,FALSE))</f>
        <v/>
      </c>
      <c r="H161" s="5" t="str">
        <f>IF(A161="","",IF(VLOOKUP(A161,#REF!,15,FALSE)="他官署で調達手続きを実施のため","他官署で調達手続きを実施のため",IF(VLOOKUP(A161,#REF!,22,FALSE)="②同種の他の契約の予定価格を類推されるおそれがあるため公表しない","同種の他の契約の予定価格を類推されるおそれがあるため公表しない",IF(VLOOKUP(A161,#REF!,22,FALSE)="－","－",IF(VLOOKUP(A161,#REF!,6,FALSE)&lt;&gt;"",TEXT(VLOOKUP(A161,#REF!,15,FALSE),"#,##0円")&amp;CHAR(10)&amp;"(A)",VLOOKUP(A161,#REF!,15,FALSE))))))</f>
        <v/>
      </c>
      <c r="I161" s="5" t="str">
        <f>IF(A161="","",VLOOKUP(A161,#REF!,16,FALSE))</f>
        <v/>
      </c>
      <c r="J161" s="6" t="str">
        <f>IF(A161="","",IF(VLOOKUP(A161,#REF!,15,FALSE)="他官署で調達手続きを実施のため","－",IF(VLOOKUP(A161,#REF!,22,FALSE)="②同種の他の契約の予定価格を類推されるおそれがあるため公表しない","－",IF(VLOOKUP(A161,#REF!,22,FALSE)="－","－",IF(VLOOKUP(A161,#REF!,6,FALSE)&lt;&gt;"",TEXT(VLOOKUP(A161,#REF!,18,FALSE),"#.0%")&amp;CHAR(10)&amp;"(B/A×100)",VLOOKUP(A161,#REF!,18,FALSE))))))</f>
        <v/>
      </c>
      <c r="K161" s="19"/>
      <c r="L161" s="6" t="str">
        <f>IF(A161="","",IF(VLOOKUP(A161,#REF!,11,FALSE)="①公益社団法人","公社",IF(VLOOKUP(A161,#REF!,11,FALSE)="②公益財団法人","公財","")))</f>
        <v/>
      </c>
      <c r="M161" s="6" t="str">
        <f>IF(A161="","",VLOOKUP(A161,#REF!,12,FALSE))</f>
        <v/>
      </c>
      <c r="N161" s="19" t="str">
        <f>IF(A161="","",IF(VLOOKUP(A161,#REF!,12,FALSE)="国所管",VLOOKUP(A161,#REF!,23,FALSE),""))</f>
        <v/>
      </c>
      <c r="O161" s="7" t="str">
        <f>IF(A161="","",IF(AND(Q161="○",P161="分担契約/単価契約"),"単価契約"&amp;CHAR(10)&amp;"予定調達総額 "&amp;TEXT(VLOOKUP(A161,#REF!,15,FALSE),"#,##0円")&amp;"(B)"&amp;CHAR(10)&amp;"分担契約"&amp;CHAR(10)&amp;VLOOKUP(A161,#REF!,31,FALSE),IF(AND(Q161="○",P161="分担契約"),"分担契約"&amp;CHAR(10)&amp;"契約総額 "&amp;TEXT(VLOOKUP(A161,#REF!,15,FALSE),"#,##0円")&amp;"(B)"&amp;CHAR(10)&amp;VLOOKUP(A161,#REF!,31,FALSE),(IF(P161="分担契約/単価契約","単価契約"&amp;CHAR(10)&amp;"予定調達総額 "&amp;TEXT(VLOOKUP(A161,#REF!,15,FALSE),"#,##0円")&amp;CHAR(10)&amp;"分担契約"&amp;CHAR(10)&amp;VLOOKUP(A161,#REF!,31,FALSE),IF(P161="分担契約","分担契約"&amp;CHAR(10)&amp;"契約総額 "&amp;TEXT(VLOOKUP(A161,#REF!,15,FALSE),"#,##0円")&amp;CHAR(10)&amp;VLOOKUP(A161,#REF!,31,FALSE),IF(P161="単価契約","単価契約"&amp;CHAR(10)&amp;"予定調達総額 "&amp;TEXT(VLOOKUP(A161,#REF!,15,FALSE),"#,##0円")&amp;CHAR(10)&amp;VLOOKUP(A161,#REF!,31,FALSE),VLOOKUP(A161,#REF!,31,FALSE))))))))</f>
        <v/>
      </c>
    </row>
    <row r="162" spans="1:15" ht="60" customHeight="1">
      <c r="A162" s="17"/>
      <c r="B162" s="2" t="str">
        <f>IF(A162="","",VLOOKUP(A162,#REF!,4,FALSE))</f>
        <v/>
      </c>
      <c r="C162" s="1" t="str">
        <f>IF(A162="","",VLOOKUP(A162,#REF!,5,FALSE))</f>
        <v/>
      </c>
      <c r="D162" s="3" t="str">
        <f>IF(A162="","",VLOOKUP(A162,#REF!,8,FALSE))</f>
        <v/>
      </c>
      <c r="E162" s="2" t="str">
        <f>IF(A162="","",VLOOKUP(A162,#REF!,9,FALSE))</f>
        <v/>
      </c>
      <c r="F162" s="4" t="str">
        <f>IF(A162="","",VLOOKUP(A162,#REF!,10,FALSE))</f>
        <v/>
      </c>
      <c r="G162" s="18" t="str">
        <f>IF(A162="","",VLOOKUP(A162,#REF!,30,FALSE))</f>
        <v/>
      </c>
      <c r="H162" s="5" t="str">
        <f>IF(A162="","",IF(VLOOKUP(A162,#REF!,15,FALSE)="他官署で調達手続きを実施のため","他官署で調達手続きを実施のため",IF(VLOOKUP(A162,#REF!,22,FALSE)="②同種の他の契約の予定価格を類推されるおそれがあるため公表しない","同種の他の契約の予定価格を類推されるおそれがあるため公表しない",IF(VLOOKUP(A162,#REF!,22,FALSE)="－","－",IF(VLOOKUP(A162,#REF!,6,FALSE)&lt;&gt;"",TEXT(VLOOKUP(A162,#REF!,15,FALSE),"#,##0円")&amp;CHAR(10)&amp;"(A)",VLOOKUP(A162,#REF!,15,FALSE))))))</f>
        <v/>
      </c>
      <c r="I162" s="5" t="str">
        <f>IF(A162="","",VLOOKUP(A162,#REF!,16,FALSE))</f>
        <v/>
      </c>
      <c r="J162" s="6" t="str">
        <f>IF(A162="","",IF(VLOOKUP(A162,#REF!,15,FALSE)="他官署で調達手続きを実施のため","－",IF(VLOOKUP(A162,#REF!,22,FALSE)="②同種の他の契約の予定価格を類推されるおそれがあるため公表しない","－",IF(VLOOKUP(A162,#REF!,22,FALSE)="－","－",IF(VLOOKUP(A162,#REF!,6,FALSE)&lt;&gt;"",TEXT(VLOOKUP(A162,#REF!,18,FALSE),"#.0%")&amp;CHAR(10)&amp;"(B/A×100)",VLOOKUP(A162,#REF!,18,FALSE))))))</f>
        <v/>
      </c>
      <c r="K162" s="19"/>
      <c r="L162" s="6" t="str">
        <f>IF(A162="","",IF(VLOOKUP(A162,#REF!,11,FALSE)="①公益社団法人","公社",IF(VLOOKUP(A162,#REF!,11,FALSE)="②公益財団法人","公財","")))</f>
        <v/>
      </c>
      <c r="M162" s="6" t="str">
        <f>IF(A162="","",VLOOKUP(A162,#REF!,12,FALSE))</f>
        <v/>
      </c>
      <c r="N162" s="19" t="str">
        <f>IF(A162="","",IF(VLOOKUP(A162,#REF!,12,FALSE)="国所管",VLOOKUP(A162,#REF!,23,FALSE),""))</f>
        <v/>
      </c>
      <c r="O162" s="7" t="str">
        <f>IF(A162="","",IF(AND(Q162="○",P162="分担契約/単価契約"),"単価契約"&amp;CHAR(10)&amp;"予定調達総額 "&amp;TEXT(VLOOKUP(A162,#REF!,15,FALSE),"#,##0円")&amp;"(B)"&amp;CHAR(10)&amp;"分担契約"&amp;CHAR(10)&amp;VLOOKUP(A162,#REF!,31,FALSE),IF(AND(Q162="○",P162="分担契約"),"分担契約"&amp;CHAR(10)&amp;"契約総額 "&amp;TEXT(VLOOKUP(A162,#REF!,15,FALSE),"#,##0円")&amp;"(B)"&amp;CHAR(10)&amp;VLOOKUP(A162,#REF!,31,FALSE),(IF(P162="分担契約/単価契約","単価契約"&amp;CHAR(10)&amp;"予定調達総額 "&amp;TEXT(VLOOKUP(A162,#REF!,15,FALSE),"#,##0円")&amp;CHAR(10)&amp;"分担契約"&amp;CHAR(10)&amp;VLOOKUP(A162,#REF!,31,FALSE),IF(P162="分担契約","分担契約"&amp;CHAR(10)&amp;"契約総額 "&amp;TEXT(VLOOKUP(A162,#REF!,15,FALSE),"#,##0円")&amp;CHAR(10)&amp;VLOOKUP(A162,#REF!,31,FALSE),IF(P162="単価契約","単価契約"&amp;CHAR(10)&amp;"予定調達総額 "&amp;TEXT(VLOOKUP(A162,#REF!,15,FALSE),"#,##0円")&amp;CHAR(10)&amp;VLOOKUP(A162,#REF!,31,FALSE),VLOOKUP(A162,#REF!,31,FALSE))))))))</f>
        <v/>
      </c>
    </row>
    <row r="163" spans="1:15" ht="60" customHeight="1">
      <c r="A163" s="17"/>
      <c r="B163" s="2" t="str">
        <f>IF(A163="","",VLOOKUP(A163,#REF!,4,FALSE))</f>
        <v/>
      </c>
      <c r="C163" s="1" t="str">
        <f>IF(A163="","",VLOOKUP(A163,#REF!,5,FALSE))</f>
        <v/>
      </c>
      <c r="D163" s="3" t="str">
        <f>IF(A163="","",VLOOKUP(A163,#REF!,8,FALSE))</f>
        <v/>
      </c>
      <c r="E163" s="2" t="str">
        <f>IF(A163="","",VLOOKUP(A163,#REF!,9,FALSE))</f>
        <v/>
      </c>
      <c r="F163" s="4" t="str">
        <f>IF(A163="","",VLOOKUP(A163,#REF!,10,FALSE))</f>
        <v/>
      </c>
      <c r="G163" s="18" t="str">
        <f>IF(A163="","",VLOOKUP(A163,#REF!,30,FALSE))</f>
        <v/>
      </c>
      <c r="H163" s="5" t="str">
        <f>IF(A163="","",IF(VLOOKUP(A163,#REF!,15,FALSE)="他官署で調達手続きを実施のため","他官署で調達手続きを実施のため",IF(VLOOKUP(A163,#REF!,22,FALSE)="②同種の他の契約の予定価格を類推されるおそれがあるため公表しない","同種の他の契約の予定価格を類推されるおそれがあるため公表しない",IF(VLOOKUP(A163,#REF!,22,FALSE)="－","－",IF(VLOOKUP(A163,#REF!,6,FALSE)&lt;&gt;"",TEXT(VLOOKUP(A163,#REF!,15,FALSE),"#,##0円")&amp;CHAR(10)&amp;"(A)",VLOOKUP(A163,#REF!,15,FALSE))))))</f>
        <v/>
      </c>
      <c r="I163" s="5" t="str">
        <f>IF(A163="","",VLOOKUP(A163,#REF!,16,FALSE))</f>
        <v/>
      </c>
      <c r="J163" s="6" t="str">
        <f>IF(A163="","",IF(VLOOKUP(A163,#REF!,15,FALSE)="他官署で調達手続きを実施のため","－",IF(VLOOKUP(A163,#REF!,22,FALSE)="②同種の他の契約の予定価格を類推されるおそれがあるため公表しない","－",IF(VLOOKUP(A163,#REF!,22,FALSE)="－","－",IF(VLOOKUP(A163,#REF!,6,FALSE)&lt;&gt;"",TEXT(VLOOKUP(A163,#REF!,18,FALSE),"#.0%")&amp;CHAR(10)&amp;"(B/A×100)",VLOOKUP(A163,#REF!,18,FALSE))))))</f>
        <v/>
      </c>
      <c r="K163" s="19"/>
      <c r="L163" s="6" t="str">
        <f>IF(A163="","",IF(VLOOKUP(A163,#REF!,11,FALSE)="①公益社団法人","公社",IF(VLOOKUP(A163,#REF!,11,FALSE)="②公益財団法人","公財","")))</f>
        <v/>
      </c>
      <c r="M163" s="6" t="str">
        <f>IF(A163="","",VLOOKUP(A163,#REF!,12,FALSE))</f>
        <v/>
      </c>
      <c r="N163" s="19" t="str">
        <f>IF(A163="","",IF(VLOOKUP(A163,#REF!,12,FALSE)="国所管",VLOOKUP(A163,#REF!,23,FALSE),""))</f>
        <v/>
      </c>
      <c r="O163" s="7" t="str">
        <f>IF(A163="","",IF(AND(Q163="○",P163="分担契約/単価契約"),"単価契約"&amp;CHAR(10)&amp;"予定調達総額 "&amp;TEXT(VLOOKUP(A163,#REF!,15,FALSE),"#,##0円")&amp;"(B)"&amp;CHAR(10)&amp;"分担契約"&amp;CHAR(10)&amp;VLOOKUP(A163,#REF!,31,FALSE),IF(AND(Q163="○",P163="分担契約"),"分担契約"&amp;CHAR(10)&amp;"契約総額 "&amp;TEXT(VLOOKUP(A163,#REF!,15,FALSE),"#,##0円")&amp;"(B)"&amp;CHAR(10)&amp;VLOOKUP(A163,#REF!,31,FALSE),(IF(P163="分担契約/単価契約","単価契約"&amp;CHAR(10)&amp;"予定調達総額 "&amp;TEXT(VLOOKUP(A163,#REF!,15,FALSE),"#,##0円")&amp;CHAR(10)&amp;"分担契約"&amp;CHAR(10)&amp;VLOOKUP(A163,#REF!,31,FALSE),IF(P163="分担契約","分担契約"&amp;CHAR(10)&amp;"契約総額 "&amp;TEXT(VLOOKUP(A163,#REF!,15,FALSE),"#,##0円")&amp;CHAR(10)&amp;VLOOKUP(A163,#REF!,31,FALSE),IF(P163="単価契約","単価契約"&amp;CHAR(10)&amp;"予定調達総額 "&amp;TEXT(VLOOKUP(A163,#REF!,15,FALSE),"#,##0円")&amp;CHAR(10)&amp;VLOOKUP(A163,#REF!,31,FALSE),VLOOKUP(A163,#REF!,31,FALSE))))))))</f>
        <v/>
      </c>
    </row>
    <row r="164" spans="1:15" ht="60" customHeight="1">
      <c r="A164" s="17"/>
      <c r="B164" s="2" t="str">
        <f>IF(A164="","",VLOOKUP(A164,#REF!,4,FALSE))</f>
        <v/>
      </c>
      <c r="C164" s="1" t="str">
        <f>IF(A164="","",VLOOKUP(A164,#REF!,5,FALSE))</f>
        <v/>
      </c>
      <c r="D164" s="3" t="str">
        <f>IF(A164="","",VLOOKUP(A164,#REF!,8,FALSE))</f>
        <v/>
      </c>
      <c r="E164" s="2" t="str">
        <f>IF(A164="","",VLOOKUP(A164,#REF!,9,FALSE))</f>
        <v/>
      </c>
      <c r="F164" s="4" t="str">
        <f>IF(A164="","",VLOOKUP(A164,#REF!,10,FALSE))</f>
        <v/>
      </c>
      <c r="G164" s="18" t="str">
        <f>IF(A164="","",VLOOKUP(A164,#REF!,30,FALSE))</f>
        <v/>
      </c>
      <c r="H164" s="5" t="str">
        <f>IF(A164="","",IF(VLOOKUP(A164,#REF!,15,FALSE)="他官署で調達手続きを実施のため","他官署で調達手続きを実施のため",IF(VLOOKUP(A164,#REF!,22,FALSE)="②同種の他の契約の予定価格を類推されるおそれがあるため公表しない","同種の他の契約の予定価格を類推されるおそれがあるため公表しない",IF(VLOOKUP(A164,#REF!,22,FALSE)="－","－",IF(VLOOKUP(A164,#REF!,6,FALSE)&lt;&gt;"",TEXT(VLOOKUP(A164,#REF!,15,FALSE),"#,##0円")&amp;CHAR(10)&amp;"(A)",VLOOKUP(A164,#REF!,15,FALSE))))))</f>
        <v/>
      </c>
      <c r="I164" s="5" t="str">
        <f>IF(A164="","",VLOOKUP(A164,#REF!,16,FALSE))</f>
        <v/>
      </c>
      <c r="J164" s="6" t="str">
        <f>IF(A164="","",IF(VLOOKUP(A164,#REF!,15,FALSE)="他官署で調達手続きを実施のため","－",IF(VLOOKUP(A164,#REF!,22,FALSE)="②同種の他の契約の予定価格を類推されるおそれがあるため公表しない","－",IF(VLOOKUP(A164,#REF!,22,FALSE)="－","－",IF(VLOOKUP(A164,#REF!,6,FALSE)&lt;&gt;"",TEXT(VLOOKUP(A164,#REF!,18,FALSE),"#.0%")&amp;CHAR(10)&amp;"(B/A×100)",VLOOKUP(A164,#REF!,18,FALSE))))))</f>
        <v/>
      </c>
      <c r="K164" s="19"/>
      <c r="L164" s="6" t="str">
        <f>IF(A164="","",IF(VLOOKUP(A164,#REF!,11,FALSE)="①公益社団法人","公社",IF(VLOOKUP(A164,#REF!,11,FALSE)="②公益財団法人","公財","")))</f>
        <v/>
      </c>
      <c r="M164" s="6" t="str">
        <f>IF(A164="","",VLOOKUP(A164,#REF!,12,FALSE))</f>
        <v/>
      </c>
      <c r="N164" s="19" t="str">
        <f>IF(A164="","",IF(VLOOKUP(A164,#REF!,12,FALSE)="国所管",VLOOKUP(A164,#REF!,23,FALSE),""))</f>
        <v/>
      </c>
      <c r="O164" s="7" t="str">
        <f>IF(A164="","",IF(AND(Q164="○",P164="分担契約/単価契約"),"単価契約"&amp;CHAR(10)&amp;"予定調達総額 "&amp;TEXT(VLOOKUP(A164,#REF!,15,FALSE),"#,##0円")&amp;"(B)"&amp;CHAR(10)&amp;"分担契約"&amp;CHAR(10)&amp;VLOOKUP(A164,#REF!,31,FALSE),IF(AND(Q164="○",P164="分担契約"),"分担契約"&amp;CHAR(10)&amp;"契約総額 "&amp;TEXT(VLOOKUP(A164,#REF!,15,FALSE),"#,##0円")&amp;"(B)"&amp;CHAR(10)&amp;VLOOKUP(A164,#REF!,31,FALSE),(IF(P164="分担契約/単価契約","単価契約"&amp;CHAR(10)&amp;"予定調達総額 "&amp;TEXT(VLOOKUP(A164,#REF!,15,FALSE),"#,##0円")&amp;CHAR(10)&amp;"分担契約"&amp;CHAR(10)&amp;VLOOKUP(A164,#REF!,31,FALSE),IF(P164="分担契約","分担契約"&amp;CHAR(10)&amp;"契約総額 "&amp;TEXT(VLOOKUP(A164,#REF!,15,FALSE),"#,##0円")&amp;CHAR(10)&amp;VLOOKUP(A164,#REF!,31,FALSE),IF(P164="単価契約","単価契約"&amp;CHAR(10)&amp;"予定調達総額 "&amp;TEXT(VLOOKUP(A164,#REF!,15,FALSE),"#,##0円")&amp;CHAR(10)&amp;VLOOKUP(A164,#REF!,31,FALSE),VLOOKUP(A164,#REF!,31,FALSE))))))))</f>
        <v/>
      </c>
    </row>
    <row r="165" spans="1:15" ht="60" customHeight="1">
      <c r="A165" s="17"/>
      <c r="B165" s="2" t="str">
        <f>IF(A165="","",VLOOKUP(A165,#REF!,4,FALSE))</f>
        <v/>
      </c>
      <c r="C165" s="1" t="str">
        <f>IF(A165="","",VLOOKUP(A165,#REF!,5,FALSE))</f>
        <v/>
      </c>
      <c r="D165" s="3" t="str">
        <f>IF(A165="","",VLOOKUP(A165,#REF!,8,FALSE))</f>
        <v/>
      </c>
      <c r="E165" s="2" t="str">
        <f>IF(A165="","",VLOOKUP(A165,#REF!,9,FALSE))</f>
        <v/>
      </c>
      <c r="F165" s="4" t="str">
        <f>IF(A165="","",VLOOKUP(A165,#REF!,10,FALSE))</f>
        <v/>
      </c>
      <c r="G165" s="18" t="str">
        <f>IF(A165="","",VLOOKUP(A165,#REF!,30,FALSE))</f>
        <v/>
      </c>
      <c r="H165" s="5" t="str">
        <f>IF(A165="","",IF(VLOOKUP(A165,#REF!,15,FALSE)="他官署で調達手続きを実施のため","他官署で調達手続きを実施のため",IF(VLOOKUP(A165,#REF!,22,FALSE)="②同種の他の契約の予定価格を類推されるおそれがあるため公表しない","同種の他の契約の予定価格を類推されるおそれがあるため公表しない",IF(VLOOKUP(A165,#REF!,22,FALSE)="－","－",IF(VLOOKUP(A165,#REF!,6,FALSE)&lt;&gt;"",TEXT(VLOOKUP(A165,#REF!,15,FALSE),"#,##0円")&amp;CHAR(10)&amp;"(A)",VLOOKUP(A165,#REF!,15,FALSE))))))</f>
        <v/>
      </c>
      <c r="I165" s="5" t="str">
        <f>IF(A165="","",VLOOKUP(A165,#REF!,16,FALSE))</f>
        <v/>
      </c>
      <c r="J165" s="6" t="str">
        <f>IF(A165="","",IF(VLOOKUP(A165,#REF!,15,FALSE)="他官署で調達手続きを実施のため","－",IF(VLOOKUP(A165,#REF!,22,FALSE)="②同種の他の契約の予定価格を類推されるおそれがあるため公表しない","－",IF(VLOOKUP(A165,#REF!,22,FALSE)="－","－",IF(VLOOKUP(A165,#REF!,6,FALSE)&lt;&gt;"",TEXT(VLOOKUP(A165,#REF!,18,FALSE),"#.0%")&amp;CHAR(10)&amp;"(B/A×100)",VLOOKUP(A165,#REF!,18,FALSE))))))</f>
        <v/>
      </c>
      <c r="K165" s="19"/>
      <c r="L165" s="6" t="str">
        <f>IF(A165="","",IF(VLOOKUP(A165,#REF!,11,FALSE)="①公益社団法人","公社",IF(VLOOKUP(A165,#REF!,11,FALSE)="②公益財団法人","公財","")))</f>
        <v/>
      </c>
      <c r="M165" s="6" t="str">
        <f>IF(A165="","",VLOOKUP(A165,#REF!,12,FALSE))</f>
        <v/>
      </c>
      <c r="N165" s="19" t="str">
        <f>IF(A165="","",IF(VLOOKUP(A165,#REF!,12,FALSE)="国所管",VLOOKUP(A165,#REF!,23,FALSE),""))</f>
        <v/>
      </c>
      <c r="O165" s="7" t="str">
        <f>IF(A165="","",IF(AND(Q165="○",P165="分担契約/単価契約"),"単価契約"&amp;CHAR(10)&amp;"予定調達総額 "&amp;TEXT(VLOOKUP(A165,#REF!,15,FALSE),"#,##0円")&amp;"(B)"&amp;CHAR(10)&amp;"分担契約"&amp;CHAR(10)&amp;VLOOKUP(A165,#REF!,31,FALSE),IF(AND(Q165="○",P165="分担契約"),"分担契約"&amp;CHAR(10)&amp;"契約総額 "&amp;TEXT(VLOOKUP(A165,#REF!,15,FALSE),"#,##0円")&amp;"(B)"&amp;CHAR(10)&amp;VLOOKUP(A165,#REF!,31,FALSE),(IF(P165="分担契約/単価契約","単価契約"&amp;CHAR(10)&amp;"予定調達総額 "&amp;TEXT(VLOOKUP(A165,#REF!,15,FALSE),"#,##0円")&amp;CHAR(10)&amp;"分担契約"&amp;CHAR(10)&amp;VLOOKUP(A165,#REF!,31,FALSE),IF(P165="分担契約","分担契約"&amp;CHAR(10)&amp;"契約総額 "&amp;TEXT(VLOOKUP(A165,#REF!,15,FALSE),"#,##0円")&amp;CHAR(10)&amp;VLOOKUP(A165,#REF!,31,FALSE),IF(P165="単価契約","単価契約"&amp;CHAR(10)&amp;"予定調達総額 "&amp;TEXT(VLOOKUP(A165,#REF!,15,FALSE),"#,##0円")&amp;CHAR(10)&amp;VLOOKUP(A165,#REF!,31,FALSE),VLOOKUP(A165,#REF!,31,FALSE))))))))</f>
        <v/>
      </c>
    </row>
    <row r="166" spans="1:15" ht="60" customHeight="1">
      <c r="A166" s="17"/>
      <c r="B166" s="2" t="str">
        <f>IF(A166="","",VLOOKUP(A166,#REF!,4,FALSE))</f>
        <v/>
      </c>
      <c r="C166" s="1" t="str">
        <f>IF(A166="","",VLOOKUP(A166,#REF!,5,FALSE))</f>
        <v/>
      </c>
      <c r="D166" s="3" t="str">
        <f>IF(A166="","",VLOOKUP(A166,#REF!,8,FALSE))</f>
        <v/>
      </c>
      <c r="E166" s="2" t="str">
        <f>IF(A166="","",VLOOKUP(A166,#REF!,9,FALSE))</f>
        <v/>
      </c>
      <c r="F166" s="4" t="str">
        <f>IF(A166="","",VLOOKUP(A166,#REF!,10,FALSE))</f>
        <v/>
      </c>
      <c r="G166" s="18" t="str">
        <f>IF(A166="","",VLOOKUP(A166,#REF!,30,FALSE))</f>
        <v/>
      </c>
      <c r="H166" s="5" t="str">
        <f>IF(A166="","",IF(VLOOKUP(A166,#REF!,15,FALSE)="他官署で調達手続きを実施のため","他官署で調達手続きを実施のため",IF(VLOOKUP(A166,#REF!,22,FALSE)="②同種の他の契約の予定価格を類推されるおそれがあるため公表しない","同種の他の契約の予定価格を類推されるおそれがあるため公表しない",IF(VLOOKUP(A166,#REF!,22,FALSE)="－","－",IF(VLOOKUP(A166,#REF!,6,FALSE)&lt;&gt;"",TEXT(VLOOKUP(A166,#REF!,15,FALSE),"#,##0円")&amp;CHAR(10)&amp;"(A)",VLOOKUP(A166,#REF!,15,FALSE))))))</f>
        <v/>
      </c>
      <c r="I166" s="5" t="str">
        <f>IF(A166="","",VLOOKUP(A166,#REF!,16,FALSE))</f>
        <v/>
      </c>
      <c r="J166" s="6" t="str">
        <f>IF(A166="","",IF(VLOOKUP(A166,#REF!,15,FALSE)="他官署で調達手続きを実施のため","－",IF(VLOOKUP(A166,#REF!,22,FALSE)="②同種の他の契約の予定価格を類推されるおそれがあるため公表しない","－",IF(VLOOKUP(A166,#REF!,22,FALSE)="－","－",IF(VLOOKUP(A166,#REF!,6,FALSE)&lt;&gt;"",TEXT(VLOOKUP(A166,#REF!,18,FALSE),"#.0%")&amp;CHAR(10)&amp;"(B/A×100)",VLOOKUP(A166,#REF!,18,FALSE))))))</f>
        <v/>
      </c>
      <c r="K166" s="19"/>
      <c r="L166" s="6" t="str">
        <f>IF(A166="","",IF(VLOOKUP(A166,#REF!,11,FALSE)="①公益社団法人","公社",IF(VLOOKUP(A166,#REF!,11,FALSE)="②公益財団法人","公財","")))</f>
        <v/>
      </c>
      <c r="M166" s="6" t="str">
        <f>IF(A166="","",VLOOKUP(A166,#REF!,12,FALSE))</f>
        <v/>
      </c>
      <c r="N166" s="19" t="str">
        <f>IF(A166="","",IF(VLOOKUP(A166,#REF!,12,FALSE)="国所管",VLOOKUP(A166,#REF!,23,FALSE),""))</f>
        <v/>
      </c>
      <c r="O166" s="7" t="str">
        <f>IF(A166="","",IF(AND(Q166="○",P166="分担契約/単価契約"),"単価契約"&amp;CHAR(10)&amp;"予定調達総額 "&amp;TEXT(VLOOKUP(A166,#REF!,15,FALSE),"#,##0円")&amp;"(B)"&amp;CHAR(10)&amp;"分担契約"&amp;CHAR(10)&amp;VLOOKUP(A166,#REF!,31,FALSE),IF(AND(Q166="○",P166="分担契約"),"分担契約"&amp;CHAR(10)&amp;"契約総額 "&amp;TEXT(VLOOKUP(A166,#REF!,15,FALSE),"#,##0円")&amp;"(B)"&amp;CHAR(10)&amp;VLOOKUP(A166,#REF!,31,FALSE),(IF(P166="分担契約/単価契約","単価契約"&amp;CHAR(10)&amp;"予定調達総額 "&amp;TEXT(VLOOKUP(A166,#REF!,15,FALSE),"#,##0円")&amp;CHAR(10)&amp;"分担契約"&amp;CHAR(10)&amp;VLOOKUP(A166,#REF!,31,FALSE),IF(P166="分担契約","分担契約"&amp;CHAR(10)&amp;"契約総額 "&amp;TEXT(VLOOKUP(A166,#REF!,15,FALSE),"#,##0円")&amp;CHAR(10)&amp;VLOOKUP(A166,#REF!,31,FALSE),IF(P166="単価契約","単価契約"&amp;CHAR(10)&amp;"予定調達総額 "&amp;TEXT(VLOOKUP(A166,#REF!,15,FALSE),"#,##0円")&amp;CHAR(10)&amp;VLOOKUP(A166,#REF!,31,FALSE),VLOOKUP(A166,#REF!,31,FALSE))))))))</f>
        <v/>
      </c>
    </row>
    <row r="167" spans="1:15" ht="60" customHeight="1">
      <c r="A167" s="17"/>
      <c r="B167" s="2" t="str">
        <f>IF(A167="","",VLOOKUP(A167,#REF!,4,FALSE))</f>
        <v/>
      </c>
      <c r="C167" s="1" t="str">
        <f>IF(A167="","",VLOOKUP(A167,#REF!,5,FALSE))</f>
        <v/>
      </c>
      <c r="D167" s="3" t="str">
        <f>IF(A167="","",VLOOKUP(A167,#REF!,8,FALSE))</f>
        <v/>
      </c>
      <c r="E167" s="2" t="str">
        <f>IF(A167="","",VLOOKUP(A167,#REF!,9,FALSE))</f>
        <v/>
      </c>
      <c r="F167" s="4" t="str">
        <f>IF(A167="","",VLOOKUP(A167,#REF!,10,FALSE))</f>
        <v/>
      </c>
      <c r="G167" s="18" t="str">
        <f>IF(A167="","",VLOOKUP(A167,#REF!,30,FALSE))</f>
        <v/>
      </c>
      <c r="H167" s="5" t="str">
        <f>IF(A167="","",IF(VLOOKUP(A167,#REF!,15,FALSE)="他官署で調達手続きを実施のため","他官署で調達手続きを実施のため",IF(VLOOKUP(A167,#REF!,22,FALSE)="②同種の他の契約の予定価格を類推されるおそれがあるため公表しない","同種の他の契約の予定価格を類推されるおそれがあるため公表しない",IF(VLOOKUP(A167,#REF!,22,FALSE)="－","－",IF(VLOOKUP(A167,#REF!,6,FALSE)&lt;&gt;"",TEXT(VLOOKUP(A167,#REF!,15,FALSE),"#,##0円")&amp;CHAR(10)&amp;"(A)",VLOOKUP(A167,#REF!,15,FALSE))))))</f>
        <v/>
      </c>
      <c r="I167" s="5" t="str">
        <f>IF(A167="","",VLOOKUP(A167,#REF!,16,FALSE))</f>
        <v/>
      </c>
      <c r="J167" s="6" t="str">
        <f>IF(A167="","",IF(VLOOKUP(A167,#REF!,15,FALSE)="他官署で調達手続きを実施のため","－",IF(VLOOKUP(A167,#REF!,22,FALSE)="②同種の他の契約の予定価格を類推されるおそれがあるため公表しない","－",IF(VLOOKUP(A167,#REF!,22,FALSE)="－","－",IF(VLOOKUP(A167,#REF!,6,FALSE)&lt;&gt;"",TEXT(VLOOKUP(A167,#REF!,18,FALSE),"#.0%")&amp;CHAR(10)&amp;"(B/A×100)",VLOOKUP(A167,#REF!,18,FALSE))))))</f>
        <v/>
      </c>
      <c r="K167" s="19"/>
      <c r="L167" s="6" t="str">
        <f>IF(A167="","",IF(VLOOKUP(A167,#REF!,11,FALSE)="①公益社団法人","公社",IF(VLOOKUP(A167,#REF!,11,FALSE)="②公益財団法人","公財","")))</f>
        <v/>
      </c>
      <c r="M167" s="6" t="str">
        <f>IF(A167="","",VLOOKUP(A167,#REF!,12,FALSE))</f>
        <v/>
      </c>
      <c r="N167" s="19" t="str">
        <f>IF(A167="","",IF(VLOOKUP(A167,#REF!,12,FALSE)="国所管",VLOOKUP(A167,#REF!,23,FALSE),""))</f>
        <v/>
      </c>
      <c r="O167" s="7" t="str">
        <f>IF(A167="","",IF(AND(Q167="○",P167="分担契約/単価契約"),"単価契約"&amp;CHAR(10)&amp;"予定調達総額 "&amp;TEXT(VLOOKUP(A167,#REF!,15,FALSE),"#,##0円")&amp;"(B)"&amp;CHAR(10)&amp;"分担契約"&amp;CHAR(10)&amp;VLOOKUP(A167,#REF!,31,FALSE),IF(AND(Q167="○",P167="分担契約"),"分担契約"&amp;CHAR(10)&amp;"契約総額 "&amp;TEXT(VLOOKUP(A167,#REF!,15,FALSE),"#,##0円")&amp;"(B)"&amp;CHAR(10)&amp;VLOOKUP(A167,#REF!,31,FALSE),(IF(P167="分担契約/単価契約","単価契約"&amp;CHAR(10)&amp;"予定調達総額 "&amp;TEXT(VLOOKUP(A167,#REF!,15,FALSE),"#,##0円")&amp;CHAR(10)&amp;"分担契約"&amp;CHAR(10)&amp;VLOOKUP(A167,#REF!,31,FALSE),IF(P167="分担契約","分担契約"&amp;CHAR(10)&amp;"契約総額 "&amp;TEXT(VLOOKUP(A167,#REF!,15,FALSE),"#,##0円")&amp;CHAR(10)&amp;VLOOKUP(A167,#REF!,31,FALSE),IF(P167="単価契約","単価契約"&amp;CHAR(10)&amp;"予定調達総額 "&amp;TEXT(VLOOKUP(A167,#REF!,15,FALSE),"#,##0円")&amp;CHAR(10)&amp;VLOOKUP(A167,#REF!,31,FALSE),VLOOKUP(A167,#REF!,31,FALSE))))))))</f>
        <v/>
      </c>
    </row>
    <row r="168" spans="1:15" ht="60" customHeight="1">
      <c r="A168" s="17"/>
      <c r="B168" s="2" t="str">
        <f>IF(A168="","",VLOOKUP(A168,#REF!,4,FALSE))</f>
        <v/>
      </c>
      <c r="C168" s="1" t="str">
        <f>IF(A168="","",VLOOKUP(A168,#REF!,5,FALSE))</f>
        <v/>
      </c>
      <c r="D168" s="3" t="str">
        <f>IF(A168="","",VLOOKUP(A168,#REF!,8,FALSE))</f>
        <v/>
      </c>
      <c r="E168" s="2" t="str">
        <f>IF(A168="","",VLOOKUP(A168,#REF!,9,FALSE))</f>
        <v/>
      </c>
      <c r="F168" s="4" t="str">
        <f>IF(A168="","",VLOOKUP(A168,#REF!,10,FALSE))</f>
        <v/>
      </c>
      <c r="G168" s="18" t="str">
        <f>IF(A168="","",VLOOKUP(A168,#REF!,30,FALSE))</f>
        <v/>
      </c>
      <c r="H168" s="5" t="str">
        <f>IF(A168="","",IF(VLOOKUP(A168,#REF!,15,FALSE)="他官署で調達手続きを実施のため","他官署で調達手続きを実施のため",IF(VLOOKUP(A168,#REF!,22,FALSE)="②同種の他の契約の予定価格を類推されるおそれがあるため公表しない","同種の他の契約の予定価格を類推されるおそれがあるため公表しない",IF(VLOOKUP(A168,#REF!,22,FALSE)="－","－",IF(VLOOKUP(A168,#REF!,6,FALSE)&lt;&gt;"",TEXT(VLOOKUP(A168,#REF!,15,FALSE),"#,##0円")&amp;CHAR(10)&amp;"(A)",VLOOKUP(A168,#REF!,15,FALSE))))))</f>
        <v/>
      </c>
      <c r="I168" s="5" t="str">
        <f>IF(A168="","",VLOOKUP(A168,#REF!,16,FALSE))</f>
        <v/>
      </c>
      <c r="J168" s="6" t="str">
        <f>IF(A168="","",IF(VLOOKUP(A168,#REF!,15,FALSE)="他官署で調達手続きを実施のため","－",IF(VLOOKUP(A168,#REF!,22,FALSE)="②同種の他の契約の予定価格を類推されるおそれがあるため公表しない","－",IF(VLOOKUP(A168,#REF!,22,FALSE)="－","－",IF(VLOOKUP(A168,#REF!,6,FALSE)&lt;&gt;"",TEXT(VLOOKUP(A168,#REF!,18,FALSE),"#.0%")&amp;CHAR(10)&amp;"(B/A×100)",VLOOKUP(A168,#REF!,18,FALSE))))))</f>
        <v/>
      </c>
      <c r="K168" s="19"/>
      <c r="L168" s="6" t="str">
        <f>IF(A168="","",IF(VLOOKUP(A168,#REF!,11,FALSE)="①公益社団法人","公社",IF(VLOOKUP(A168,#REF!,11,FALSE)="②公益財団法人","公財","")))</f>
        <v/>
      </c>
      <c r="M168" s="6" t="str">
        <f>IF(A168="","",VLOOKUP(A168,#REF!,12,FALSE))</f>
        <v/>
      </c>
      <c r="N168" s="19" t="str">
        <f>IF(A168="","",IF(VLOOKUP(A168,#REF!,12,FALSE)="国所管",VLOOKUP(A168,#REF!,23,FALSE),""))</f>
        <v/>
      </c>
      <c r="O168" s="7" t="str">
        <f>IF(A168="","",IF(AND(Q168="○",P168="分担契約/単価契約"),"単価契約"&amp;CHAR(10)&amp;"予定調達総額 "&amp;TEXT(VLOOKUP(A168,#REF!,15,FALSE),"#,##0円")&amp;"(B)"&amp;CHAR(10)&amp;"分担契約"&amp;CHAR(10)&amp;VLOOKUP(A168,#REF!,31,FALSE),IF(AND(Q168="○",P168="分担契約"),"分担契約"&amp;CHAR(10)&amp;"契約総額 "&amp;TEXT(VLOOKUP(A168,#REF!,15,FALSE),"#,##0円")&amp;"(B)"&amp;CHAR(10)&amp;VLOOKUP(A168,#REF!,31,FALSE),(IF(P168="分担契約/単価契約","単価契約"&amp;CHAR(10)&amp;"予定調達総額 "&amp;TEXT(VLOOKUP(A168,#REF!,15,FALSE),"#,##0円")&amp;CHAR(10)&amp;"分担契約"&amp;CHAR(10)&amp;VLOOKUP(A168,#REF!,31,FALSE),IF(P168="分担契約","分担契約"&amp;CHAR(10)&amp;"契約総額 "&amp;TEXT(VLOOKUP(A168,#REF!,15,FALSE),"#,##0円")&amp;CHAR(10)&amp;VLOOKUP(A168,#REF!,31,FALSE),IF(P168="単価契約","単価契約"&amp;CHAR(10)&amp;"予定調達総額 "&amp;TEXT(VLOOKUP(A168,#REF!,15,FALSE),"#,##0円")&amp;CHAR(10)&amp;VLOOKUP(A168,#REF!,31,FALSE),VLOOKUP(A168,#REF!,31,FALSE))))))))</f>
        <v/>
      </c>
    </row>
    <row r="169" spans="1:15" ht="60" customHeight="1">
      <c r="A169" s="17"/>
      <c r="B169" s="2" t="str">
        <f>IF(A169="","",VLOOKUP(A169,#REF!,4,FALSE))</f>
        <v/>
      </c>
      <c r="C169" s="1" t="str">
        <f>IF(A169="","",VLOOKUP(A169,#REF!,5,FALSE))</f>
        <v/>
      </c>
      <c r="D169" s="3" t="str">
        <f>IF(A169="","",VLOOKUP(A169,#REF!,8,FALSE))</f>
        <v/>
      </c>
      <c r="E169" s="2" t="str">
        <f>IF(A169="","",VLOOKUP(A169,#REF!,9,FALSE))</f>
        <v/>
      </c>
      <c r="F169" s="4" t="str">
        <f>IF(A169="","",VLOOKUP(A169,#REF!,10,FALSE))</f>
        <v/>
      </c>
      <c r="G169" s="18" t="str">
        <f>IF(A169="","",VLOOKUP(A169,#REF!,30,FALSE))</f>
        <v/>
      </c>
      <c r="H169" s="5" t="str">
        <f>IF(A169="","",IF(VLOOKUP(A169,#REF!,15,FALSE)="他官署で調達手続きを実施のため","他官署で調達手続きを実施のため",IF(VLOOKUP(A169,#REF!,22,FALSE)="②同種の他の契約の予定価格を類推されるおそれがあるため公表しない","同種の他の契約の予定価格を類推されるおそれがあるため公表しない",IF(VLOOKUP(A169,#REF!,22,FALSE)="－","－",IF(VLOOKUP(A169,#REF!,6,FALSE)&lt;&gt;"",TEXT(VLOOKUP(A169,#REF!,15,FALSE),"#,##0円")&amp;CHAR(10)&amp;"(A)",VLOOKUP(A169,#REF!,15,FALSE))))))</f>
        <v/>
      </c>
      <c r="I169" s="5" t="str">
        <f>IF(A169="","",VLOOKUP(A169,#REF!,16,FALSE))</f>
        <v/>
      </c>
      <c r="J169" s="6" t="str">
        <f>IF(A169="","",IF(VLOOKUP(A169,#REF!,15,FALSE)="他官署で調達手続きを実施のため","－",IF(VLOOKUP(A169,#REF!,22,FALSE)="②同種の他の契約の予定価格を類推されるおそれがあるため公表しない","－",IF(VLOOKUP(A169,#REF!,22,FALSE)="－","－",IF(VLOOKUP(A169,#REF!,6,FALSE)&lt;&gt;"",TEXT(VLOOKUP(A169,#REF!,18,FALSE),"#.0%")&amp;CHAR(10)&amp;"(B/A×100)",VLOOKUP(A169,#REF!,18,FALSE))))))</f>
        <v/>
      </c>
      <c r="K169" s="19"/>
      <c r="L169" s="6" t="str">
        <f>IF(A169="","",IF(VLOOKUP(A169,#REF!,11,FALSE)="①公益社団法人","公社",IF(VLOOKUP(A169,#REF!,11,FALSE)="②公益財団法人","公財","")))</f>
        <v/>
      </c>
      <c r="M169" s="6" t="str">
        <f>IF(A169="","",VLOOKUP(A169,#REF!,12,FALSE))</f>
        <v/>
      </c>
      <c r="N169" s="19" t="str">
        <f>IF(A169="","",IF(VLOOKUP(A169,#REF!,12,FALSE)="国所管",VLOOKUP(A169,#REF!,23,FALSE),""))</f>
        <v/>
      </c>
      <c r="O169" s="7" t="str">
        <f>IF(A169="","",IF(AND(Q169="○",P169="分担契約/単価契約"),"単価契約"&amp;CHAR(10)&amp;"予定調達総額 "&amp;TEXT(VLOOKUP(A169,#REF!,15,FALSE),"#,##0円")&amp;"(B)"&amp;CHAR(10)&amp;"分担契約"&amp;CHAR(10)&amp;VLOOKUP(A169,#REF!,31,FALSE),IF(AND(Q169="○",P169="分担契約"),"分担契約"&amp;CHAR(10)&amp;"契約総額 "&amp;TEXT(VLOOKUP(A169,#REF!,15,FALSE),"#,##0円")&amp;"(B)"&amp;CHAR(10)&amp;VLOOKUP(A169,#REF!,31,FALSE),(IF(P169="分担契約/単価契約","単価契約"&amp;CHAR(10)&amp;"予定調達総額 "&amp;TEXT(VLOOKUP(A169,#REF!,15,FALSE),"#,##0円")&amp;CHAR(10)&amp;"分担契約"&amp;CHAR(10)&amp;VLOOKUP(A169,#REF!,31,FALSE),IF(P169="分担契約","分担契約"&amp;CHAR(10)&amp;"契約総額 "&amp;TEXT(VLOOKUP(A169,#REF!,15,FALSE),"#,##0円")&amp;CHAR(10)&amp;VLOOKUP(A169,#REF!,31,FALSE),IF(P169="単価契約","単価契約"&amp;CHAR(10)&amp;"予定調達総額 "&amp;TEXT(VLOOKUP(A169,#REF!,15,FALSE),"#,##0円")&amp;CHAR(10)&amp;VLOOKUP(A169,#REF!,31,FALSE),VLOOKUP(A169,#REF!,31,FALSE))))))))</f>
        <v/>
      </c>
    </row>
    <row r="170" spans="1:15" ht="60" customHeight="1">
      <c r="A170" s="17"/>
      <c r="B170" s="2" t="str">
        <f>IF(A170="","",VLOOKUP(A170,#REF!,4,FALSE))</f>
        <v/>
      </c>
      <c r="C170" s="1" t="str">
        <f>IF(A170="","",VLOOKUP(A170,#REF!,5,FALSE))</f>
        <v/>
      </c>
      <c r="D170" s="3" t="str">
        <f>IF(A170="","",VLOOKUP(A170,#REF!,8,FALSE))</f>
        <v/>
      </c>
      <c r="E170" s="2" t="str">
        <f>IF(A170="","",VLOOKUP(A170,#REF!,9,FALSE))</f>
        <v/>
      </c>
      <c r="F170" s="4" t="str">
        <f>IF(A170="","",VLOOKUP(A170,#REF!,10,FALSE))</f>
        <v/>
      </c>
      <c r="G170" s="18" t="str">
        <f>IF(A170="","",VLOOKUP(A170,#REF!,30,FALSE))</f>
        <v/>
      </c>
      <c r="H170" s="5" t="str">
        <f>IF(A170="","",IF(VLOOKUP(A170,#REF!,15,FALSE)="他官署で調達手続きを実施のため","他官署で調達手続きを実施のため",IF(VLOOKUP(A170,#REF!,22,FALSE)="②同種の他の契約の予定価格を類推されるおそれがあるため公表しない","同種の他の契約の予定価格を類推されるおそれがあるため公表しない",IF(VLOOKUP(A170,#REF!,22,FALSE)="－","－",IF(VLOOKUP(A170,#REF!,6,FALSE)&lt;&gt;"",TEXT(VLOOKUP(A170,#REF!,15,FALSE),"#,##0円")&amp;CHAR(10)&amp;"(A)",VLOOKUP(A170,#REF!,15,FALSE))))))</f>
        <v/>
      </c>
      <c r="I170" s="5" t="str">
        <f>IF(A170="","",VLOOKUP(A170,#REF!,16,FALSE))</f>
        <v/>
      </c>
      <c r="J170" s="6" t="str">
        <f>IF(A170="","",IF(VLOOKUP(A170,#REF!,15,FALSE)="他官署で調達手続きを実施のため","－",IF(VLOOKUP(A170,#REF!,22,FALSE)="②同種の他の契約の予定価格を類推されるおそれがあるため公表しない","－",IF(VLOOKUP(A170,#REF!,22,FALSE)="－","－",IF(VLOOKUP(A170,#REF!,6,FALSE)&lt;&gt;"",TEXT(VLOOKUP(A170,#REF!,18,FALSE),"#.0%")&amp;CHAR(10)&amp;"(B/A×100)",VLOOKUP(A170,#REF!,18,FALSE))))))</f>
        <v/>
      </c>
      <c r="K170" s="19"/>
      <c r="L170" s="6" t="str">
        <f>IF(A170="","",IF(VLOOKUP(A170,#REF!,11,FALSE)="①公益社団法人","公社",IF(VLOOKUP(A170,#REF!,11,FALSE)="②公益財団法人","公財","")))</f>
        <v/>
      </c>
      <c r="M170" s="6" t="str">
        <f>IF(A170="","",VLOOKUP(A170,#REF!,12,FALSE))</f>
        <v/>
      </c>
      <c r="N170" s="19" t="str">
        <f>IF(A170="","",IF(VLOOKUP(A170,#REF!,12,FALSE)="国所管",VLOOKUP(A170,#REF!,23,FALSE),""))</f>
        <v/>
      </c>
      <c r="O170" s="7" t="str">
        <f>IF(A170="","",IF(AND(Q170="○",P170="分担契約/単価契約"),"単価契約"&amp;CHAR(10)&amp;"予定調達総額 "&amp;TEXT(VLOOKUP(A170,#REF!,15,FALSE),"#,##0円")&amp;"(B)"&amp;CHAR(10)&amp;"分担契約"&amp;CHAR(10)&amp;VLOOKUP(A170,#REF!,31,FALSE),IF(AND(Q170="○",P170="分担契約"),"分担契約"&amp;CHAR(10)&amp;"契約総額 "&amp;TEXT(VLOOKUP(A170,#REF!,15,FALSE),"#,##0円")&amp;"(B)"&amp;CHAR(10)&amp;VLOOKUP(A170,#REF!,31,FALSE),(IF(P170="分担契約/単価契約","単価契約"&amp;CHAR(10)&amp;"予定調達総額 "&amp;TEXT(VLOOKUP(A170,#REF!,15,FALSE),"#,##0円")&amp;CHAR(10)&amp;"分担契約"&amp;CHAR(10)&amp;VLOOKUP(A170,#REF!,31,FALSE),IF(P170="分担契約","分担契約"&amp;CHAR(10)&amp;"契約総額 "&amp;TEXT(VLOOKUP(A170,#REF!,15,FALSE),"#,##0円")&amp;CHAR(10)&amp;VLOOKUP(A170,#REF!,31,FALSE),IF(P170="単価契約","単価契約"&amp;CHAR(10)&amp;"予定調達総額 "&amp;TEXT(VLOOKUP(A170,#REF!,15,FALSE),"#,##0円")&amp;CHAR(10)&amp;VLOOKUP(A170,#REF!,31,FALSE),VLOOKUP(A170,#REF!,31,FALSE))))))))</f>
        <v/>
      </c>
    </row>
    <row r="171" spans="1:15" ht="60" customHeight="1">
      <c r="A171" s="17"/>
      <c r="B171" s="2" t="str">
        <f>IF(A171="","",VLOOKUP(A171,#REF!,4,FALSE))</f>
        <v/>
      </c>
      <c r="C171" s="1" t="str">
        <f>IF(A171="","",VLOOKUP(A171,#REF!,5,FALSE))</f>
        <v/>
      </c>
      <c r="D171" s="3" t="str">
        <f>IF(A171="","",VLOOKUP(A171,#REF!,8,FALSE))</f>
        <v/>
      </c>
      <c r="E171" s="2" t="str">
        <f>IF(A171="","",VLOOKUP(A171,#REF!,9,FALSE))</f>
        <v/>
      </c>
      <c r="F171" s="4" t="str">
        <f>IF(A171="","",VLOOKUP(A171,#REF!,10,FALSE))</f>
        <v/>
      </c>
      <c r="G171" s="18" t="str">
        <f>IF(A171="","",VLOOKUP(A171,#REF!,30,FALSE))</f>
        <v/>
      </c>
      <c r="H171" s="5" t="str">
        <f>IF(A171="","",IF(VLOOKUP(A171,#REF!,15,FALSE)="他官署で調達手続きを実施のため","他官署で調達手続きを実施のため",IF(VLOOKUP(A171,#REF!,22,FALSE)="②同種の他の契約の予定価格を類推されるおそれがあるため公表しない","同種の他の契約の予定価格を類推されるおそれがあるため公表しない",IF(VLOOKUP(A171,#REF!,22,FALSE)="－","－",IF(VLOOKUP(A171,#REF!,6,FALSE)&lt;&gt;"",TEXT(VLOOKUP(A171,#REF!,15,FALSE),"#,##0円")&amp;CHAR(10)&amp;"(A)",VLOOKUP(A171,#REF!,15,FALSE))))))</f>
        <v/>
      </c>
      <c r="I171" s="5" t="str">
        <f>IF(A171="","",VLOOKUP(A171,#REF!,16,FALSE))</f>
        <v/>
      </c>
      <c r="J171" s="6" t="str">
        <f>IF(A171="","",IF(VLOOKUP(A171,#REF!,15,FALSE)="他官署で調達手続きを実施のため","－",IF(VLOOKUP(A171,#REF!,22,FALSE)="②同種の他の契約の予定価格を類推されるおそれがあるため公表しない","－",IF(VLOOKUP(A171,#REF!,22,FALSE)="－","－",IF(VLOOKUP(A171,#REF!,6,FALSE)&lt;&gt;"",TEXT(VLOOKUP(A171,#REF!,18,FALSE),"#.0%")&amp;CHAR(10)&amp;"(B/A×100)",VLOOKUP(A171,#REF!,18,FALSE))))))</f>
        <v/>
      </c>
      <c r="K171" s="19"/>
      <c r="L171" s="6" t="str">
        <f>IF(A171="","",IF(VLOOKUP(A171,#REF!,11,FALSE)="①公益社団法人","公社",IF(VLOOKUP(A171,#REF!,11,FALSE)="②公益財団法人","公財","")))</f>
        <v/>
      </c>
      <c r="M171" s="6" t="str">
        <f>IF(A171="","",VLOOKUP(A171,#REF!,12,FALSE))</f>
        <v/>
      </c>
      <c r="N171" s="19" t="str">
        <f>IF(A171="","",IF(VLOOKUP(A171,#REF!,12,FALSE)="国所管",VLOOKUP(A171,#REF!,23,FALSE),""))</f>
        <v/>
      </c>
      <c r="O171" s="7" t="str">
        <f>IF(A171="","",IF(AND(Q171="○",P171="分担契約/単価契約"),"単価契約"&amp;CHAR(10)&amp;"予定調達総額 "&amp;TEXT(VLOOKUP(A171,#REF!,15,FALSE),"#,##0円")&amp;"(B)"&amp;CHAR(10)&amp;"分担契約"&amp;CHAR(10)&amp;VLOOKUP(A171,#REF!,31,FALSE),IF(AND(Q171="○",P171="分担契約"),"分担契約"&amp;CHAR(10)&amp;"契約総額 "&amp;TEXT(VLOOKUP(A171,#REF!,15,FALSE),"#,##0円")&amp;"(B)"&amp;CHAR(10)&amp;VLOOKUP(A171,#REF!,31,FALSE),(IF(P171="分担契約/単価契約","単価契約"&amp;CHAR(10)&amp;"予定調達総額 "&amp;TEXT(VLOOKUP(A171,#REF!,15,FALSE),"#,##0円")&amp;CHAR(10)&amp;"分担契約"&amp;CHAR(10)&amp;VLOOKUP(A171,#REF!,31,FALSE),IF(P171="分担契約","分担契約"&amp;CHAR(10)&amp;"契約総額 "&amp;TEXT(VLOOKUP(A171,#REF!,15,FALSE),"#,##0円")&amp;CHAR(10)&amp;VLOOKUP(A171,#REF!,31,FALSE),IF(P171="単価契約","単価契約"&amp;CHAR(10)&amp;"予定調達総額 "&amp;TEXT(VLOOKUP(A171,#REF!,15,FALSE),"#,##0円")&amp;CHAR(10)&amp;VLOOKUP(A171,#REF!,31,FALSE),VLOOKUP(A171,#REF!,31,FALSE))))))))</f>
        <v/>
      </c>
    </row>
    <row r="172" spans="1:15" ht="60" customHeight="1">
      <c r="A172" s="17"/>
      <c r="B172" s="2" t="str">
        <f>IF(A172="","",VLOOKUP(A172,#REF!,4,FALSE))</f>
        <v/>
      </c>
      <c r="C172" s="1" t="str">
        <f>IF(A172="","",VLOOKUP(A172,#REF!,5,FALSE))</f>
        <v/>
      </c>
      <c r="D172" s="3" t="str">
        <f>IF(A172="","",VLOOKUP(A172,#REF!,8,FALSE))</f>
        <v/>
      </c>
      <c r="E172" s="2" t="str">
        <f>IF(A172="","",VLOOKUP(A172,#REF!,9,FALSE))</f>
        <v/>
      </c>
      <c r="F172" s="4" t="str">
        <f>IF(A172="","",VLOOKUP(A172,#REF!,10,FALSE))</f>
        <v/>
      </c>
      <c r="G172" s="18" t="str">
        <f>IF(A172="","",VLOOKUP(A172,#REF!,30,FALSE))</f>
        <v/>
      </c>
      <c r="H172" s="5" t="str">
        <f>IF(A172="","",IF(VLOOKUP(A172,#REF!,15,FALSE)="他官署で調達手続きを実施のため","他官署で調達手続きを実施のため",IF(VLOOKUP(A172,#REF!,22,FALSE)="②同種の他の契約の予定価格を類推されるおそれがあるため公表しない","同種の他の契約の予定価格を類推されるおそれがあるため公表しない",IF(VLOOKUP(A172,#REF!,22,FALSE)="－","－",IF(VLOOKUP(A172,#REF!,6,FALSE)&lt;&gt;"",TEXT(VLOOKUP(A172,#REF!,15,FALSE),"#,##0円")&amp;CHAR(10)&amp;"(A)",VLOOKUP(A172,#REF!,15,FALSE))))))</f>
        <v/>
      </c>
      <c r="I172" s="5" t="str">
        <f>IF(A172="","",VLOOKUP(A172,#REF!,16,FALSE))</f>
        <v/>
      </c>
      <c r="J172" s="6" t="str">
        <f>IF(A172="","",IF(VLOOKUP(A172,#REF!,15,FALSE)="他官署で調達手続きを実施のため","－",IF(VLOOKUP(A172,#REF!,22,FALSE)="②同種の他の契約の予定価格を類推されるおそれがあるため公表しない","－",IF(VLOOKUP(A172,#REF!,22,FALSE)="－","－",IF(VLOOKUP(A172,#REF!,6,FALSE)&lt;&gt;"",TEXT(VLOOKUP(A172,#REF!,18,FALSE),"#.0%")&amp;CHAR(10)&amp;"(B/A×100)",VLOOKUP(A172,#REF!,18,FALSE))))))</f>
        <v/>
      </c>
      <c r="K172" s="19"/>
      <c r="L172" s="6" t="str">
        <f>IF(A172="","",IF(VLOOKUP(A172,#REF!,11,FALSE)="①公益社団法人","公社",IF(VLOOKUP(A172,#REF!,11,FALSE)="②公益財団法人","公財","")))</f>
        <v/>
      </c>
      <c r="M172" s="6" t="str">
        <f>IF(A172="","",VLOOKUP(A172,#REF!,12,FALSE))</f>
        <v/>
      </c>
      <c r="N172" s="19" t="str">
        <f>IF(A172="","",IF(VLOOKUP(A172,#REF!,12,FALSE)="国所管",VLOOKUP(A172,#REF!,23,FALSE),""))</f>
        <v/>
      </c>
      <c r="O172" s="7" t="str">
        <f>IF(A172="","",IF(AND(Q172="○",P172="分担契約/単価契約"),"単価契約"&amp;CHAR(10)&amp;"予定調達総額 "&amp;TEXT(VLOOKUP(A172,#REF!,15,FALSE),"#,##0円")&amp;"(B)"&amp;CHAR(10)&amp;"分担契約"&amp;CHAR(10)&amp;VLOOKUP(A172,#REF!,31,FALSE),IF(AND(Q172="○",P172="分担契約"),"分担契約"&amp;CHAR(10)&amp;"契約総額 "&amp;TEXT(VLOOKUP(A172,#REF!,15,FALSE),"#,##0円")&amp;"(B)"&amp;CHAR(10)&amp;VLOOKUP(A172,#REF!,31,FALSE),(IF(P172="分担契約/単価契約","単価契約"&amp;CHAR(10)&amp;"予定調達総額 "&amp;TEXT(VLOOKUP(A172,#REF!,15,FALSE),"#,##0円")&amp;CHAR(10)&amp;"分担契約"&amp;CHAR(10)&amp;VLOOKUP(A172,#REF!,31,FALSE),IF(P172="分担契約","分担契約"&amp;CHAR(10)&amp;"契約総額 "&amp;TEXT(VLOOKUP(A172,#REF!,15,FALSE),"#,##0円")&amp;CHAR(10)&amp;VLOOKUP(A172,#REF!,31,FALSE),IF(P172="単価契約","単価契約"&amp;CHAR(10)&amp;"予定調達総額 "&amp;TEXT(VLOOKUP(A172,#REF!,15,FALSE),"#,##0円")&amp;CHAR(10)&amp;VLOOKUP(A172,#REF!,31,FALSE),VLOOKUP(A172,#REF!,31,FALSE))))))))</f>
        <v/>
      </c>
    </row>
    <row r="173" spans="1:15" ht="60" customHeight="1">
      <c r="A173" s="17"/>
      <c r="B173" s="2" t="str">
        <f>IF(A173="","",VLOOKUP(A173,#REF!,4,FALSE))</f>
        <v/>
      </c>
      <c r="C173" s="1" t="str">
        <f>IF(A173="","",VLOOKUP(A173,#REF!,5,FALSE))</f>
        <v/>
      </c>
      <c r="D173" s="3" t="str">
        <f>IF(A173="","",VLOOKUP(A173,#REF!,8,FALSE))</f>
        <v/>
      </c>
      <c r="E173" s="2" t="str">
        <f>IF(A173="","",VLOOKUP(A173,#REF!,9,FALSE))</f>
        <v/>
      </c>
      <c r="F173" s="4" t="str">
        <f>IF(A173="","",VLOOKUP(A173,#REF!,10,FALSE))</f>
        <v/>
      </c>
      <c r="G173" s="18" t="str">
        <f>IF(A173="","",VLOOKUP(A173,#REF!,30,FALSE))</f>
        <v/>
      </c>
      <c r="H173" s="5" t="str">
        <f>IF(A173="","",IF(VLOOKUP(A173,#REF!,15,FALSE)="他官署で調達手続きを実施のため","他官署で調達手続きを実施のため",IF(VLOOKUP(A173,#REF!,22,FALSE)="②同種の他の契約の予定価格を類推されるおそれがあるため公表しない","同種の他の契約の予定価格を類推されるおそれがあるため公表しない",IF(VLOOKUP(A173,#REF!,22,FALSE)="－","－",IF(VLOOKUP(A173,#REF!,6,FALSE)&lt;&gt;"",TEXT(VLOOKUP(A173,#REF!,15,FALSE),"#,##0円")&amp;CHAR(10)&amp;"(A)",VLOOKUP(A173,#REF!,15,FALSE))))))</f>
        <v/>
      </c>
      <c r="I173" s="5" t="str">
        <f>IF(A173="","",VLOOKUP(A173,#REF!,16,FALSE))</f>
        <v/>
      </c>
      <c r="J173" s="6" t="str">
        <f>IF(A173="","",IF(VLOOKUP(A173,#REF!,15,FALSE)="他官署で調達手続きを実施のため","－",IF(VLOOKUP(A173,#REF!,22,FALSE)="②同種の他の契約の予定価格を類推されるおそれがあるため公表しない","－",IF(VLOOKUP(A173,#REF!,22,FALSE)="－","－",IF(VLOOKUP(A173,#REF!,6,FALSE)&lt;&gt;"",TEXT(VLOOKUP(A173,#REF!,18,FALSE),"#.0%")&amp;CHAR(10)&amp;"(B/A×100)",VLOOKUP(A173,#REF!,18,FALSE))))))</f>
        <v/>
      </c>
      <c r="K173" s="19"/>
      <c r="L173" s="6" t="str">
        <f>IF(A173="","",IF(VLOOKUP(A173,#REF!,11,FALSE)="①公益社団法人","公社",IF(VLOOKUP(A173,#REF!,11,FALSE)="②公益財団法人","公財","")))</f>
        <v/>
      </c>
      <c r="M173" s="6" t="str">
        <f>IF(A173="","",VLOOKUP(A173,#REF!,12,FALSE))</f>
        <v/>
      </c>
      <c r="N173" s="19" t="str">
        <f>IF(A173="","",IF(VLOOKUP(A173,#REF!,12,FALSE)="国所管",VLOOKUP(A173,#REF!,23,FALSE),""))</f>
        <v/>
      </c>
      <c r="O173" s="7" t="str">
        <f>IF(A173="","",IF(AND(Q173="○",P173="分担契約/単価契約"),"単価契約"&amp;CHAR(10)&amp;"予定調達総額 "&amp;TEXT(VLOOKUP(A173,#REF!,15,FALSE),"#,##0円")&amp;"(B)"&amp;CHAR(10)&amp;"分担契約"&amp;CHAR(10)&amp;VLOOKUP(A173,#REF!,31,FALSE),IF(AND(Q173="○",P173="分担契約"),"分担契約"&amp;CHAR(10)&amp;"契約総額 "&amp;TEXT(VLOOKUP(A173,#REF!,15,FALSE),"#,##0円")&amp;"(B)"&amp;CHAR(10)&amp;VLOOKUP(A173,#REF!,31,FALSE),(IF(P173="分担契約/単価契約","単価契約"&amp;CHAR(10)&amp;"予定調達総額 "&amp;TEXT(VLOOKUP(A173,#REF!,15,FALSE),"#,##0円")&amp;CHAR(10)&amp;"分担契約"&amp;CHAR(10)&amp;VLOOKUP(A173,#REF!,31,FALSE),IF(P173="分担契約","分担契約"&amp;CHAR(10)&amp;"契約総額 "&amp;TEXT(VLOOKUP(A173,#REF!,15,FALSE),"#,##0円")&amp;CHAR(10)&amp;VLOOKUP(A173,#REF!,31,FALSE),IF(P173="単価契約","単価契約"&amp;CHAR(10)&amp;"予定調達総額 "&amp;TEXT(VLOOKUP(A173,#REF!,15,FALSE),"#,##0円")&amp;CHAR(10)&amp;VLOOKUP(A173,#REF!,31,FALSE),VLOOKUP(A173,#REF!,31,FALSE))))))))</f>
        <v/>
      </c>
    </row>
    <row r="174" spans="1:15" ht="60" customHeight="1">
      <c r="A174" s="17"/>
      <c r="B174" s="2" t="str">
        <f>IF(A174="","",VLOOKUP(A174,#REF!,4,FALSE))</f>
        <v/>
      </c>
      <c r="C174" s="1" t="str">
        <f>IF(A174="","",VLOOKUP(A174,#REF!,5,FALSE))</f>
        <v/>
      </c>
      <c r="D174" s="3" t="str">
        <f>IF(A174="","",VLOOKUP(A174,#REF!,8,FALSE))</f>
        <v/>
      </c>
      <c r="E174" s="2" t="str">
        <f>IF(A174="","",VLOOKUP(A174,#REF!,9,FALSE))</f>
        <v/>
      </c>
      <c r="F174" s="4" t="str">
        <f>IF(A174="","",VLOOKUP(A174,#REF!,10,FALSE))</f>
        <v/>
      </c>
      <c r="G174" s="18" t="str">
        <f>IF(A174="","",VLOOKUP(A174,#REF!,30,FALSE))</f>
        <v/>
      </c>
      <c r="H174" s="5" t="str">
        <f>IF(A174="","",IF(VLOOKUP(A174,#REF!,15,FALSE)="他官署で調達手続きを実施のため","他官署で調達手続きを実施のため",IF(VLOOKUP(A174,#REF!,22,FALSE)="②同種の他の契約の予定価格を類推されるおそれがあるため公表しない","同種の他の契約の予定価格を類推されるおそれがあるため公表しない",IF(VLOOKUP(A174,#REF!,22,FALSE)="－","－",IF(VLOOKUP(A174,#REF!,6,FALSE)&lt;&gt;"",TEXT(VLOOKUP(A174,#REF!,15,FALSE),"#,##0円")&amp;CHAR(10)&amp;"(A)",VLOOKUP(A174,#REF!,15,FALSE))))))</f>
        <v/>
      </c>
      <c r="I174" s="5" t="str">
        <f>IF(A174="","",VLOOKUP(A174,#REF!,16,FALSE))</f>
        <v/>
      </c>
      <c r="J174" s="6" t="str">
        <f>IF(A174="","",IF(VLOOKUP(A174,#REF!,15,FALSE)="他官署で調達手続きを実施のため","－",IF(VLOOKUP(A174,#REF!,22,FALSE)="②同種の他の契約の予定価格を類推されるおそれがあるため公表しない","－",IF(VLOOKUP(A174,#REF!,22,FALSE)="－","－",IF(VLOOKUP(A174,#REF!,6,FALSE)&lt;&gt;"",TEXT(VLOOKUP(A174,#REF!,18,FALSE),"#.0%")&amp;CHAR(10)&amp;"(B/A×100)",VLOOKUP(A174,#REF!,18,FALSE))))))</f>
        <v/>
      </c>
      <c r="K174" s="19"/>
      <c r="L174" s="6" t="str">
        <f>IF(A174="","",IF(VLOOKUP(A174,#REF!,11,FALSE)="①公益社団法人","公社",IF(VLOOKUP(A174,#REF!,11,FALSE)="②公益財団法人","公財","")))</f>
        <v/>
      </c>
      <c r="M174" s="6" t="str">
        <f>IF(A174="","",VLOOKUP(A174,#REF!,12,FALSE))</f>
        <v/>
      </c>
      <c r="N174" s="19" t="str">
        <f>IF(A174="","",IF(VLOOKUP(A174,#REF!,12,FALSE)="国所管",VLOOKUP(A174,#REF!,23,FALSE),""))</f>
        <v/>
      </c>
      <c r="O174" s="7" t="str">
        <f>IF(A174="","",IF(AND(Q174="○",P174="分担契約/単価契約"),"単価契約"&amp;CHAR(10)&amp;"予定調達総額 "&amp;TEXT(VLOOKUP(A174,#REF!,15,FALSE),"#,##0円")&amp;"(B)"&amp;CHAR(10)&amp;"分担契約"&amp;CHAR(10)&amp;VLOOKUP(A174,#REF!,31,FALSE),IF(AND(Q174="○",P174="分担契約"),"分担契約"&amp;CHAR(10)&amp;"契約総額 "&amp;TEXT(VLOOKUP(A174,#REF!,15,FALSE),"#,##0円")&amp;"(B)"&amp;CHAR(10)&amp;VLOOKUP(A174,#REF!,31,FALSE),(IF(P174="分担契約/単価契約","単価契約"&amp;CHAR(10)&amp;"予定調達総額 "&amp;TEXT(VLOOKUP(A174,#REF!,15,FALSE),"#,##0円")&amp;CHAR(10)&amp;"分担契約"&amp;CHAR(10)&amp;VLOOKUP(A174,#REF!,31,FALSE),IF(P174="分担契約","分担契約"&amp;CHAR(10)&amp;"契約総額 "&amp;TEXT(VLOOKUP(A174,#REF!,15,FALSE),"#,##0円")&amp;CHAR(10)&amp;VLOOKUP(A174,#REF!,31,FALSE),IF(P174="単価契約","単価契約"&amp;CHAR(10)&amp;"予定調達総額 "&amp;TEXT(VLOOKUP(A174,#REF!,15,FALSE),"#,##0円")&amp;CHAR(10)&amp;VLOOKUP(A174,#REF!,31,FALSE),VLOOKUP(A174,#REF!,31,FALSE))))))))</f>
        <v/>
      </c>
    </row>
    <row r="175" spans="1:15" ht="60" customHeight="1">
      <c r="A175" s="17"/>
      <c r="B175" s="2" t="str">
        <f>IF(A175="","",VLOOKUP(A175,#REF!,4,FALSE))</f>
        <v/>
      </c>
      <c r="C175" s="1" t="str">
        <f>IF(A175="","",VLOOKUP(A175,#REF!,5,FALSE))</f>
        <v/>
      </c>
      <c r="D175" s="3" t="str">
        <f>IF(A175="","",VLOOKUP(A175,#REF!,8,FALSE))</f>
        <v/>
      </c>
      <c r="E175" s="2" t="str">
        <f>IF(A175="","",VLOOKUP(A175,#REF!,9,FALSE))</f>
        <v/>
      </c>
      <c r="F175" s="4" t="str">
        <f>IF(A175="","",VLOOKUP(A175,#REF!,10,FALSE))</f>
        <v/>
      </c>
      <c r="G175" s="18" t="str">
        <f>IF(A175="","",VLOOKUP(A175,#REF!,30,FALSE))</f>
        <v/>
      </c>
      <c r="H175" s="5" t="str">
        <f>IF(A175="","",IF(VLOOKUP(A175,#REF!,15,FALSE)="他官署で調達手続きを実施のため","他官署で調達手続きを実施のため",IF(VLOOKUP(A175,#REF!,22,FALSE)="②同種の他の契約の予定価格を類推されるおそれがあるため公表しない","同種の他の契約の予定価格を類推されるおそれがあるため公表しない",IF(VLOOKUP(A175,#REF!,22,FALSE)="－","－",IF(VLOOKUP(A175,#REF!,6,FALSE)&lt;&gt;"",TEXT(VLOOKUP(A175,#REF!,15,FALSE),"#,##0円")&amp;CHAR(10)&amp;"(A)",VLOOKUP(A175,#REF!,15,FALSE))))))</f>
        <v/>
      </c>
      <c r="I175" s="5" t="str">
        <f>IF(A175="","",VLOOKUP(A175,#REF!,16,FALSE))</f>
        <v/>
      </c>
      <c r="J175" s="6" t="str">
        <f>IF(A175="","",IF(VLOOKUP(A175,#REF!,15,FALSE)="他官署で調達手続きを実施のため","－",IF(VLOOKUP(A175,#REF!,22,FALSE)="②同種の他の契約の予定価格を類推されるおそれがあるため公表しない","－",IF(VLOOKUP(A175,#REF!,22,FALSE)="－","－",IF(VLOOKUP(A175,#REF!,6,FALSE)&lt;&gt;"",TEXT(VLOOKUP(A175,#REF!,18,FALSE),"#.0%")&amp;CHAR(10)&amp;"(B/A×100)",VLOOKUP(A175,#REF!,18,FALSE))))))</f>
        <v/>
      </c>
      <c r="K175" s="19"/>
      <c r="L175" s="6" t="str">
        <f>IF(A175="","",IF(VLOOKUP(A175,#REF!,11,FALSE)="①公益社団法人","公社",IF(VLOOKUP(A175,#REF!,11,FALSE)="②公益財団法人","公財","")))</f>
        <v/>
      </c>
      <c r="M175" s="6" t="str">
        <f>IF(A175="","",VLOOKUP(A175,#REF!,12,FALSE))</f>
        <v/>
      </c>
      <c r="N175" s="19" t="str">
        <f>IF(A175="","",IF(VLOOKUP(A175,#REF!,12,FALSE)="国所管",VLOOKUP(A175,#REF!,23,FALSE),""))</f>
        <v/>
      </c>
      <c r="O175" s="7" t="str">
        <f>IF(A175="","",IF(AND(Q175="○",P175="分担契約/単価契約"),"単価契約"&amp;CHAR(10)&amp;"予定調達総額 "&amp;TEXT(VLOOKUP(A175,#REF!,15,FALSE),"#,##0円")&amp;"(B)"&amp;CHAR(10)&amp;"分担契約"&amp;CHAR(10)&amp;VLOOKUP(A175,#REF!,31,FALSE),IF(AND(Q175="○",P175="分担契約"),"分担契約"&amp;CHAR(10)&amp;"契約総額 "&amp;TEXT(VLOOKUP(A175,#REF!,15,FALSE),"#,##0円")&amp;"(B)"&amp;CHAR(10)&amp;VLOOKUP(A175,#REF!,31,FALSE),(IF(P175="分担契約/単価契約","単価契約"&amp;CHAR(10)&amp;"予定調達総額 "&amp;TEXT(VLOOKUP(A175,#REF!,15,FALSE),"#,##0円")&amp;CHAR(10)&amp;"分担契約"&amp;CHAR(10)&amp;VLOOKUP(A175,#REF!,31,FALSE),IF(P175="分担契約","分担契約"&amp;CHAR(10)&amp;"契約総額 "&amp;TEXT(VLOOKUP(A175,#REF!,15,FALSE),"#,##0円")&amp;CHAR(10)&amp;VLOOKUP(A175,#REF!,31,FALSE),IF(P175="単価契約","単価契約"&amp;CHAR(10)&amp;"予定調達総額 "&amp;TEXT(VLOOKUP(A175,#REF!,15,FALSE),"#,##0円")&amp;CHAR(10)&amp;VLOOKUP(A175,#REF!,31,FALSE),VLOOKUP(A175,#REF!,31,FALSE))))))))</f>
        <v/>
      </c>
    </row>
    <row r="176" spans="1:15" ht="60" customHeight="1">
      <c r="A176" s="17"/>
      <c r="B176" s="2" t="str">
        <f>IF(A176="","",VLOOKUP(A176,#REF!,4,FALSE))</f>
        <v/>
      </c>
      <c r="C176" s="1" t="str">
        <f>IF(A176="","",VLOOKUP(A176,#REF!,5,FALSE))</f>
        <v/>
      </c>
      <c r="D176" s="3" t="str">
        <f>IF(A176="","",VLOOKUP(A176,#REF!,8,FALSE))</f>
        <v/>
      </c>
      <c r="E176" s="2" t="str">
        <f>IF(A176="","",VLOOKUP(A176,#REF!,9,FALSE))</f>
        <v/>
      </c>
      <c r="F176" s="4" t="str">
        <f>IF(A176="","",VLOOKUP(A176,#REF!,10,FALSE))</f>
        <v/>
      </c>
      <c r="G176" s="18" t="str">
        <f>IF(A176="","",VLOOKUP(A176,#REF!,30,FALSE))</f>
        <v/>
      </c>
      <c r="H176" s="5" t="str">
        <f>IF(A176="","",IF(VLOOKUP(A176,#REF!,15,FALSE)="他官署で調達手続きを実施のため","他官署で調達手続きを実施のため",IF(VLOOKUP(A176,#REF!,22,FALSE)="②同種の他の契約の予定価格を類推されるおそれがあるため公表しない","同種の他の契約の予定価格を類推されるおそれがあるため公表しない",IF(VLOOKUP(A176,#REF!,22,FALSE)="－","－",IF(VLOOKUP(A176,#REF!,6,FALSE)&lt;&gt;"",TEXT(VLOOKUP(A176,#REF!,15,FALSE),"#,##0円")&amp;CHAR(10)&amp;"(A)",VLOOKUP(A176,#REF!,15,FALSE))))))</f>
        <v/>
      </c>
      <c r="I176" s="5" t="str">
        <f>IF(A176="","",VLOOKUP(A176,#REF!,16,FALSE))</f>
        <v/>
      </c>
      <c r="J176" s="6" t="str">
        <f>IF(A176="","",IF(VLOOKUP(A176,#REF!,15,FALSE)="他官署で調達手続きを実施のため","－",IF(VLOOKUP(A176,#REF!,22,FALSE)="②同種の他の契約の予定価格を類推されるおそれがあるため公表しない","－",IF(VLOOKUP(A176,#REF!,22,FALSE)="－","－",IF(VLOOKUP(A176,#REF!,6,FALSE)&lt;&gt;"",TEXT(VLOOKUP(A176,#REF!,18,FALSE),"#.0%")&amp;CHAR(10)&amp;"(B/A×100)",VLOOKUP(A176,#REF!,18,FALSE))))))</f>
        <v/>
      </c>
      <c r="K176" s="19"/>
      <c r="L176" s="6" t="str">
        <f>IF(A176="","",IF(VLOOKUP(A176,#REF!,11,FALSE)="①公益社団法人","公社",IF(VLOOKUP(A176,#REF!,11,FALSE)="②公益財団法人","公財","")))</f>
        <v/>
      </c>
      <c r="M176" s="6" t="str">
        <f>IF(A176="","",VLOOKUP(A176,#REF!,12,FALSE))</f>
        <v/>
      </c>
      <c r="N176" s="19" t="str">
        <f>IF(A176="","",IF(VLOOKUP(A176,#REF!,12,FALSE)="国所管",VLOOKUP(A176,#REF!,23,FALSE),""))</f>
        <v/>
      </c>
      <c r="O176" s="7" t="str">
        <f>IF(A176="","",IF(AND(Q176="○",P176="分担契約/単価契約"),"単価契約"&amp;CHAR(10)&amp;"予定調達総額 "&amp;TEXT(VLOOKUP(A176,#REF!,15,FALSE),"#,##0円")&amp;"(B)"&amp;CHAR(10)&amp;"分担契約"&amp;CHAR(10)&amp;VLOOKUP(A176,#REF!,31,FALSE),IF(AND(Q176="○",P176="分担契約"),"分担契約"&amp;CHAR(10)&amp;"契約総額 "&amp;TEXT(VLOOKUP(A176,#REF!,15,FALSE),"#,##0円")&amp;"(B)"&amp;CHAR(10)&amp;VLOOKUP(A176,#REF!,31,FALSE),(IF(P176="分担契約/単価契約","単価契約"&amp;CHAR(10)&amp;"予定調達総額 "&amp;TEXT(VLOOKUP(A176,#REF!,15,FALSE),"#,##0円")&amp;CHAR(10)&amp;"分担契約"&amp;CHAR(10)&amp;VLOOKUP(A176,#REF!,31,FALSE),IF(P176="分担契約","分担契約"&amp;CHAR(10)&amp;"契約総額 "&amp;TEXT(VLOOKUP(A176,#REF!,15,FALSE),"#,##0円")&amp;CHAR(10)&amp;VLOOKUP(A176,#REF!,31,FALSE),IF(P176="単価契約","単価契約"&amp;CHAR(10)&amp;"予定調達総額 "&amp;TEXT(VLOOKUP(A176,#REF!,15,FALSE),"#,##0円")&amp;CHAR(10)&amp;VLOOKUP(A176,#REF!,31,FALSE),VLOOKUP(A176,#REF!,31,FALSE))))))))</f>
        <v/>
      </c>
    </row>
    <row r="177" spans="1:15" ht="60" customHeight="1">
      <c r="A177" s="17"/>
      <c r="B177" s="2" t="str">
        <f>IF(A177="","",VLOOKUP(A177,#REF!,4,FALSE))</f>
        <v/>
      </c>
      <c r="C177" s="1" t="str">
        <f>IF(A177="","",VLOOKUP(A177,#REF!,5,FALSE))</f>
        <v/>
      </c>
      <c r="D177" s="3" t="str">
        <f>IF(A177="","",VLOOKUP(A177,#REF!,8,FALSE))</f>
        <v/>
      </c>
      <c r="E177" s="2" t="str">
        <f>IF(A177="","",VLOOKUP(A177,#REF!,9,FALSE))</f>
        <v/>
      </c>
      <c r="F177" s="4" t="str">
        <f>IF(A177="","",VLOOKUP(A177,#REF!,10,FALSE))</f>
        <v/>
      </c>
      <c r="G177" s="18" t="str">
        <f>IF(A177="","",VLOOKUP(A177,#REF!,30,FALSE))</f>
        <v/>
      </c>
      <c r="H177" s="5" t="str">
        <f>IF(A177="","",IF(VLOOKUP(A177,#REF!,15,FALSE)="他官署で調達手続きを実施のため","他官署で調達手続きを実施のため",IF(VLOOKUP(A177,#REF!,22,FALSE)="②同種の他の契約の予定価格を類推されるおそれがあるため公表しない","同種の他の契約の予定価格を類推されるおそれがあるため公表しない",IF(VLOOKUP(A177,#REF!,22,FALSE)="－","－",IF(VLOOKUP(A177,#REF!,6,FALSE)&lt;&gt;"",TEXT(VLOOKUP(A177,#REF!,15,FALSE),"#,##0円")&amp;CHAR(10)&amp;"(A)",VLOOKUP(A177,#REF!,15,FALSE))))))</f>
        <v/>
      </c>
      <c r="I177" s="5" t="str">
        <f>IF(A177="","",VLOOKUP(A177,#REF!,16,FALSE))</f>
        <v/>
      </c>
      <c r="J177" s="6" t="str">
        <f>IF(A177="","",IF(VLOOKUP(A177,#REF!,15,FALSE)="他官署で調達手続きを実施のため","－",IF(VLOOKUP(A177,#REF!,22,FALSE)="②同種の他の契約の予定価格を類推されるおそれがあるため公表しない","－",IF(VLOOKUP(A177,#REF!,22,FALSE)="－","－",IF(VLOOKUP(A177,#REF!,6,FALSE)&lt;&gt;"",TEXT(VLOOKUP(A177,#REF!,18,FALSE),"#.0%")&amp;CHAR(10)&amp;"(B/A×100)",VLOOKUP(A177,#REF!,18,FALSE))))))</f>
        <v/>
      </c>
      <c r="K177" s="19"/>
      <c r="L177" s="6" t="str">
        <f>IF(A177="","",IF(VLOOKUP(A177,#REF!,11,FALSE)="①公益社団法人","公社",IF(VLOOKUP(A177,#REF!,11,FALSE)="②公益財団法人","公財","")))</f>
        <v/>
      </c>
      <c r="M177" s="6" t="str">
        <f>IF(A177="","",VLOOKUP(A177,#REF!,12,FALSE))</f>
        <v/>
      </c>
      <c r="N177" s="19" t="str">
        <f>IF(A177="","",IF(VLOOKUP(A177,#REF!,12,FALSE)="国所管",VLOOKUP(A177,#REF!,23,FALSE),""))</f>
        <v/>
      </c>
      <c r="O177" s="7" t="str">
        <f>IF(A177="","",IF(AND(Q177="○",P177="分担契約/単価契約"),"単価契約"&amp;CHAR(10)&amp;"予定調達総額 "&amp;TEXT(VLOOKUP(A177,#REF!,15,FALSE),"#,##0円")&amp;"(B)"&amp;CHAR(10)&amp;"分担契約"&amp;CHAR(10)&amp;VLOOKUP(A177,#REF!,31,FALSE),IF(AND(Q177="○",P177="分担契約"),"分担契約"&amp;CHAR(10)&amp;"契約総額 "&amp;TEXT(VLOOKUP(A177,#REF!,15,FALSE),"#,##0円")&amp;"(B)"&amp;CHAR(10)&amp;VLOOKUP(A177,#REF!,31,FALSE),(IF(P177="分担契約/単価契約","単価契約"&amp;CHAR(10)&amp;"予定調達総額 "&amp;TEXT(VLOOKUP(A177,#REF!,15,FALSE),"#,##0円")&amp;CHAR(10)&amp;"分担契約"&amp;CHAR(10)&amp;VLOOKUP(A177,#REF!,31,FALSE),IF(P177="分担契約","分担契約"&amp;CHAR(10)&amp;"契約総額 "&amp;TEXT(VLOOKUP(A177,#REF!,15,FALSE),"#,##0円")&amp;CHAR(10)&amp;VLOOKUP(A177,#REF!,31,FALSE),IF(P177="単価契約","単価契約"&amp;CHAR(10)&amp;"予定調達総額 "&amp;TEXT(VLOOKUP(A177,#REF!,15,FALSE),"#,##0円")&amp;CHAR(10)&amp;VLOOKUP(A177,#REF!,31,FALSE),VLOOKUP(A177,#REF!,31,FALSE))))))))</f>
        <v/>
      </c>
    </row>
    <row r="178" spans="1:15" ht="60" customHeight="1">
      <c r="A178" s="17"/>
      <c r="B178" s="2" t="str">
        <f>IF(A178="","",VLOOKUP(A178,#REF!,4,FALSE))</f>
        <v/>
      </c>
      <c r="C178" s="1" t="str">
        <f>IF(A178="","",VLOOKUP(A178,#REF!,5,FALSE))</f>
        <v/>
      </c>
      <c r="D178" s="3" t="str">
        <f>IF(A178="","",VLOOKUP(A178,#REF!,8,FALSE))</f>
        <v/>
      </c>
      <c r="E178" s="2" t="str">
        <f>IF(A178="","",VLOOKUP(A178,#REF!,9,FALSE))</f>
        <v/>
      </c>
      <c r="F178" s="4" t="str">
        <f>IF(A178="","",VLOOKUP(A178,#REF!,10,FALSE))</f>
        <v/>
      </c>
      <c r="G178" s="18" t="str">
        <f>IF(A178="","",VLOOKUP(A178,#REF!,30,FALSE))</f>
        <v/>
      </c>
      <c r="H178" s="5" t="str">
        <f>IF(A178="","",IF(VLOOKUP(A178,#REF!,15,FALSE)="他官署で調達手続きを実施のため","他官署で調達手続きを実施のため",IF(VLOOKUP(A178,#REF!,22,FALSE)="②同種の他の契約の予定価格を類推されるおそれがあるため公表しない","同種の他の契約の予定価格を類推されるおそれがあるため公表しない",IF(VLOOKUP(A178,#REF!,22,FALSE)="－","－",IF(VLOOKUP(A178,#REF!,6,FALSE)&lt;&gt;"",TEXT(VLOOKUP(A178,#REF!,15,FALSE),"#,##0円")&amp;CHAR(10)&amp;"(A)",VLOOKUP(A178,#REF!,15,FALSE))))))</f>
        <v/>
      </c>
      <c r="I178" s="5" t="str">
        <f>IF(A178="","",VLOOKUP(A178,#REF!,16,FALSE))</f>
        <v/>
      </c>
      <c r="J178" s="6" t="str">
        <f>IF(A178="","",IF(VLOOKUP(A178,#REF!,15,FALSE)="他官署で調達手続きを実施のため","－",IF(VLOOKUP(A178,#REF!,22,FALSE)="②同種の他の契約の予定価格を類推されるおそれがあるため公表しない","－",IF(VLOOKUP(A178,#REF!,22,FALSE)="－","－",IF(VLOOKUP(A178,#REF!,6,FALSE)&lt;&gt;"",TEXT(VLOOKUP(A178,#REF!,18,FALSE),"#.0%")&amp;CHAR(10)&amp;"(B/A×100)",VLOOKUP(A178,#REF!,18,FALSE))))))</f>
        <v/>
      </c>
      <c r="K178" s="19"/>
      <c r="L178" s="6" t="str">
        <f>IF(A178="","",IF(VLOOKUP(A178,#REF!,11,FALSE)="①公益社団法人","公社",IF(VLOOKUP(A178,#REF!,11,FALSE)="②公益財団法人","公財","")))</f>
        <v/>
      </c>
      <c r="M178" s="6" t="str">
        <f>IF(A178="","",VLOOKUP(A178,#REF!,12,FALSE))</f>
        <v/>
      </c>
      <c r="N178" s="19" t="str">
        <f>IF(A178="","",IF(VLOOKUP(A178,#REF!,12,FALSE)="国所管",VLOOKUP(A178,#REF!,23,FALSE),""))</f>
        <v/>
      </c>
      <c r="O178" s="7" t="str">
        <f>IF(A178="","",IF(AND(Q178="○",P178="分担契約/単価契約"),"単価契約"&amp;CHAR(10)&amp;"予定調達総額 "&amp;TEXT(VLOOKUP(A178,#REF!,15,FALSE),"#,##0円")&amp;"(B)"&amp;CHAR(10)&amp;"分担契約"&amp;CHAR(10)&amp;VLOOKUP(A178,#REF!,31,FALSE),IF(AND(Q178="○",P178="分担契約"),"分担契約"&amp;CHAR(10)&amp;"契約総額 "&amp;TEXT(VLOOKUP(A178,#REF!,15,FALSE),"#,##0円")&amp;"(B)"&amp;CHAR(10)&amp;VLOOKUP(A178,#REF!,31,FALSE),(IF(P178="分担契約/単価契約","単価契約"&amp;CHAR(10)&amp;"予定調達総額 "&amp;TEXT(VLOOKUP(A178,#REF!,15,FALSE),"#,##0円")&amp;CHAR(10)&amp;"分担契約"&amp;CHAR(10)&amp;VLOOKUP(A178,#REF!,31,FALSE),IF(P178="分担契約","分担契約"&amp;CHAR(10)&amp;"契約総額 "&amp;TEXT(VLOOKUP(A178,#REF!,15,FALSE),"#,##0円")&amp;CHAR(10)&amp;VLOOKUP(A178,#REF!,31,FALSE),IF(P178="単価契約","単価契約"&amp;CHAR(10)&amp;"予定調達総額 "&amp;TEXT(VLOOKUP(A178,#REF!,15,FALSE),"#,##0円")&amp;CHAR(10)&amp;VLOOKUP(A178,#REF!,31,FALSE),VLOOKUP(A178,#REF!,31,FALSE))))))))</f>
        <v/>
      </c>
    </row>
    <row r="179" spans="1:15" ht="60" customHeight="1">
      <c r="A179" s="17"/>
      <c r="B179" s="2" t="str">
        <f>IF(A179="","",VLOOKUP(A179,#REF!,4,FALSE))</f>
        <v/>
      </c>
      <c r="C179" s="1" t="str">
        <f>IF(A179="","",VLOOKUP(A179,#REF!,5,FALSE))</f>
        <v/>
      </c>
      <c r="D179" s="3" t="str">
        <f>IF(A179="","",VLOOKUP(A179,#REF!,8,FALSE))</f>
        <v/>
      </c>
      <c r="E179" s="2" t="str">
        <f>IF(A179="","",VLOOKUP(A179,#REF!,9,FALSE))</f>
        <v/>
      </c>
      <c r="F179" s="4" t="str">
        <f>IF(A179="","",VLOOKUP(A179,#REF!,10,FALSE))</f>
        <v/>
      </c>
      <c r="G179" s="18" t="str">
        <f>IF(A179="","",VLOOKUP(A179,#REF!,30,FALSE))</f>
        <v/>
      </c>
      <c r="H179" s="5" t="str">
        <f>IF(A179="","",IF(VLOOKUP(A179,#REF!,13,FALSE)="他官署で調達手続きを実施のため","他官署で調達手続きを実施のため",IF(VLOOKUP(A179,#REF!,20,FALSE)="②同種の他の契約の予定価格を類推されるおそれがあるため公表しない","同種の他の契約の予定価格を類推されるおそれがあるため公表しない",IF(VLOOKUP(A179,#REF!,20,FALSE)="－","－",IF(VLOOKUP(A179,#REF!,6,FALSE)&lt;&gt;"",TEXT(VLOOKUP(A179,#REF!,13,FALSE),"#,##0円")&amp;CHAR(10)&amp;"(A)",VLOOKUP(A179,#REF!,13,FALSE))))))</f>
        <v/>
      </c>
      <c r="I179" s="5" t="str">
        <f>IF(A179="","",VLOOKUP(A179,#REF!,14,FALSE))</f>
        <v/>
      </c>
      <c r="J179" s="6" t="str">
        <f>IF(A179="","",IF(VLOOKUP(A179,#REF!,13,FALSE)="他官署で調達手続きを実施のため","－",IF(VLOOKUP(A179,#REF!,20,FALSE)="②同種の他の契約の予定価格を類推されるおそれがあるため公表しない","－",IF(VLOOKUP(A179,#REF!,20,FALSE)="－","－",IF(VLOOKUP(A179,#REF!,6,FALSE)&lt;&gt;"",TEXT(VLOOKUP(A179,#REF!,16,FALSE),"#.0%")&amp;CHAR(10)&amp;"(B/A×100)",VLOOKUP(A179,#REF!,16,FALSE))))))</f>
        <v/>
      </c>
      <c r="K179" s="19"/>
      <c r="L179" s="6" t="str">
        <f>IF(A179="","",IF(VLOOKUP(A179,#REF!,26,FALSE)="①公益社団法人","公社",IF(VLOOKUP(A179,#REF!,26,FALSE)="②公益財団法人","公財","")))</f>
        <v/>
      </c>
      <c r="M179" s="6" t="str">
        <f>IF(A179="","",VLOOKUP(A179,#REF!,27,FALSE))</f>
        <v/>
      </c>
      <c r="N179" s="19" t="str">
        <f>IF(A179="","",IF(VLOOKUP(A179,#REF!,12,FALSE)="国所管",VLOOKUP(A179,#REF!,23,FALSE),""))</f>
        <v/>
      </c>
      <c r="O179" s="7" t="str">
        <f>IF(A179="","",IF(AND(Q179="○",P179="分担契約/単価契約"),"単価契約"&amp;CHAR(10)&amp;"予定調達総額 "&amp;TEXT(VLOOKUP(A179,#REF!,15,FALSE),"#,##0円")&amp;"(B)"&amp;CHAR(10)&amp;"分担契約"&amp;CHAR(10)&amp;VLOOKUP(A179,#REF!,31,FALSE),IF(AND(Q179="○",P179="分担契約"),"分担契約"&amp;CHAR(10)&amp;"契約総額 "&amp;TEXT(VLOOKUP(A179,#REF!,15,FALSE),"#,##0円")&amp;"(B)"&amp;CHAR(10)&amp;VLOOKUP(A179,#REF!,31,FALSE),(IF(P179="分担契約/単価契約","単価契約"&amp;CHAR(10)&amp;"予定調達総額 "&amp;TEXT(VLOOKUP(A179,#REF!,15,FALSE),"#,##0円")&amp;CHAR(10)&amp;"分担契約"&amp;CHAR(10)&amp;VLOOKUP(A179,#REF!,31,FALSE),IF(P179="分担契約","分担契約"&amp;CHAR(10)&amp;"契約総額 "&amp;TEXT(VLOOKUP(A179,#REF!,15,FALSE),"#,##0円")&amp;CHAR(10)&amp;VLOOKUP(A179,#REF!,31,FALSE),IF(P179="単価契約","単価契約"&amp;CHAR(10)&amp;"予定調達総額 "&amp;TEXT(VLOOKUP(A179,#REF!,15,FALSE),"#,##0円")&amp;CHAR(10)&amp;VLOOKUP(A179,#REF!,31,FALSE),VLOOKUP(A179,#REF!,31,FALSE))))))))</f>
        <v/>
      </c>
    </row>
    <row r="180" spans="1:15" ht="60" customHeight="1">
      <c r="A180" s="17"/>
      <c r="B180" s="2" t="str">
        <f>IF(A180="","",VLOOKUP(A180,#REF!,4,FALSE))</f>
        <v/>
      </c>
      <c r="C180" s="1" t="str">
        <f>IF(A180="","",VLOOKUP(A180,#REF!,5,FALSE))</f>
        <v/>
      </c>
      <c r="D180" s="3" t="str">
        <f>IF(A180="","",VLOOKUP(A180,#REF!,8,FALSE))</f>
        <v/>
      </c>
      <c r="E180" s="2" t="str">
        <f>IF(A180="","",VLOOKUP(A180,#REF!,9,FALSE))</f>
        <v/>
      </c>
      <c r="F180" s="4" t="str">
        <f>IF(A180="","",VLOOKUP(A180,#REF!,10,FALSE))</f>
        <v/>
      </c>
      <c r="G180" s="18" t="str">
        <f>IF(A180="","",VLOOKUP(A180,#REF!,30,FALSE))</f>
        <v/>
      </c>
      <c r="H180" s="5" t="str">
        <f>IF(A180="","",IF(VLOOKUP(A180,#REF!,13,FALSE)="他官署で調達手続きを実施のため","他官署で調達手続きを実施のため",IF(VLOOKUP(A180,#REF!,20,FALSE)="②同種の他の契約の予定価格を類推されるおそれがあるため公表しない","同種の他の契約の予定価格を類推されるおそれがあるため公表しない",IF(VLOOKUP(A180,#REF!,20,FALSE)="－","－",IF(VLOOKUP(A180,#REF!,6,FALSE)&lt;&gt;"",TEXT(VLOOKUP(A180,#REF!,13,FALSE),"#,##0円")&amp;CHAR(10)&amp;"(A)",VLOOKUP(A180,#REF!,13,FALSE))))))</f>
        <v/>
      </c>
      <c r="I180" s="5" t="str">
        <f>IF(A180="","",VLOOKUP(A180,#REF!,14,FALSE))</f>
        <v/>
      </c>
      <c r="J180" s="6" t="str">
        <f>IF(A180="","",IF(VLOOKUP(A180,#REF!,13,FALSE)="他官署で調達手続きを実施のため","－",IF(VLOOKUP(A180,#REF!,20,FALSE)="②同種の他の契約の予定価格を類推されるおそれがあるため公表しない","－",IF(VLOOKUP(A180,#REF!,20,FALSE)="－","－",IF(VLOOKUP(A180,#REF!,6,FALSE)&lt;&gt;"",TEXT(VLOOKUP(A180,#REF!,16,FALSE),"#.0%")&amp;CHAR(10)&amp;"(B/A×100)",VLOOKUP(A180,#REF!,16,FALSE))))))</f>
        <v/>
      </c>
      <c r="K180" s="19"/>
      <c r="L180" s="6" t="str">
        <f>IF(A180="","",IF(VLOOKUP(A180,#REF!,26,FALSE)="①公益社団法人","公社",IF(VLOOKUP(A180,#REF!,26,FALSE)="②公益財団法人","公財","")))</f>
        <v/>
      </c>
      <c r="M180" s="6" t="str">
        <f>IF(A180="","",VLOOKUP(A180,#REF!,27,FALSE))</f>
        <v/>
      </c>
      <c r="N180" s="19" t="str">
        <f>IF(A180="","",IF(VLOOKUP(A180,#REF!,12,FALSE)="国所管",VLOOKUP(A180,#REF!,23,FALSE),""))</f>
        <v/>
      </c>
      <c r="O180" s="7" t="str">
        <f>IF(A180="","",IF(AND(Q180="○",P180="分担契約/単価契約"),"単価契約"&amp;CHAR(10)&amp;"予定調達総額 "&amp;TEXT(VLOOKUP(A180,#REF!,15,FALSE),"#,##0円")&amp;"(B)"&amp;CHAR(10)&amp;"分担契約"&amp;CHAR(10)&amp;VLOOKUP(A180,#REF!,31,FALSE),IF(AND(Q180="○",P180="分担契約"),"分担契約"&amp;CHAR(10)&amp;"契約総額 "&amp;TEXT(VLOOKUP(A180,#REF!,15,FALSE),"#,##0円")&amp;"(B)"&amp;CHAR(10)&amp;VLOOKUP(A180,#REF!,31,FALSE),(IF(P180="分担契約/単価契約","単価契約"&amp;CHAR(10)&amp;"予定調達総額 "&amp;TEXT(VLOOKUP(A180,#REF!,15,FALSE),"#,##0円")&amp;CHAR(10)&amp;"分担契約"&amp;CHAR(10)&amp;VLOOKUP(A180,#REF!,31,FALSE),IF(P180="分担契約","分担契約"&amp;CHAR(10)&amp;"契約総額 "&amp;TEXT(VLOOKUP(A180,#REF!,15,FALSE),"#,##0円")&amp;CHAR(10)&amp;VLOOKUP(A180,#REF!,31,FALSE),IF(P180="単価契約","単価契約"&amp;CHAR(10)&amp;"予定調達総額 "&amp;TEXT(VLOOKUP(A180,#REF!,15,FALSE),"#,##0円")&amp;CHAR(10)&amp;VLOOKUP(A180,#REF!,31,FALSE),VLOOKUP(A180,#REF!,31,FALSE))))))))</f>
        <v/>
      </c>
    </row>
    <row r="181" spans="1:15" ht="60" customHeight="1">
      <c r="A181" s="17"/>
      <c r="B181" s="2" t="str">
        <f>IF(A181="","",VLOOKUP(A181,#REF!,4,FALSE))</f>
        <v/>
      </c>
      <c r="C181" s="1" t="str">
        <f>IF(A181="","",VLOOKUP(A181,#REF!,5,FALSE))</f>
        <v/>
      </c>
      <c r="D181" s="3" t="str">
        <f>IF(A181="","",VLOOKUP(A181,#REF!,8,FALSE))</f>
        <v/>
      </c>
      <c r="E181" s="2" t="str">
        <f>IF(A181="","",VLOOKUP(A181,#REF!,9,FALSE))</f>
        <v/>
      </c>
      <c r="F181" s="4" t="str">
        <f>IF(A181="","",VLOOKUP(A181,#REF!,10,FALSE))</f>
        <v/>
      </c>
      <c r="G181" s="18" t="str">
        <f>IF(A181="","",VLOOKUP(A181,#REF!,30,FALSE))</f>
        <v/>
      </c>
      <c r="H181" s="5" t="str">
        <f>IF(A181="","",IF(VLOOKUP(A181,#REF!,13,FALSE)="他官署で調達手続きを実施のため","他官署で調達手続きを実施のため",IF(VLOOKUP(A181,#REF!,20,FALSE)="②同種の他の契約の予定価格を類推されるおそれがあるため公表しない","同種の他の契約の予定価格を類推されるおそれがあるため公表しない",IF(VLOOKUP(A181,#REF!,20,FALSE)="－","－",IF(VLOOKUP(A181,#REF!,6,FALSE)&lt;&gt;"",TEXT(VLOOKUP(A181,#REF!,13,FALSE),"#,##0円")&amp;CHAR(10)&amp;"(A)",VLOOKUP(A181,#REF!,13,FALSE))))))</f>
        <v/>
      </c>
      <c r="I181" s="5" t="str">
        <f>IF(A181="","",VLOOKUP(A181,#REF!,14,FALSE))</f>
        <v/>
      </c>
      <c r="J181" s="6" t="str">
        <f>IF(A181="","",IF(VLOOKUP(A181,#REF!,13,FALSE)="他官署で調達手続きを実施のため","－",IF(VLOOKUP(A181,#REF!,20,FALSE)="②同種の他の契約の予定価格を類推されるおそれがあるため公表しない","－",IF(VLOOKUP(A181,#REF!,20,FALSE)="－","－",IF(VLOOKUP(A181,#REF!,6,FALSE)&lt;&gt;"",TEXT(VLOOKUP(A181,#REF!,16,FALSE),"#.0%")&amp;CHAR(10)&amp;"(B/A×100)",VLOOKUP(A181,#REF!,16,FALSE))))))</f>
        <v/>
      </c>
      <c r="K181" s="19"/>
      <c r="L181" s="6" t="str">
        <f>IF(A181="","",IF(VLOOKUP(A181,#REF!,26,FALSE)="①公益社団法人","公社",IF(VLOOKUP(A181,#REF!,26,FALSE)="②公益財団法人","公財","")))</f>
        <v/>
      </c>
      <c r="M181" s="6" t="str">
        <f>IF(A181="","",VLOOKUP(A181,#REF!,27,FALSE))</f>
        <v/>
      </c>
      <c r="N181" s="19" t="str">
        <f>IF(A181="","",IF(VLOOKUP(A181,#REF!,12,FALSE)="国所管",VLOOKUP(A181,#REF!,23,FALSE),""))</f>
        <v/>
      </c>
      <c r="O181" s="7" t="str">
        <f>IF(A181="","",IF(AND(Q181="○",P181="分担契約/単価契約"),"単価契約"&amp;CHAR(10)&amp;"予定調達総額 "&amp;TEXT(VLOOKUP(A181,#REF!,15,FALSE),"#,##0円")&amp;"(B)"&amp;CHAR(10)&amp;"分担契約"&amp;CHAR(10)&amp;VLOOKUP(A181,#REF!,31,FALSE),IF(AND(Q181="○",P181="分担契約"),"分担契約"&amp;CHAR(10)&amp;"契約総額 "&amp;TEXT(VLOOKUP(A181,#REF!,15,FALSE),"#,##0円")&amp;"(B)"&amp;CHAR(10)&amp;VLOOKUP(A181,#REF!,31,FALSE),(IF(P181="分担契約/単価契約","単価契約"&amp;CHAR(10)&amp;"予定調達総額 "&amp;TEXT(VLOOKUP(A181,#REF!,15,FALSE),"#,##0円")&amp;CHAR(10)&amp;"分担契約"&amp;CHAR(10)&amp;VLOOKUP(A181,#REF!,31,FALSE),IF(P181="分担契約","分担契約"&amp;CHAR(10)&amp;"契約総額 "&amp;TEXT(VLOOKUP(A181,#REF!,15,FALSE),"#,##0円")&amp;CHAR(10)&amp;VLOOKUP(A181,#REF!,31,FALSE),IF(P181="単価契約","単価契約"&amp;CHAR(10)&amp;"予定調達総額 "&amp;TEXT(VLOOKUP(A181,#REF!,15,FALSE),"#,##0円")&amp;CHAR(10)&amp;VLOOKUP(A181,#REF!,31,FALSE),VLOOKUP(A181,#REF!,31,FALSE))))))))</f>
        <v/>
      </c>
    </row>
    <row r="182" spans="1:15" ht="60" customHeight="1">
      <c r="A182" s="17"/>
      <c r="B182" s="2" t="str">
        <f>IF(A182="","",VLOOKUP(A182,#REF!,4,FALSE))</f>
        <v/>
      </c>
      <c r="C182" s="1" t="str">
        <f>IF(A182="","",VLOOKUP(A182,#REF!,5,FALSE))</f>
        <v/>
      </c>
      <c r="D182" s="3" t="str">
        <f>IF(A182="","",VLOOKUP(A182,#REF!,8,FALSE))</f>
        <v/>
      </c>
      <c r="E182" s="2" t="str">
        <f>IF(A182="","",VLOOKUP(A182,#REF!,9,FALSE))</f>
        <v/>
      </c>
      <c r="F182" s="4" t="str">
        <f>IF(A182="","",VLOOKUP(A182,#REF!,10,FALSE))</f>
        <v/>
      </c>
      <c r="G182" s="18" t="str">
        <f>IF(A182="","",VLOOKUP(A182,#REF!,30,FALSE))</f>
        <v/>
      </c>
      <c r="H182" s="5" t="str">
        <f>IF(A182="","",IF(VLOOKUP(A182,#REF!,13,FALSE)="他官署で調達手続きを実施のため","他官署で調達手続きを実施のため",IF(VLOOKUP(A182,#REF!,20,FALSE)="②同種の他の契約の予定価格を類推されるおそれがあるため公表しない","同種の他の契約の予定価格を類推されるおそれがあるため公表しない",IF(VLOOKUP(A182,#REF!,20,FALSE)="－","－",IF(VLOOKUP(A182,#REF!,6,FALSE)&lt;&gt;"",TEXT(VLOOKUP(A182,#REF!,13,FALSE),"#,##0円")&amp;CHAR(10)&amp;"(A)",VLOOKUP(A182,#REF!,13,FALSE))))))</f>
        <v/>
      </c>
      <c r="I182" s="5" t="str">
        <f>IF(A182="","",VLOOKUP(A182,#REF!,14,FALSE))</f>
        <v/>
      </c>
      <c r="J182" s="6" t="str">
        <f>IF(A182="","",IF(VLOOKUP(A182,#REF!,13,FALSE)="他官署で調達手続きを実施のため","－",IF(VLOOKUP(A182,#REF!,20,FALSE)="②同種の他の契約の予定価格を類推されるおそれがあるため公表しない","－",IF(VLOOKUP(A182,#REF!,20,FALSE)="－","－",IF(VLOOKUP(A182,#REF!,6,FALSE)&lt;&gt;"",TEXT(VLOOKUP(A182,#REF!,16,FALSE),"#.0%")&amp;CHAR(10)&amp;"(B/A×100)",VLOOKUP(A182,#REF!,16,FALSE))))))</f>
        <v/>
      </c>
      <c r="K182" s="19"/>
      <c r="L182" s="6" t="str">
        <f>IF(A182="","",IF(VLOOKUP(A182,#REF!,26,FALSE)="①公益社団法人","公社",IF(VLOOKUP(A182,#REF!,26,FALSE)="②公益財団法人","公財","")))</f>
        <v/>
      </c>
      <c r="M182" s="6" t="str">
        <f>IF(A182="","",VLOOKUP(A182,#REF!,27,FALSE))</f>
        <v/>
      </c>
      <c r="N182" s="19" t="str">
        <f>IF(A182="","",IF(VLOOKUP(A182,#REF!,12,FALSE)="国所管",VLOOKUP(A182,#REF!,23,FALSE),""))</f>
        <v/>
      </c>
      <c r="O182" s="7" t="str">
        <f>IF(A182="","",IF(AND(Q182="○",P182="分担契約/単価契約"),"単価契約"&amp;CHAR(10)&amp;"予定調達総額 "&amp;TEXT(VLOOKUP(A182,#REF!,15,FALSE),"#,##0円")&amp;"(B)"&amp;CHAR(10)&amp;"分担契約"&amp;CHAR(10)&amp;VLOOKUP(A182,#REF!,31,FALSE),IF(AND(Q182="○",P182="分担契約"),"分担契約"&amp;CHAR(10)&amp;"契約総額 "&amp;TEXT(VLOOKUP(A182,#REF!,15,FALSE),"#,##0円")&amp;"(B)"&amp;CHAR(10)&amp;VLOOKUP(A182,#REF!,31,FALSE),(IF(P182="分担契約/単価契約","単価契約"&amp;CHAR(10)&amp;"予定調達総額 "&amp;TEXT(VLOOKUP(A182,#REF!,15,FALSE),"#,##0円")&amp;CHAR(10)&amp;"分担契約"&amp;CHAR(10)&amp;VLOOKUP(A182,#REF!,31,FALSE),IF(P182="分担契約","分担契約"&amp;CHAR(10)&amp;"契約総額 "&amp;TEXT(VLOOKUP(A182,#REF!,15,FALSE),"#,##0円")&amp;CHAR(10)&amp;VLOOKUP(A182,#REF!,31,FALSE),IF(P182="単価契約","単価契約"&amp;CHAR(10)&amp;"予定調達総額 "&amp;TEXT(VLOOKUP(A182,#REF!,15,FALSE),"#,##0円")&amp;CHAR(10)&amp;VLOOKUP(A182,#REF!,31,FALSE),VLOOKUP(A182,#REF!,31,FALSE))))))))</f>
        <v/>
      </c>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182" xr:uid="{00000000-0002-0000-0000-000000000000}"/>
    <dataValidation imeMode="halfAlpha" allowBlank="1" showInputMessage="1" showErrorMessage="1" errorTitle="参考" error="半角数字で入力して下さい。" promptTitle="入力方法" prompt="半角数字で入力して下さい。" sqref="H6:I182" xr:uid="{00000000-0002-0000-0000-000001000000}"/>
  </dataValidations>
  <printOptions horizontalCentered="1"/>
  <pageMargins left="0.43" right="0.2" top="0.95" bottom="0.44" header="0.36" footer="0.32"/>
  <pageSetup paperSize="9" scale="68" orientation="landscape" blackAndWhite="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f6bbfb01ed8f70c8502dc254f724f3a">
  <xsd:schema xmlns:xsd="http://www.w3.org/2001/XMLSchema" xmlns:xs="http://www.w3.org/2001/XMLSchema" xmlns:p="http://schemas.microsoft.com/office/2006/metadata/properties" xmlns:ns2="83f91a21-fd60-4569-977f-9e7a8b68efa0" xmlns:ns3="248ab0bc-7e59-4567-bd72-f8d7ec109bec" targetNamespace="http://schemas.microsoft.com/office/2006/metadata/properties" ma:root="true" ma:fieldsID="e2e83120aa1f097e1e698b16a54ad598" ns2:_="" ns3:_="">
    <xsd:import namespace="83f91a21-fd60-4569-977f-9e7a8b68efa0"/>
    <xsd:import namespace="248ab0bc-7e59-4567-bd72-f8d7ec109be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C9203A-2230-4196-B308-D8EB9E36D54B}">
  <ds:schemaRefs>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83f91a21-fd60-4569-977f-9e7a8b68efa0"/>
    <ds:schemaRef ds:uri="http://schemas.openxmlformats.org/package/2006/metadata/core-properties"/>
    <ds:schemaRef ds:uri="248ab0bc-7e59-4567-bd72-f8d7ec109bec"/>
    <ds:schemaRef ds:uri="http://purl.org/dc/dcmitype/"/>
  </ds:schemaRefs>
</ds:datastoreItem>
</file>

<file path=customXml/itemProps2.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3.xml><?xml version="1.0" encoding="utf-8"?>
<ds:datastoreItem xmlns:ds="http://schemas.openxmlformats.org/officeDocument/2006/customXml" ds:itemID="{2110810A-C6AF-44F0-A4EF-9514FF5B11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2023-05-08T06:43:50Z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