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29AFCADE-3013-4068-A0D2-970F31D7119C}" xr6:coauthVersionLast="47" xr6:coauthVersionMax="47" xr10:uidLastSave="{00000000-0000-0000-0000-000000000000}"/>
  <bookViews>
    <workbookView xWindow="-120" yWindow="-120" windowWidth="20730" windowHeight="11040" xr2:uid="{00000000-000D-0000-FFFF-FFFF00000000}"/>
  </bookViews>
  <sheets>
    <sheet name="0706kn" sheetId="3" r:id="rId1"/>
  </sheets>
  <definedNames>
    <definedName name="_xlnm._FilterDatabase" localSheetId="0" hidden="1">'0706kn'!$A$5:$M$23</definedName>
    <definedName name="_xlnm.Print_Area" localSheetId="0">'0706kn'!$A$1:$M$14</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3" l="1"/>
  <c r="I19" i="3"/>
  <c r="I23" i="3"/>
  <c r="I16" i="3"/>
  <c r="I20" i="3"/>
  <c r="I17" i="3"/>
  <c r="I21" i="3"/>
  <c r="I18" i="3"/>
  <c r="I22" i="3"/>
  <c r="F22" i="3" l="1"/>
  <c r="G22" i="3"/>
  <c r="H22" i="3"/>
  <c r="A22" i="3"/>
  <c r="B22" i="3"/>
  <c r="J22" i="3"/>
  <c r="C22" i="3"/>
  <c r="K22" i="3"/>
  <c r="D22" i="3"/>
  <c r="L22" i="3"/>
  <c r="E22" i="3"/>
  <c r="F16" i="3"/>
  <c r="G16" i="3"/>
  <c r="H16" i="3"/>
  <c r="A16" i="3"/>
  <c r="B16" i="3"/>
  <c r="J16" i="3"/>
  <c r="C16" i="3"/>
  <c r="K16" i="3"/>
  <c r="D16" i="3"/>
  <c r="L16" i="3"/>
  <c r="E16" i="3"/>
  <c r="F18" i="3"/>
  <c r="G18" i="3"/>
  <c r="H18" i="3"/>
  <c r="A18" i="3"/>
  <c r="B18" i="3"/>
  <c r="J18" i="3"/>
  <c r="C18" i="3"/>
  <c r="K18" i="3"/>
  <c r="D18" i="3"/>
  <c r="L18" i="3"/>
  <c r="E18" i="3"/>
  <c r="B21" i="3"/>
  <c r="J21" i="3"/>
  <c r="C21" i="3"/>
  <c r="K21" i="3"/>
  <c r="D21" i="3"/>
  <c r="L21" i="3"/>
  <c r="E21" i="3"/>
  <c r="F21" i="3"/>
  <c r="G21" i="3"/>
  <c r="H21" i="3"/>
  <c r="A21" i="3"/>
  <c r="B23" i="3"/>
  <c r="J23" i="3"/>
  <c r="C23" i="3"/>
  <c r="K23" i="3"/>
  <c r="D23" i="3"/>
  <c r="L23" i="3"/>
  <c r="E23" i="3"/>
  <c r="F23" i="3"/>
  <c r="G23" i="3"/>
  <c r="H23" i="3"/>
  <c r="A23" i="3"/>
  <c r="B17" i="3"/>
  <c r="J17" i="3"/>
  <c r="C17" i="3"/>
  <c r="K17" i="3"/>
  <c r="D17" i="3"/>
  <c r="L17" i="3"/>
  <c r="E17" i="3"/>
  <c r="F17" i="3"/>
  <c r="G17" i="3"/>
  <c r="H17" i="3"/>
  <c r="A17" i="3"/>
  <c r="B19" i="3"/>
  <c r="J19" i="3"/>
  <c r="C19" i="3"/>
  <c r="K19" i="3"/>
  <c r="D19" i="3"/>
  <c r="L19" i="3"/>
  <c r="E19" i="3"/>
  <c r="F19" i="3"/>
  <c r="G19" i="3"/>
  <c r="H19" i="3"/>
  <c r="A19" i="3"/>
  <c r="B15" i="3"/>
  <c r="J15" i="3"/>
  <c r="C15" i="3"/>
  <c r="K15" i="3"/>
  <c r="D15" i="3"/>
  <c r="L15" i="3"/>
  <c r="E15" i="3"/>
  <c r="F15" i="3"/>
  <c r="G15" i="3"/>
  <c r="H15" i="3"/>
  <c r="A15" i="3"/>
  <c r="F20" i="3"/>
  <c r="G20" i="3"/>
  <c r="H20" i="3"/>
  <c r="A20" i="3"/>
  <c r="B20" i="3"/>
  <c r="J20" i="3"/>
  <c r="C20" i="3"/>
  <c r="K20" i="3"/>
  <c r="D20" i="3"/>
  <c r="L20" i="3"/>
  <c r="E20" i="3"/>
</calcChain>
</file>

<file path=xl/sharedStrings.xml><?xml version="1.0" encoding="utf-8"?>
<sst xmlns="http://schemas.openxmlformats.org/spreadsheetml/2006/main" count="111" uniqueCount="22">
  <si>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</si>
  <si>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</si>
  <si>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</si>
  <si>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</si>
  <si>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</si>
  <si>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</si>
  <si>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</si>
  <si>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</si>
  <si>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</si>
  <si>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</si>
  <si>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</si>
  <si>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公益法人の区分</t>
    <rPh sb="0" eb="2">
      <t>コウエキ</t>
    </rPh>
    <rPh sb="2" eb="4">
      <t>ホウジン</t>
    </rPh>
    <rPh sb="5" eb="7">
      <t>クブン</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</si>
  <si>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</si>
  <si>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国所管、
都道府県
所管の区分</t>
    <rPh sb="5" eb="9">
      <t>トドウフケン</t>
    </rPh>
    <phoneticPr fontId="2"/>
  </si>
  <si>
    <t>備考</t>
    <phoneticPr fontId="3"/>
  </si>
  <si>
    <t>支出負担行為担当官
高松国税局総務部次長
西山　克也
香川県高松市天神前２－１０</t>
  </si>
  <si>
    <t>伊予三島税務署　照明改修工事
愛媛県四国中央市三島中央５－９－４５
令和7年6月23日～令和7年12月26日
電気工事</t>
  </si>
  <si>
    <t>株式会社座小田電気
福岡県北九州市門司区下馬寄１－１</t>
  </si>
  <si>
    <t>一般競争入札</t>
  </si>
  <si>
    <t/>
  </si>
  <si>
    <t>伊予三島税務署　正面玄関・多目的駐車場周辺改修工事
愛媛県四国中央市三島中央５－９－４５
令和7年6月23日～令和8年1月30日
建築一式工事</t>
  </si>
  <si>
    <t>株式会社大創
香川県観音寺市木之郷町２６－１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</si>
</sst>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8"/>
      <color theme="1"/>
      <name val="ＭＳ Ｐ明朝"/>
      <family val="1"/>
      <charset val="128"/>
    </font>
    <font>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177" fontId="6" fillId="0" borderId="5" xfId="6"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177" fontId="6" fillId="0" borderId="4" xfId="6" applyNumberFormat="1" applyFont="1" applyFill="1" applyBorder="1" applyAlignment="1">
      <alignment horizontal="center" vertical="center" wrapText="1"/>
    </xf>
    <xf numFmtId="0" fontId="8" fillId="0" borderId="0" xfId="6" applyFont="1">
      <alignment vertical="center"/>
    </xf>
    <xf numFmtId="0" fontId="8"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77"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6" fillId="0" borderId="1" xfId="6" applyFont="1" applyBorder="1" applyAlignment="1">
      <alignment horizontal="center" vertical="center" wrapText="1"/>
    </xf>
    <xf numFmtId="0" fontId="7" fillId="0" borderId="0" xfId="6" applyFont="1" applyAlignment="1">
      <alignment horizontal="center" vertical="center" wrapText="1"/>
    </xf>
    <xf numFmtId="0" fontId="6" fillId="0" borderId="4" xfId="6" applyFont="1" applyBorder="1" applyAlignment="1">
      <alignment vertical="center" wrapText="1"/>
    </xf>
    <xf numFmtId="0" fontId="6" fillId="0" borderId="4" xfId="1" applyFont="1" applyBorder="1" applyAlignment="1">
      <alignment vertical="center" wrapText="1"/>
    </xf>
    <xf numFmtId="180" fontId="6" fillId="0" borderId="4" xfId="1"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0" fontId="6" fillId="0" borderId="4" xfId="6" applyFont="1" applyBorder="1" applyAlignment="1">
      <alignment horizontal="left" vertical="center" wrapText="1"/>
    </xf>
    <xf numFmtId="178" fontId="6" fillId="0" borderId="1" xfId="6" applyNumberFormat="1" applyFont="1" applyBorder="1" applyAlignment="1">
      <alignment horizontal="center" vertical="center" wrapText="1"/>
    </xf>
    <xf numFmtId="0" fontId="6" fillId="0" borderId="2" xfId="6" applyFont="1" applyBorder="1" applyAlignment="1">
      <alignment horizontal="center" vertical="center"/>
    </xf>
    <xf numFmtId="0" fontId="6" fillId="0" borderId="3" xfId="6" applyFont="1" applyBorder="1" applyAlignment="1">
      <alignment horizontal="center"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6" fillId="0" borderId="1" xfId="6" applyFont="1" applyBorder="1" applyAlignment="1">
      <alignment horizontal="center" vertical="center" wrapText="1"/>
    </xf>
    <xf numFmtId="0" fontId="6" fillId="0" borderId="6" xfId="6" applyFont="1" applyBorder="1" applyAlignment="1">
      <alignment horizontal="center" vertical="center" wrapText="1"/>
    </xf>
    <xf numFmtId="0" fontId="6" fillId="0" borderId="4" xfId="6" applyFont="1" applyBorder="1" applyAlignment="1">
      <alignment horizontal="center" vertical="center" wrapText="1"/>
    </xf>
    <xf numFmtId="38" fontId="6"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
  <sheetViews>
    <sheetView showZeros="0" tabSelected="1" view="pageBreakPreview" zoomScale="85" zoomScaleNormal="100" zoomScaleSheetLayoutView="85" workbookViewId="0">
      <selection activeCell="N1" sqref="N1:O1048576"/>
    </sheetView>
  </sheetViews>
  <sheetFormatPr defaultColWidth="9" defaultRowHeight="13.5"/>
  <cols>
    <col min="1" max="1" width="30.625" style="4" customWidth="1"/>
    <col min="2" max="2" width="20.625" style="5" customWidth="1"/>
    <col min="3" max="3" width="14.375" style="6" customWidth="1"/>
    <col min="4" max="4" width="20.625" style="7" customWidth="1"/>
    <col min="5" max="5" width="15.625" style="7" customWidth="1"/>
    <col min="6" max="6" width="14.375" style="7" customWidth="1"/>
    <col min="7" max="7" width="14.625" style="8" customWidth="1"/>
    <col min="8" max="8" width="14.625" style="6" customWidth="1"/>
    <col min="9" max="9" width="7.625" style="7" customWidth="1"/>
    <col min="10" max="10" width="8.125" style="7" customWidth="1"/>
    <col min="11" max="11" width="8.625" style="7" customWidth="1"/>
    <col min="12" max="12" width="8.125" style="9" customWidth="1"/>
    <col min="13" max="13" width="12" style="7" customWidth="1"/>
    <col min="14" max="16384" width="9" style="4"/>
  </cols>
  <sheetData>
    <row r="1" spans="1:13" ht="27.6" customHeight="1">
      <c r="A1" s="25" t="s">
        <v>0</v>
      </c>
      <c r="B1" s="26"/>
      <c r="C1" s="26"/>
      <c r="D1" s="26"/>
      <c r="E1" s="26"/>
      <c r="F1" s="26"/>
      <c r="G1" s="26"/>
      <c r="H1" s="26"/>
      <c r="I1" s="26"/>
      <c r="J1" s="26"/>
      <c r="K1" s="26"/>
      <c r="L1" s="26"/>
      <c r="M1" s="26"/>
    </row>
    <row r="3" spans="1:13">
      <c r="A3" s="10"/>
      <c r="M3" s="11"/>
    </row>
    <row r="4" spans="1:13" ht="21.95" customHeight="1">
      <c r="A4" s="27" t="s">
        <v>1</v>
      </c>
      <c r="B4" s="27" t="s">
        <v>3</v>
      </c>
      <c r="C4" s="27" t="s">
        <v>4</v>
      </c>
      <c r="D4" s="27" t="s">
        <v>5</v>
      </c>
      <c r="E4" s="28" t="s">
        <v>6</v>
      </c>
      <c r="F4" s="27" t="s">
        <v>12</v>
      </c>
      <c r="G4" s="30" t="s">
        <v>7</v>
      </c>
      <c r="H4" s="27" t="s">
        <v>8</v>
      </c>
      <c r="I4" s="22" t="s">
        <v>9</v>
      </c>
      <c r="J4" s="23" t="s">
        <v>10</v>
      </c>
      <c r="K4" s="24"/>
      <c r="L4" s="24"/>
      <c r="M4" s="28" t="s">
        <v>14</v>
      </c>
    </row>
    <row r="5" spans="1:13" s="13" customFormat="1" ht="36.950000000000003" customHeight="1">
      <c r="A5" s="27"/>
      <c r="B5" s="27"/>
      <c r="C5" s="27"/>
      <c r="D5" s="27"/>
      <c r="E5" s="29"/>
      <c r="F5" s="27"/>
      <c r="G5" s="30"/>
      <c r="H5" s="27"/>
      <c r="I5" s="22"/>
      <c r="J5" s="12" t="s">
        <v>11</v>
      </c>
      <c r="K5" s="12" t="s">
        <v>13</v>
      </c>
      <c r="L5" s="1" t="s">
        <v>2</v>
      </c>
      <c r="M5" s="29"/>
    </row>
    <row r="6" spans="1:13" s="13" customFormat="1" ht="69.95" customHeight="1">
      <c r="A6" s="14" t="s">
        <v>16</v>
      </c>
      <c r="B6" s="15" t="s">
        <v>15</v>
      </c>
      <c r="C6" s="16">
        <v>45831</v>
      </c>
      <c r="D6" s="14" t="s">
        <v>17</v>
      </c>
      <c r="E6" s="3">
        <v>5290801006658</v>
      </c>
      <c r="F6" s="17" t="s">
        <v>18</v>
      </c>
      <c r="G6" s="18">
        <v>8063000</v>
      </c>
      <c r="H6" s="18">
        <v>3520000</v>
      </c>
      <c r="I6" s="19">
        <v>0.436</v>
      </c>
      <c r="J6" s="20" t="s">
        <v>19</v>
      </c>
      <c r="K6" s="20">
        <v>0</v>
      </c>
      <c r="L6" s="2" t="s">
        <v>19</v>
      </c>
      <c r="M6" s="21"/>
    </row>
    <row r="7" spans="1:13" s="13" customFormat="1" ht="69.95" customHeight="1">
      <c r="A7" s="14" t="s">
        <v>20</v>
      </c>
      <c r="B7" s="15" t="s">
        <v>15</v>
      </c>
      <c r="C7" s="16">
        <v>45831</v>
      </c>
      <c r="D7" s="14" t="s">
        <v>21</v>
      </c>
      <c r="E7" s="3">
        <v>3470001013455</v>
      </c>
      <c r="F7" s="17" t="s">
        <v>18</v>
      </c>
      <c r="G7" s="18">
        <v>8030000</v>
      </c>
      <c r="H7" s="18">
        <v>7763612</v>
      </c>
      <c r="I7" s="19">
        <v>0.96599999999999997</v>
      </c>
      <c r="J7" s="20" t="s">
        <v>19</v>
      </c>
      <c r="K7" s="20">
        <v>0</v>
      </c>
      <c r="L7" s="2" t="s">
        <v>19</v>
      </c>
      <c r="M7" s="21"/>
    </row>
    <row r="8" spans="1:13" s="13" customFormat="1" ht="69.95" customHeight="1">
      <c r="A8" s="14" t="s">
        <v>19</v>
      </c>
      <c r="B8" s="15" t="s">
        <v>19</v>
      </c>
      <c r="C8" s="16" t="s">
        <v>19</v>
      </c>
      <c r="D8" s="14" t="s">
        <v>19</v>
      </c>
      <c r="E8" s="3" t="s">
        <v>19</v>
      </c>
      <c r="F8" s="17" t="s">
        <v>19</v>
      </c>
      <c r="G8" s="18" t="s">
        <v>19</v>
      </c>
      <c r="H8" s="18" t="s">
        <v>19</v>
      </c>
      <c r="I8" s="19" t="s">
        <v>19</v>
      </c>
      <c r="J8" s="20" t="s">
        <v>19</v>
      </c>
      <c r="K8" s="20" t="s">
        <v>19</v>
      </c>
      <c r="L8" s="2" t="s">
        <v>19</v>
      </c>
      <c r="M8" s="21"/>
    </row>
    <row r="9" spans="1:13" s="13" customFormat="1" ht="69.95" customHeight="1">
      <c r="A9" s="14" t="s">
        <v>19</v>
      </c>
      <c r="B9" s="15" t="s">
        <v>19</v>
      </c>
      <c r="C9" s="16" t="s">
        <v>19</v>
      </c>
      <c r="D9" s="14" t="s">
        <v>19</v>
      </c>
      <c r="E9" s="3" t="s">
        <v>19</v>
      </c>
      <c r="F9" s="17" t="s">
        <v>19</v>
      </c>
      <c r="G9" s="18" t="s">
        <v>19</v>
      </c>
      <c r="H9" s="18" t="s">
        <v>19</v>
      </c>
      <c r="I9" s="19" t="s">
        <v>19</v>
      </c>
      <c r="J9" s="20" t="s">
        <v>19</v>
      </c>
      <c r="K9" s="20" t="s">
        <v>19</v>
      </c>
      <c r="L9" s="2" t="s">
        <v>19</v>
      </c>
      <c r="M9" s="21"/>
    </row>
    <row r="10" spans="1:13" s="13" customFormat="1" ht="69.95" customHeight="1">
      <c r="A10" s="14" t="s">
        <v>19</v>
      </c>
      <c r="B10" s="15" t="s">
        <v>19</v>
      </c>
      <c r="C10" s="16" t="s">
        <v>19</v>
      </c>
      <c r="D10" s="14" t="s">
        <v>19</v>
      </c>
      <c r="E10" s="3" t="s">
        <v>19</v>
      </c>
      <c r="F10" s="17" t="s">
        <v>19</v>
      </c>
      <c r="G10" s="18" t="s">
        <v>19</v>
      </c>
      <c r="H10" s="18" t="s">
        <v>19</v>
      </c>
      <c r="I10" s="19" t="s">
        <v>19</v>
      </c>
      <c r="J10" s="20" t="s">
        <v>19</v>
      </c>
      <c r="K10" s="20" t="s">
        <v>19</v>
      </c>
      <c r="L10" s="2" t="s">
        <v>19</v>
      </c>
      <c r="M10" s="21"/>
    </row>
    <row r="11" spans="1:13" s="13" customFormat="1" ht="69.95" customHeight="1">
      <c r="A11" s="14" t="s">
        <v>19</v>
      </c>
      <c r="B11" s="15" t="s">
        <v>19</v>
      </c>
      <c r="C11" s="16" t="s">
        <v>19</v>
      </c>
      <c r="D11" s="14" t="s">
        <v>19</v>
      </c>
      <c r="E11" s="3" t="s">
        <v>19</v>
      </c>
      <c r="F11" s="17" t="s">
        <v>19</v>
      </c>
      <c r="G11" s="18" t="s">
        <v>19</v>
      </c>
      <c r="H11" s="18" t="s">
        <v>19</v>
      </c>
      <c r="I11" s="19" t="s">
        <v>19</v>
      </c>
      <c r="J11" s="20" t="s">
        <v>19</v>
      </c>
      <c r="K11" s="20" t="s">
        <v>19</v>
      </c>
      <c r="L11" s="2" t="s">
        <v>19</v>
      </c>
      <c r="M11" s="21"/>
    </row>
    <row r="12" spans="1:13" s="13" customFormat="1" ht="69.95" customHeight="1">
      <c r="A12" s="14" t="s">
        <v>19</v>
      </c>
      <c r="B12" s="15" t="s">
        <v>19</v>
      </c>
      <c r="C12" s="16" t="s">
        <v>19</v>
      </c>
      <c r="D12" s="14" t="s">
        <v>19</v>
      </c>
      <c r="E12" s="3" t="s">
        <v>19</v>
      </c>
      <c r="F12" s="17" t="s">
        <v>19</v>
      </c>
      <c r="G12" s="18" t="s">
        <v>19</v>
      </c>
      <c r="H12" s="18" t="s">
        <v>19</v>
      </c>
      <c r="I12" s="19" t="s">
        <v>19</v>
      </c>
      <c r="J12" s="20" t="s">
        <v>19</v>
      </c>
      <c r="K12" s="20" t="s">
        <v>19</v>
      </c>
      <c r="L12" s="2" t="s">
        <v>19</v>
      </c>
      <c r="M12" s="21"/>
    </row>
    <row r="13" spans="1:13" s="13" customFormat="1" ht="69.95" customHeight="1">
      <c r="A13" s="14" t="s">
        <v>19</v>
      </c>
      <c r="B13" s="15" t="s">
        <v>19</v>
      </c>
      <c r="C13" s="16" t="s">
        <v>19</v>
      </c>
      <c r="D13" s="14" t="s">
        <v>19</v>
      </c>
      <c r="E13" s="3" t="s">
        <v>19</v>
      </c>
      <c r="F13" s="17" t="s">
        <v>19</v>
      </c>
      <c r="G13" s="18" t="s">
        <v>19</v>
      </c>
      <c r="H13" s="18" t="s">
        <v>19</v>
      </c>
      <c r="I13" s="19" t="s">
        <v>19</v>
      </c>
      <c r="J13" s="20" t="s">
        <v>19</v>
      </c>
      <c r="K13" s="20" t="s">
        <v>19</v>
      </c>
      <c r="L13" s="2" t="s">
        <v>19</v>
      </c>
      <c r="M13" s="21"/>
    </row>
    <row r="14" spans="1:13" s="13" customFormat="1" ht="69.95" customHeight="1">
      <c r="A14" s="14" t="s">
        <v>19</v>
      </c>
      <c r="B14" s="15" t="s">
        <v>19</v>
      </c>
      <c r="C14" s="16" t="s">
        <v>19</v>
      </c>
      <c r="D14" s="14" t="s">
        <v>19</v>
      </c>
      <c r="E14" s="3" t="s">
        <v>19</v>
      </c>
      <c r="F14" s="17" t="s">
        <v>19</v>
      </c>
      <c r="G14" s="18" t="s">
        <v>19</v>
      </c>
      <c r="H14" s="18" t="s">
        <v>19</v>
      </c>
      <c r="I14" s="19" t="s">
        <v>19</v>
      </c>
      <c r="J14" s="20" t="s">
        <v>19</v>
      </c>
      <c r="K14" s="20" t="s">
        <v>19</v>
      </c>
      <c r="L14" s="2" t="s">
        <v>19</v>
      </c>
      <c r="M14" s="21"/>
    </row>
    <row r="15" spans="1:13" s="13" customFormat="1" ht="69.95" customHeight="1">
      <c r="A15" s="14" t="e">
        <f>IF(#REF!="","",VLOOKUP(#REF!,#REF!,7,FALSE))</f>
        <v>#REF!</v>
      </c>
      <c r="B15" s="15" t="e">
        <f>IF(#REF!="","",VLOOKUP(#REF!,#REF!,8,FALSE))</f>
        <v>#REF!</v>
      </c>
      <c r="C15" s="16" t="e">
        <f>IF(#REF!="","",VLOOKUP(#REF!,#REF!,11,FALSE))</f>
        <v>#REF!</v>
      </c>
      <c r="D15" s="14" t="e">
        <f>IF(#REF!="","",VLOOKUP(#REF!,#REF!,12,FALSE))</f>
        <v>#REF!</v>
      </c>
      <c r="E15" s="3" t="e">
        <f>IF(#REF!="","",VLOOKUP(#REF!,#REF!,13,FALSE))</f>
        <v>#REF!</v>
      </c>
      <c r="F15" s="17" t="e">
        <f>IF(#REF!="","",IF(VLOOKUP(#REF!,#REF!,16,FALSE)="②一般競争入札（総合評価方式）","一般競争入札"&amp;CHAR(10)&amp;"（総合評価方式）","一般競争入札"))</f>
        <v>#REF!</v>
      </c>
      <c r="G15" s="18" t="e">
        <f>IF(#REF!="","",IF(VLOOKUP(#REF!,#REF!,18,FALSE)="他官署で調達手続きを実施のため","他官署で調達手続きを実施のため",IF(VLOOKUP(#REF!,#REF!,26,FALSE)="②同種の他の契約の予定価格を類推されるおそれがあるため公表しない","同種の他の契約の予定価格を類推されるおそれがあるため公表しない",IF(VLOOKUP(#REF!,#REF!,26,FALSE)="－","－",IF(VLOOKUP(#REF!,#REF!,9,FALSE)&lt;&gt;"",TEXT(VLOOKUP(#REF!,#REF!,18,FALSE),"#,##0円")&amp;CHAR(10)&amp;"(A)",VLOOKUP(#REF!,#REF!,18,FALSE))))))</f>
        <v>#REF!</v>
      </c>
      <c r="H15" s="18" t="e">
        <f>IF(#REF!="","",VLOOKUP(#REF!,#REF!,20,FALSE))</f>
        <v>#REF!</v>
      </c>
      <c r="I15" s="19" t="e">
        <f>IF(#REF!="","",IF(VLOOKUP(#REF!,#REF!,18,FALSE)="他官署で調達手続きを実施のため","－",IF(VLOOKUP(#REF!,#REF!,26,FALSE)="②同種の他の契約の予定価格を類推されるおそれがあるため公表しない","－",IF(VLOOKUP(#REF!,#REF!,26,FALSE)="－","－",IF(VLOOKUP(#REF!,#REF!,9,FALSE)&lt;&gt;"",TEXT(VLOOKUP(#REF!,#REF!,22,FALSE),"#.0%")&amp;CHAR(10)&amp;"(B/A×100)",VLOOKUP(#REF!,#REF!,22,FALSE))))))</f>
        <v>#REF!</v>
      </c>
      <c r="J15" s="20" t="e">
        <f>IF(#REF!="","",IF(VLOOKUP(#REF!,#REF!,14,FALSE)="①公益社団法人","公社",IF(VLOOKUP(#REF!,#REF!,14,FALSE)="②公益財団法人","公財","")))</f>
        <v>#REF!</v>
      </c>
      <c r="K15" s="20" t="e">
        <f>IF(#REF!="","",VLOOKUP(#REF!,#REF!,15,FALSE))</f>
        <v>#REF!</v>
      </c>
      <c r="L15" s="2" t="e">
        <f>IF(#REF!="","",IF(VLOOKUP(#REF!,#REF!,15,FALSE)="国所管",VLOOKUP(#REF!,#REF!,27,FALSE),""))</f>
        <v>#REF!</v>
      </c>
      <c r="M15" s="21"/>
    </row>
    <row r="16" spans="1:13" s="13" customFormat="1" ht="69.95" customHeight="1">
      <c r="A16" s="14" t="e">
        <f>IF(#REF!="","",VLOOKUP(#REF!,#REF!,7,FALSE))</f>
        <v>#REF!</v>
      </c>
      <c r="B16" s="15" t="e">
        <f>IF(#REF!="","",VLOOKUP(#REF!,#REF!,8,FALSE))</f>
        <v>#REF!</v>
      </c>
      <c r="C16" s="16" t="e">
        <f>IF(#REF!="","",VLOOKUP(#REF!,#REF!,11,FALSE))</f>
        <v>#REF!</v>
      </c>
      <c r="D16" s="14" t="e">
        <f>IF(#REF!="","",VLOOKUP(#REF!,#REF!,12,FALSE))</f>
        <v>#REF!</v>
      </c>
      <c r="E16" s="3" t="e">
        <f>IF(#REF!="","",VLOOKUP(#REF!,#REF!,13,FALSE))</f>
        <v>#REF!</v>
      </c>
      <c r="F16" s="17" t="e">
        <f>IF(#REF!="","",IF(VLOOKUP(#REF!,#REF!,16,FALSE)="②一般競争入札（総合評価方式）","一般競争入札"&amp;CHAR(10)&amp;"（総合評価方式）","一般競争入札"))</f>
        <v>#REF!</v>
      </c>
      <c r="G16" s="18" t="e">
        <f>IF(#REF!="","",IF(VLOOKUP(#REF!,#REF!,18,FALSE)="他官署で調達手続きを実施のため","他官署で調達手続きを実施のため",IF(VLOOKUP(#REF!,#REF!,26,FALSE)="②同種の他の契約の予定価格を類推されるおそれがあるため公表しない","同種の他の契約の予定価格を類推されるおそれがあるため公表しない",IF(VLOOKUP(#REF!,#REF!,26,FALSE)="－","－",IF(VLOOKUP(#REF!,#REF!,9,FALSE)&lt;&gt;"",TEXT(VLOOKUP(#REF!,#REF!,18,FALSE),"#,##0円")&amp;CHAR(10)&amp;"(A)",VLOOKUP(#REF!,#REF!,18,FALSE))))))</f>
        <v>#REF!</v>
      </c>
      <c r="H16" s="18" t="e">
        <f>IF(#REF!="","",VLOOKUP(#REF!,#REF!,20,FALSE))</f>
        <v>#REF!</v>
      </c>
      <c r="I16" s="19" t="e">
        <f>IF(#REF!="","",IF(VLOOKUP(#REF!,#REF!,18,FALSE)="他官署で調達手続きを実施のため","－",IF(VLOOKUP(#REF!,#REF!,26,FALSE)="②同種の他の契約の予定価格を類推されるおそれがあるため公表しない","－",IF(VLOOKUP(#REF!,#REF!,26,FALSE)="－","－",IF(VLOOKUP(#REF!,#REF!,9,FALSE)&lt;&gt;"",TEXT(VLOOKUP(#REF!,#REF!,22,FALSE),"#.0%")&amp;CHAR(10)&amp;"(B/A×100)",VLOOKUP(#REF!,#REF!,22,FALSE))))))</f>
        <v>#REF!</v>
      </c>
      <c r="J16" s="20" t="e">
        <f>IF(#REF!="","",IF(VLOOKUP(#REF!,#REF!,14,FALSE)="①公益社団法人","公社",IF(VLOOKUP(#REF!,#REF!,14,FALSE)="②公益財団法人","公財","")))</f>
        <v>#REF!</v>
      </c>
      <c r="K16" s="20" t="e">
        <f>IF(#REF!="","",VLOOKUP(#REF!,#REF!,15,FALSE))</f>
        <v>#REF!</v>
      </c>
      <c r="L16" s="2" t="e">
        <f>IF(#REF!="","",IF(VLOOKUP(#REF!,#REF!,15,FALSE)="国所管",VLOOKUP(#REF!,#REF!,27,FALSE),""))</f>
        <v>#REF!</v>
      </c>
      <c r="M16" s="21"/>
    </row>
    <row r="17" spans="1:13" s="13" customFormat="1" ht="69.95" customHeight="1">
      <c r="A17" s="14" t="e">
        <f>IF(#REF!="","",VLOOKUP(#REF!,#REF!,7,FALSE))</f>
        <v>#REF!</v>
      </c>
      <c r="B17" s="15" t="e">
        <f>IF(#REF!="","",VLOOKUP(#REF!,#REF!,8,FALSE))</f>
        <v>#REF!</v>
      </c>
      <c r="C17" s="16" t="e">
        <f>IF(#REF!="","",VLOOKUP(#REF!,#REF!,11,FALSE))</f>
        <v>#REF!</v>
      </c>
      <c r="D17" s="14" t="e">
        <f>IF(#REF!="","",VLOOKUP(#REF!,#REF!,12,FALSE))</f>
        <v>#REF!</v>
      </c>
      <c r="E17" s="3" t="e">
        <f>IF(#REF!="","",VLOOKUP(#REF!,#REF!,13,FALSE))</f>
        <v>#REF!</v>
      </c>
      <c r="F17" s="17" t="e">
        <f>IF(#REF!="","",IF(VLOOKUP(#REF!,#REF!,16,FALSE)="②一般競争入札（総合評価方式）","一般競争入札"&amp;CHAR(10)&amp;"（総合評価方式）","一般競争入札"))</f>
        <v>#REF!</v>
      </c>
      <c r="G17" s="18" t="e">
        <f>IF(#REF!="","",IF(VLOOKUP(#REF!,#REF!,18,FALSE)="他官署で調達手続きを実施のため","他官署で調達手続きを実施のため",IF(VLOOKUP(#REF!,#REF!,26,FALSE)="②同種の他の契約の予定価格を類推されるおそれがあるため公表しない","同種の他の契約の予定価格を類推されるおそれがあるため公表しない",IF(VLOOKUP(#REF!,#REF!,26,FALSE)="－","－",IF(VLOOKUP(#REF!,#REF!,9,FALSE)&lt;&gt;"",TEXT(VLOOKUP(#REF!,#REF!,18,FALSE),"#,##0円")&amp;CHAR(10)&amp;"(A)",VLOOKUP(#REF!,#REF!,18,FALSE))))))</f>
        <v>#REF!</v>
      </c>
      <c r="H17" s="18" t="e">
        <f>IF(#REF!="","",VLOOKUP(#REF!,#REF!,20,FALSE))</f>
        <v>#REF!</v>
      </c>
      <c r="I17" s="19" t="e">
        <f>IF(#REF!="","",IF(VLOOKUP(#REF!,#REF!,18,FALSE)="他官署で調達手続きを実施のため","－",IF(VLOOKUP(#REF!,#REF!,26,FALSE)="②同種の他の契約の予定価格を類推されるおそれがあるため公表しない","－",IF(VLOOKUP(#REF!,#REF!,26,FALSE)="－","－",IF(VLOOKUP(#REF!,#REF!,9,FALSE)&lt;&gt;"",TEXT(VLOOKUP(#REF!,#REF!,22,FALSE),"#.0%")&amp;CHAR(10)&amp;"(B/A×100)",VLOOKUP(#REF!,#REF!,22,FALSE))))))</f>
        <v>#REF!</v>
      </c>
      <c r="J17" s="20" t="e">
        <f>IF(#REF!="","",IF(VLOOKUP(#REF!,#REF!,14,FALSE)="①公益社団法人","公社",IF(VLOOKUP(#REF!,#REF!,14,FALSE)="②公益財団法人","公財","")))</f>
        <v>#REF!</v>
      </c>
      <c r="K17" s="20" t="e">
        <f>IF(#REF!="","",VLOOKUP(#REF!,#REF!,15,FALSE))</f>
        <v>#REF!</v>
      </c>
      <c r="L17" s="2" t="e">
        <f>IF(#REF!="","",IF(VLOOKUP(#REF!,#REF!,15,FALSE)="国所管",VLOOKUP(#REF!,#REF!,27,FALSE),""))</f>
        <v>#REF!</v>
      </c>
      <c r="M17" s="21"/>
    </row>
    <row r="18" spans="1:13" s="13" customFormat="1" ht="69.95" customHeight="1">
      <c r="A18" s="14" t="e">
        <f>IF(#REF!="","",VLOOKUP(#REF!,#REF!,7,FALSE))</f>
        <v>#REF!</v>
      </c>
      <c r="B18" s="15" t="e">
        <f>IF(#REF!="","",VLOOKUP(#REF!,#REF!,8,FALSE))</f>
        <v>#REF!</v>
      </c>
      <c r="C18" s="16" t="e">
        <f>IF(#REF!="","",VLOOKUP(#REF!,#REF!,11,FALSE))</f>
        <v>#REF!</v>
      </c>
      <c r="D18" s="14" t="e">
        <f>IF(#REF!="","",VLOOKUP(#REF!,#REF!,12,FALSE))</f>
        <v>#REF!</v>
      </c>
      <c r="E18" s="3" t="e">
        <f>IF(#REF!="","",VLOOKUP(#REF!,#REF!,13,FALSE))</f>
        <v>#REF!</v>
      </c>
      <c r="F18" s="17" t="e">
        <f>IF(#REF!="","",IF(VLOOKUP(#REF!,#REF!,16,FALSE)="②一般競争入札（総合評価方式）","一般競争入札"&amp;CHAR(10)&amp;"（総合評価方式）","一般競争入札"))</f>
        <v>#REF!</v>
      </c>
      <c r="G18" s="18" t="e">
        <f>IF(#REF!="","",IF(VLOOKUP(#REF!,#REF!,18,FALSE)="他官署で調達手続きを実施のため","他官署で調達手続きを実施のため",IF(VLOOKUP(#REF!,#REF!,26,FALSE)="②同種の他の契約の予定価格を類推されるおそれがあるため公表しない","同種の他の契約の予定価格を類推されるおそれがあるため公表しない",IF(VLOOKUP(#REF!,#REF!,26,FALSE)="－","－",IF(VLOOKUP(#REF!,#REF!,9,FALSE)&lt;&gt;"",TEXT(VLOOKUP(#REF!,#REF!,18,FALSE),"#,##0円")&amp;CHAR(10)&amp;"(A)",VLOOKUP(#REF!,#REF!,18,FALSE))))))</f>
        <v>#REF!</v>
      </c>
      <c r="H18" s="18" t="e">
        <f>IF(#REF!="","",VLOOKUP(#REF!,#REF!,20,FALSE))</f>
        <v>#REF!</v>
      </c>
      <c r="I18" s="19" t="e">
        <f>IF(#REF!="","",IF(VLOOKUP(#REF!,#REF!,18,FALSE)="他官署で調達手続きを実施のため","－",IF(VLOOKUP(#REF!,#REF!,26,FALSE)="②同種の他の契約の予定価格を類推されるおそれがあるため公表しない","－",IF(VLOOKUP(#REF!,#REF!,26,FALSE)="－","－",IF(VLOOKUP(#REF!,#REF!,9,FALSE)&lt;&gt;"",TEXT(VLOOKUP(#REF!,#REF!,22,FALSE),"#.0%")&amp;CHAR(10)&amp;"(B/A×100)",VLOOKUP(#REF!,#REF!,22,FALSE))))))</f>
        <v>#REF!</v>
      </c>
      <c r="J18" s="20" t="e">
        <f>IF(#REF!="","",IF(VLOOKUP(#REF!,#REF!,14,FALSE)="①公益社団法人","公社",IF(VLOOKUP(#REF!,#REF!,14,FALSE)="②公益財団法人","公財","")))</f>
        <v>#REF!</v>
      </c>
      <c r="K18" s="20" t="e">
        <f>IF(#REF!="","",VLOOKUP(#REF!,#REF!,15,FALSE))</f>
        <v>#REF!</v>
      </c>
      <c r="L18" s="2" t="e">
        <f>IF(#REF!="","",IF(VLOOKUP(#REF!,#REF!,15,FALSE)="国所管",VLOOKUP(#REF!,#REF!,27,FALSE),""))</f>
        <v>#REF!</v>
      </c>
      <c r="M18" s="21"/>
    </row>
    <row r="19" spans="1:13" s="13" customFormat="1" ht="69.95" customHeight="1">
      <c r="A19" s="14" t="e">
        <f>IF(#REF!="","",VLOOKUP(#REF!,#REF!,7,FALSE))</f>
        <v>#REF!</v>
      </c>
      <c r="B19" s="15" t="e">
        <f>IF(#REF!="","",VLOOKUP(#REF!,#REF!,8,FALSE))</f>
        <v>#REF!</v>
      </c>
      <c r="C19" s="16" t="e">
        <f>IF(#REF!="","",VLOOKUP(#REF!,#REF!,11,FALSE))</f>
        <v>#REF!</v>
      </c>
      <c r="D19" s="14" t="e">
        <f>IF(#REF!="","",VLOOKUP(#REF!,#REF!,12,FALSE))</f>
        <v>#REF!</v>
      </c>
      <c r="E19" s="3" t="e">
        <f>IF(#REF!="","",VLOOKUP(#REF!,#REF!,13,FALSE))</f>
        <v>#REF!</v>
      </c>
      <c r="F19" s="17" t="e">
        <f>IF(#REF!="","",IF(VLOOKUP(#REF!,#REF!,16,FALSE)="②一般競争入札（総合評価方式）","一般競争入札"&amp;CHAR(10)&amp;"（総合評価方式）","一般競争入札"))</f>
        <v>#REF!</v>
      </c>
      <c r="G19" s="18" t="e">
        <f>IF(#REF!="","",IF(VLOOKUP(#REF!,#REF!,18,FALSE)="他官署で調達手続きを実施のため","他官署で調達手続きを実施のため",IF(VLOOKUP(#REF!,#REF!,26,FALSE)="②同種の他の契約の予定価格を類推されるおそれがあるため公表しない","同種の他の契約の予定価格を類推されるおそれがあるため公表しない",IF(VLOOKUP(#REF!,#REF!,26,FALSE)="－","－",IF(VLOOKUP(#REF!,#REF!,9,FALSE)&lt;&gt;"",TEXT(VLOOKUP(#REF!,#REF!,18,FALSE),"#,##0円")&amp;CHAR(10)&amp;"(A)",VLOOKUP(#REF!,#REF!,18,FALSE))))))</f>
        <v>#REF!</v>
      </c>
      <c r="H19" s="18" t="e">
        <f>IF(#REF!="","",VLOOKUP(#REF!,#REF!,20,FALSE))</f>
        <v>#REF!</v>
      </c>
      <c r="I19" s="19" t="e">
        <f>IF(#REF!="","",IF(VLOOKUP(#REF!,#REF!,18,FALSE)="他官署で調達手続きを実施のため","－",IF(VLOOKUP(#REF!,#REF!,26,FALSE)="②同種の他の契約の予定価格を類推されるおそれがあるため公表しない","－",IF(VLOOKUP(#REF!,#REF!,26,FALSE)="－","－",IF(VLOOKUP(#REF!,#REF!,9,FALSE)&lt;&gt;"",TEXT(VLOOKUP(#REF!,#REF!,22,FALSE),"#.0%")&amp;CHAR(10)&amp;"(B/A×100)",VLOOKUP(#REF!,#REF!,22,FALSE))))))</f>
        <v>#REF!</v>
      </c>
      <c r="J19" s="20" t="e">
        <f>IF(#REF!="","",IF(VLOOKUP(#REF!,#REF!,14,FALSE)="①公益社団法人","公社",IF(VLOOKUP(#REF!,#REF!,14,FALSE)="②公益財団法人","公財","")))</f>
        <v>#REF!</v>
      </c>
      <c r="K19" s="20" t="e">
        <f>IF(#REF!="","",VLOOKUP(#REF!,#REF!,15,FALSE))</f>
        <v>#REF!</v>
      </c>
      <c r="L19" s="2" t="e">
        <f>IF(#REF!="","",IF(VLOOKUP(#REF!,#REF!,15,FALSE)="国所管",VLOOKUP(#REF!,#REF!,27,FALSE),""))</f>
        <v>#REF!</v>
      </c>
      <c r="M19" s="21"/>
    </row>
    <row r="20" spans="1:13" s="13" customFormat="1" ht="69.95" customHeight="1">
      <c r="A20" s="14" t="e">
        <f>IF(#REF!="","",VLOOKUP(#REF!,#REF!,7,FALSE))</f>
        <v>#REF!</v>
      </c>
      <c r="B20" s="15" t="e">
        <f>IF(#REF!="","",VLOOKUP(#REF!,#REF!,8,FALSE))</f>
        <v>#REF!</v>
      </c>
      <c r="C20" s="16" t="e">
        <f>IF(#REF!="","",VLOOKUP(#REF!,#REF!,11,FALSE))</f>
        <v>#REF!</v>
      </c>
      <c r="D20" s="14" t="e">
        <f>IF(#REF!="","",VLOOKUP(#REF!,#REF!,12,FALSE))</f>
        <v>#REF!</v>
      </c>
      <c r="E20" s="3" t="e">
        <f>IF(#REF!="","",VLOOKUP(#REF!,#REF!,13,FALSE))</f>
        <v>#REF!</v>
      </c>
      <c r="F20" s="17" t="e">
        <f>IF(#REF!="","",IF(VLOOKUP(#REF!,#REF!,16,FALSE)="②一般競争入札（総合評価方式）","一般競争入札"&amp;CHAR(10)&amp;"（総合評価方式）","一般競争入札"))</f>
        <v>#REF!</v>
      </c>
      <c r="G20" s="18" t="e">
        <f>IF(#REF!="","",IF(VLOOKUP(#REF!,#REF!,18,FALSE)="他官署で調達手続きを実施のため","他官署で調達手続きを実施のため",IF(VLOOKUP(#REF!,#REF!,26,FALSE)="②同種の他の契約の予定価格を類推されるおそれがあるため公表しない","同種の他の契約の予定価格を類推されるおそれがあるため公表しない",IF(VLOOKUP(#REF!,#REF!,26,FALSE)="－","－",IF(VLOOKUP(#REF!,#REF!,9,FALSE)&lt;&gt;"",TEXT(VLOOKUP(#REF!,#REF!,18,FALSE),"#,##0円")&amp;CHAR(10)&amp;"(A)",VLOOKUP(#REF!,#REF!,18,FALSE))))))</f>
        <v>#REF!</v>
      </c>
      <c r="H20" s="18" t="e">
        <f>IF(#REF!="","",VLOOKUP(#REF!,#REF!,20,FALSE))</f>
        <v>#REF!</v>
      </c>
      <c r="I20" s="19" t="e">
        <f>IF(#REF!="","",IF(VLOOKUP(#REF!,#REF!,18,FALSE)="他官署で調達手続きを実施のため","－",IF(VLOOKUP(#REF!,#REF!,26,FALSE)="②同種の他の契約の予定価格を類推されるおそれがあるため公表しない","－",IF(VLOOKUP(#REF!,#REF!,26,FALSE)="－","－",IF(VLOOKUP(#REF!,#REF!,9,FALSE)&lt;&gt;"",TEXT(VLOOKUP(#REF!,#REF!,22,FALSE),"#.0%")&amp;CHAR(10)&amp;"(B/A×100)",VLOOKUP(#REF!,#REF!,22,FALSE))))))</f>
        <v>#REF!</v>
      </c>
      <c r="J20" s="20" t="e">
        <f>IF(#REF!="","",IF(VLOOKUP(#REF!,#REF!,14,FALSE)="①公益社団法人","公社",IF(VLOOKUP(#REF!,#REF!,14,FALSE)="②公益財団法人","公財","")))</f>
        <v>#REF!</v>
      </c>
      <c r="K20" s="20" t="e">
        <f>IF(#REF!="","",VLOOKUP(#REF!,#REF!,15,FALSE))</f>
        <v>#REF!</v>
      </c>
      <c r="L20" s="2" t="e">
        <f>IF(#REF!="","",IF(VLOOKUP(#REF!,#REF!,15,FALSE)="国所管",VLOOKUP(#REF!,#REF!,27,FALSE),""))</f>
        <v>#REF!</v>
      </c>
      <c r="M20" s="21"/>
    </row>
    <row r="21" spans="1:13" s="13" customFormat="1" ht="69.95" customHeight="1">
      <c r="A21" s="14" t="e">
        <f>IF(#REF!="","",VLOOKUP(#REF!,#REF!,7,FALSE))</f>
        <v>#REF!</v>
      </c>
      <c r="B21" s="15" t="e">
        <f>IF(#REF!="","",VLOOKUP(#REF!,#REF!,8,FALSE))</f>
        <v>#REF!</v>
      </c>
      <c r="C21" s="16" t="e">
        <f>IF(#REF!="","",VLOOKUP(#REF!,#REF!,11,FALSE))</f>
        <v>#REF!</v>
      </c>
      <c r="D21" s="14" t="e">
        <f>IF(#REF!="","",VLOOKUP(#REF!,#REF!,12,FALSE))</f>
        <v>#REF!</v>
      </c>
      <c r="E21" s="3" t="e">
        <f>IF(#REF!="","",VLOOKUP(#REF!,#REF!,13,FALSE))</f>
        <v>#REF!</v>
      </c>
      <c r="F21" s="17" t="e">
        <f>IF(#REF!="","",IF(VLOOKUP(#REF!,#REF!,16,FALSE)="②一般競争入札（総合評価方式）","一般競争入札"&amp;CHAR(10)&amp;"（総合評価方式）","一般競争入札"))</f>
        <v>#REF!</v>
      </c>
      <c r="G21" s="18" t="e">
        <f>IF(#REF!="","",IF(VLOOKUP(#REF!,#REF!,18,FALSE)="他官署で調達手続きを実施のため","他官署で調達手続きを実施のため",IF(VLOOKUP(#REF!,#REF!,26,FALSE)="②同種の他の契約の予定価格を類推されるおそれがあるため公表しない","同種の他の契約の予定価格を類推されるおそれがあるため公表しない",IF(VLOOKUP(#REF!,#REF!,26,FALSE)="－","－",IF(VLOOKUP(#REF!,#REF!,9,FALSE)&lt;&gt;"",TEXT(VLOOKUP(#REF!,#REF!,18,FALSE),"#,##0円")&amp;CHAR(10)&amp;"(A)",VLOOKUP(#REF!,#REF!,18,FALSE))))))</f>
        <v>#REF!</v>
      </c>
      <c r="H21" s="18" t="e">
        <f>IF(#REF!="","",VLOOKUP(#REF!,#REF!,20,FALSE))</f>
        <v>#REF!</v>
      </c>
      <c r="I21" s="19" t="e">
        <f>IF(#REF!="","",IF(VLOOKUP(#REF!,#REF!,18,FALSE)="他官署で調達手続きを実施のため","－",IF(VLOOKUP(#REF!,#REF!,26,FALSE)="②同種の他の契約の予定価格を類推されるおそれがあるため公表しない","－",IF(VLOOKUP(#REF!,#REF!,26,FALSE)="－","－",IF(VLOOKUP(#REF!,#REF!,9,FALSE)&lt;&gt;"",TEXT(VLOOKUP(#REF!,#REF!,22,FALSE),"#.0%")&amp;CHAR(10)&amp;"(B/A×100)",VLOOKUP(#REF!,#REF!,22,FALSE))))))</f>
        <v>#REF!</v>
      </c>
      <c r="J21" s="20" t="e">
        <f>IF(#REF!="","",IF(VLOOKUP(#REF!,#REF!,14,FALSE)="①公益社団法人","公社",IF(VLOOKUP(#REF!,#REF!,14,FALSE)="②公益財団法人","公財","")))</f>
        <v>#REF!</v>
      </c>
      <c r="K21" s="20" t="e">
        <f>IF(#REF!="","",VLOOKUP(#REF!,#REF!,15,FALSE))</f>
        <v>#REF!</v>
      </c>
      <c r="L21" s="2" t="e">
        <f>IF(#REF!="","",IF(VLOOKUP(#REF!,#REF!,15,FALSE)="国所管",VLOOKUP(#REF!,#REF!,27,FALSE),""))</f>
        <v>#REF!</v>
      </c>
      <c r="M21" s="21"/>
    </row>
    <row r="22" spans="1:13" s="13" customFormat="1" ht="69.95" customHeight="1">
      <c r="A22" s="14" t="e">
        <f>IF(#REF!="","",VLOOKUP(#REF!,#REF!,7,FALSE))</f>
        <v>#REF!</v>
      </c>
      <c r="B22" s="15" t="e">
        <f>IF(#REF!="","",VLOOKUP(#REF!,#REF!,8,FALSE))</f>
        <v>#REF!</v>
      </c>
      <c r="C22" s="16" t="e">
        <f>IF(#REF!="","",VLOOKUP(#REF!,#REF!,11,FALSE))</f>
        <v>#REF!</v>
      </c>
      <c r="D22" s="14" t="e">
        <f>IF(#REF!="","",VLOOKUP(#REF!,#REF!,12,FALSE))</f>
        <v>#REF!</v>
      </c>
      <c r="E22" s="3" t="e">
        <f>IF(#REF!="","",VLOOKUP(#REF!,#REF!,13,FALSE))</f>
        <v>#REF!</v>
      </c>
      <c r="F22" s="17" t="e">
        <f>IF(#REF!="","",IF(VLOOKUP(#REF!,#REF!,16,FALSE)="②一般競争入札（総合評価方式）","一般競争入札"&amp;CHAR(10)&amp;"（総合評価方式）","一般競争入札"))</f>
        <v>#REF!</v>
      </c>
      <c r="G22" s="18" t="e">
        <f>IF(#REF!="","",IF(VLOOKUP(#REF!,#REF!,18,FALSE)="他官署で調達手続きを実施のため","他官署で調達手続きを実施のため",IF(VLOOKUP(#REF!,#REF!,26,FALSE)="②同種の他の契約の予定価格を類推されるおそれがあるため公表しない","同種の他の契約の予定価格を類推されるおそれがあるため公表しない",IF(VLOOKUP(#REF!,#REF!,26,FALSE)="－","－",IF(VLOOKUP(#REF!,#REF!,9,FALSE)&lt;&gt;"",TEXT(VLOOKUP(#REF!,#REF!,18,FALSE),"#,##0円")&amp;CHAR(10)&amp;"(A)",VLOOKUP(#REF!,#REF!,18,FALSE))))))</f>
        <v>#REF!</v>
      </c>
      <c r="H22" s="18" t="e">
        <f>IF(#REF!="","",VLOOKUP(#REF!,#REF!,20,FALSE))</f>
        <v>#REF!</v>
      </c>
      <c r="I22" s="19" t="e">
        <f>IF(#REF!="","",IF(VLOOKUP(#REF!,#REF!,18,FALSE)="他官署で調達手続きを実施のため","－",IF(VLOOKUP(#REF!,#REF!,26,FALSE)="②同種の他の契約の予定価格を類推されるおそれがあるため公表しない","－",IF(VLOOKUP(#REF!,#REF!,26,FALSE)="－","－",IF(VLOOKUP(#REF!,#REF!,9,FALSE)&lt;&gt;"",TEXT(VLOOKUP(#REF!,#REF!,22,FALSE),"#.0%")&amp;CHAR(10)&amp;"(B/A×100)",VLOOKUP(#REF!,#REF!,22,FALSE))))))</f>
        <v>#REF!</v>
      </c>
      <c r="J22" s="20" t="e">
        <f>IF(#REF!="","",IF(VLOOKUP(#REF!,#REF!,14,FALSE)="①公益社団法人","公社",IF(VLOOKUP(#REF!,#REF!,14,FALSE)="②公益財団法人","公財","")))</f>
        <v>#REF!</v>
      </c>
      <c r="K22" s="20" t="e">
        <f>IF(#REF!="","",VLOOKUP(#REF!,#REF!,15,FALSE))</f>
        <v>#REF!</v>
      </c>
      <c r="L22" s="2" t="e">
        <f>IF(#REF!="","",IF(VLOOKUP(#REF!,#REF!,15,FALSE)="国所管",VLOOKUP(#REF!,#REF!,27,FALSE),""))</f>
        <v>#REF!</v>
      </c>
      <c r="M22" s="21"/>
    </row>
    <row r="23" spans="1:13" s="13" customFormat="1" ht="69.95" customHeight="1">
      <c r="A23" s="14" t="e">
        <f>IF(#REF!="","",VLOOKUP(#REF!,#REF!,7,FALSE))</f>
        <v>#REF!</v>
      </c>
      <c r="B23" s="15" t="e">
        <f>IF(#REF!="","",VLOOKUP(#REF!,#REF!,8,FALSE))</f>
        <v>#REF!</v>
      </c>
      <c r="C23" s="16" t="e">
        <f>IF(#REF!="","",VLOOKUP(#REF!,#REF!,11,FALSE))</f>
        <v>#REF!</v>
      </c>
      <c r="D23" s="14" t="e">
        <f>IF(#REF!="","",VLOOKUP(#REF!,#REF!,12,FALSE))</f>
        <v>#REF!</v>
      </c>
      <c r="E23" s="3" t="e">
        <f>IF(#REF!="","",VLOOKUP(#REF!,#REF!,13,FALSE))</f>
        <v>#REF!</v>
      </c>
      <c r="F23" s="17" t="e">
        <f>IF(#REF!="","",IF(VLOOKUP(#REF!,#REF!,16,FALSE)="②一般競争入札（総合評価方式）","一般競争入札"&amp;CHAR(10)&amp;"（総合評価方式）","一般競争入札"))</f>
        <v>#REF!</v>
      </c>
      <c r="G23" s="18" t="e">
        <f>IF(#REF!="","",IF(VLOOKUP(#REF!,#REF!,18,FALSE)="他官署で調達手続きを実施のため","他官署で調達手続きを実施のため",IF(VLOOKUP(#REF!,#REF!,26,FALSE)="②同種の他の契約の予定価格を類推されるおそれがあるため公表しない","同種の他の契約の予定価格を類推されるおそれがあるため公表しない",IF(VLOOKUP(#REF!,#REF!,26,FALSE)="－","－",IF(VLOOKUP(#REF!,#REF!,9,FALSE)&lt;&gt;"",TEXT(VLOOKUP(#REF!,#REF!,18,FALSE),"#,##0円")&amp;CHAR(10)&amp;"(A)",VLOOKUP(#REF!,#REF!,18,FALSE))))))</f>
        <v>#REF!</v>
      </c>
      <c r="H23" s="18" t="e">
        <f>IF(#REF!="","",VLOOKUP(#REF!,#REF!,20,FALSE))</f>
        <v>#REF!</v>
      </c>
      <c r="I23" s="19" t="e">
        <f>IF(#REF!="","",IF(VLOOKUP(#REF!,#REF!,18,FALSE)="他官署で調達手続きを実施のため","－",IF(VLOOKUP(#REF!,#REF!,26,FALSE)="②同種の他の契約の予定価格を類推されるおそれがあるため公表しない","－",IF(VLOOKUP(#REF!,#REF!,26,FALSE)="－","－",IF(VLOOKUP(#REF!,#REF!,9,FALSE)&lt;&gt;"",TEXT(VLOOKUP(#REF!,#REF!,22,FALSE),"#.0%")&amp;CHAR(10)&amp;"(B/A×100)",VLOOKUP(#REF!,#REF!,22,FALSE))))))</f>
        <v>#REF!</v>
      </c>
      <c r="J23" s="20" t="e">
        <f>IF(#REF!="","",IF(VLOOKUP(#REF!,#REF!,14,FALSE)="①公益社団法人","公社",IF(VLOOKUP(#REF!,#REF!,14,FALSE)="②公益財団法人","公財","")))</f>
        <v>#REF!</v>
      </c>
      <c r="K23" s="20" t="e">
        <f>IF(#REF!="","",VLOOKUP(#REF!,#REF!,15,FALSE))</f>
        <v>#REF!</v>
      </c>
      <c r="L23" s="2" t="e">
        <f>IF(#REF!="","",IF(VLOOKUP(#REF!,#REF!,15,FALSE)="国所管",VLOOKUP(#REF!,#REF!,27,FALSE),""))</f>
        <v>#REF!</v>
      </c>
      <c r="M23"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23" xr:uid="{00000000-0002-0000-0100-000000000000}"/>
    <dataValidation imeMode="halfAlpha" allowBlank="1" showInputMessage="1" showErrorMessage="1" errorTitle="参考" error="半角数字で入力して下さい。" promptTitle="入力方法" prompt="半角数字で入力して下さい。" sqref="G6:I23" xr:uid="{00000000-0002-0000-0100-000001000000}"/>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rowBreaks count="1" manualBreakCount="1">
    <brk id="14"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0706kn</vt:lpstr>
      <vt:lpstr>'0706kn'!Print_Area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