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0B22EB84-B300-4DE4-9DD5-FC056A5CB20F}" xr6:coauthVersionLast="36" xr6:coauthVersionMax="36" xr10:uidLastSave="{00000000-0000-0000-0000-000000000000}"/>
  <bookViews>
    <workbookView xWindow="-105" yWindow="-105" windowWidth="19425" windowHeight="10425" firstSheet="1" activeTab="1" xr2:uid="{00000000-000D-0000-FFFF-FFFF00000000}"/>
  </bookViews>
  <sheets>
    <sheet name="令和4年度契約状況調査票" sheetId="1" state="hidden" r:id="rId1"/>
    <sheet name="別紙様式４" sheetId="6" r:id="rId2"/>
    <sheet name="契約状況コード表"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2" hidden="1">契約状況コード表!#REF!</definedName>
    <definedName name="_xlnm._FilterDatabase" localSheetId="1" hidden="1">別紙様式４!$A$5:$O$6</definedName>
    <definedName name="_xlnm._FilterDatabase" localSheetId="0" hidden="1">令和4年度契約状況調査票!$A$5:$BP$16</definedName>
    <definedName name="aaa">[1]契約状況コード表!$F$5:$F$9</definedName>
    <definedName name="aaaa">[1]契約状況コード表!$G$5:$G$6</definedName>
    <definedName name="_xlnm.Print_Area" localSheetId="2">契約状況コード表!$A$1:$P$20</definedName>
    <definedName name="_xlnm.Print_Area" localSheetId="1">別紙様式４!$B$1:$O$6</definedName>
    <definedName name="_xlnm.Print_Area" localSheetId="0">令和4年度契約状況調査票!$G$1:$AZ$16</definedName>
    <definedName name="_xlnm.Print_Titles" localSheetId="0">令和4年度契約状況調査票!$5:$5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1">[6]契約状況コード表!$D$5:$D$7</definedName>
    <definedName name="確定金額">契約状況コード表!#REF!</definedName>
    <definedName name="契約金額">[7]データ!$R$2</definedName>
    <definedName name="契約種別">契約状況コード表!$A$5:$A$10</definedName>
    <definedName name="契約相手方" localSheetId="1">[6]契約状況コード表!$F$5:$F$9</definedName>
    <definedName name="契約相手方">契約状況コード表!$E$8:$E$9</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1">[6]契約状況コード表!$B$5:$B$8</definedName>
    <definedName name="契約方式">契約状況コード表!$B$5:$B$8</definedName>
    <definedName name="契約方式２">[7]データ!$P$2</definedName>
    <definedName name="契約名称及び内容">[7]データ!$J$2</definedName>
    <definedName name="継続一者応札理由">契約状況コード表!#REF!</definedName>
    <definedName name="公益法人">[7]データ!$BS$2</definedName>
    <definedName name="公益法人所管区分">#REF!</definedName>
    <definedName name="公募">[8]Sheet2!$H$5</definedName>
    <definedName name="広報・委託">#REF!</definedName>
    <definedName name="広報委託調査費区分">契約状況コード表!#REF!</definedName>
    <definedName name="国所管都道府県所管の区分" localSheetId="1">[6]契約状況コード表!$G$5:$G$6</definedName>
    <definedName name="国所管都道府県所管の区分">契約状況コード表!$F$5:$F$6</definedName>
    <definedName name="再就職役員">[7]データ!$BR$2</definedName>
    <definedName name="新規一者応札理由">契約状況コード表!#REF!</definedName>
    <definedName name="随契理由１" localSheetId="1">[6]契約状況コード表!$J$5:$J$20</definedName>
    <definedName name="随契理由１">契約状況コード表!$H$5:$H$20</definedName>
    <definedName name="随契理由２">契約状況コード表!#REF!</definedName>
    <definedName name="随契理由３">[7]データ!$AJ$2</definedName>
    <definedName name="長期・国庫区分" localSheetId="1">[6]契約状況コード表!$I$5:$I$7</definedName>
    <definedName name="長期・国庫区分">契約状況コード表!$G$5:$G$7</definedName>
    <definedName name="特例政令">#REF!</definedName>
    <definedName name="備考">[7]データ!$AK$2</definedName>
    <definedName name="法人番号">[7]データ!$O$2</definedName>
    <definedName name="予定価格" localSheetId="1">[6]契約状況コード表!$C$5</definedName>
    <definedName name="予定価格">契約状況コード表!#REF!</definedName>
    <definedName name="予定価格２">[7]データ!$Q$2</definedName>
    <definedName name="予定価格の公表" localSheetId="1">[6]契約状況コード表!$E$5:$E$7</definedName>
    <definedName name="予定価格の公表">契約状況コード表!$C$5:$C$7</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W11" i="1" l="1"/>
  <c r="W15" i="1"/>
  <c r="W16" i="1"/>
  <c r="W8" i="1" l="1"/>
  <c r="BO8" i="1"/>
  <c r="BN8" i="1"/>
  <c r="BM8" i="1"/>
  <c r="BL8" i="1"/>
  <c r="BJ8" i="1"/>
  <c r="BI8" i="1"/>
  <c r="BE8" i="1" s="1"/>
  <c r="BC8" i="1"/>
  <c r="BM14" i="1"/>
  <c r="B14" i="1"/>
  <c r="F14" i="1" s="1"/>
  <c r="BM13" i="1"/>
  <c r="B13" i="1"/>
  <c r="F13" i="1" s="1"/>
  <c r="BO12" i="1"/>
  <c r="BN12" i="1"/>
  <c r="BM12" i="1"/>
  <c r="BL12" i="1"/>
  <c r="BJ12" i="1"/>
  <c r="BC12" i="1" s="1"/>
  <c r="BI12" i="1"/>
  <c r="BE12" i="1" s="1"/>
  <c r="W12" i="1"/>
  <c r="B12" i="1"/>
  <c r="F12" i="1" s="1"/>
  <c r="BM16" i="1"/>
  <c r="B16" i="1"/>
  <c r="F16" i="1" s="1"/>
  <c r="BM15" i="1"/>
  <c r="B15" i="1"/>
  <c r="F15" i="1" s="1"/>
  <c r="BM11" i="1"/>
  <c r="B11" i="1"/>
  <c r="F11" i="1" s="1"/>
  <c r="BM10" i="1"/>
  <c r="B10" i="1"/>
  <c r="BM9" i="1"/>
  <c r="B9" i="1"/>
  <c r="F9" i="1" s="1"/>
  <c r="BM7" i="1"/>
  <c r="B7" i="1"/>
  <c r="BM6" i="1"/>
  <c r="B6" i="1"/>
  <c r="F6" i="1" s="1"/>
  <c r="F7" i="1" l="1"/>
  <c r="C12" i="1"/>
  <c r="D12" i="1"/>
  <c r="BD12" i="1"/>
  <c r="BG12" i="1" s="1"/>
  <c r="BH12" i="1" s="1"/>
  <c r="BD8" i="1"/>
  <c r="BG8" i="1" s="1"/>
  <c r="BF8" i="1" s="1"/>
  <c r="BF12" i="1" l="1"/>
  <c r="BH8" i="1"/>
  <c r="W14" i="1" l="1"/>
  <c r="W13" i="1"/>
  <c r="W10" i="1"/>
  <c r="W9" i="1"/>
  <c r="W7" i="1"/>
  <c r="W6" i="1"/>
  <c r="A6" i="1" l="1"/>
  <c r="A9" i="1"/>
  <c r="A10" i="1"/>
  <c r="A11" i="1"/>
  <c r="A15" i="1"/>
  <c r="A16" i="1"/>
  <c r="A12" i="1"/>
  <c r="A7" i="1"/>
  <c r="A13" i="1"/>
  <c r="A14" i="1"/>
  <c r="F10" i="1" l="1"/>
  <c r="E12" i="1"/>
  <c r="C11" i="1"/>
  <c r="E11" i="1"/>
  <c r="D11" i="1"/>
  <c r="C9" i="1"/>
  <c r="E9" i="1"/>
  <c r="D9" i="1"/>
  <c r="C6" i="1"/>
  <c r="E6" i="1"/>
  <c r="D6" i="1"/>
  <c r="C7" i="1"/>
  <c r="E7" i="1"/>
  <c r="D7" i="1"/>
  <c r="E13" i="1"/>
  <c r="C13" i="1"/>
  <c r="D13" i="1"/>
  <c r="E15" i="1"/>
  <c r="C15" i="1"/>
  <c r="D15" i="1"/>
  <c r="E10" i="1"/>
  <c r="C10" i="1"/>
  <c r="D10" i="1"/>
  <c r="C14" i="1"/>
  <c r="E14" i="1"/>
  <c r="D14" i="1"/>
  <c r="C16" i="1"/>
  <c r="E16" i="1"/>
  <c r="D16" i="1"/>
  <c r="BI6" i="1" l="1"/>
  <c r="BJ6" i="1"/>
  <c r="BC6" i="1" s="1"/>
  <c r="BL6" i="1"/>
  <c r="BN6" i="1"/>
  <c r="BO6" i="1"/>
  <c r="BI9" i="1"/>
  <c r="BJ9" i="1"/>
  <c r="BC9" i="1" s="1"/>
  <c r="BL9" i="1"/>
  <c r="BN9" i="1"/>
  <c r="BO9" i="1"/>
  <c r="BI10" i="1"/>
  <c r="BD10" i="1" s="1"/>
  <c r="BJ10" i="1"/>
  <c r="BC10" i="1" s="1"/>
  <c r="BL10" i="1"/>
  <c r="BN10" i="1"/>
  <c r="BO10" i="1"/>
  <c r="BI11" i="1"/>
  <c r="BJ11" i="1"/>
  <c r="BC11" i="1" s="1"/>
  <c r="BL11" i="1"/>
  <c r="BN11" i="1"/>
  <c r="BO11" i="1"/>
  <c r="BI15" i="1"/>
  <c r="BD15" i="1" s="1"/>
  <c r="BJ15" i="1"/>
  <c r="BC15" i="1" s="1"/>
  <c r="BL15" i="1"/>
  <c r="BN15" i="1"/>
  <c r="BO15" i="1"/>
  <c r="BI16" i="1"/>
  <c r="BJ16" i="1"/>
  <c r="BC16" i="1" s="1"/>
  <c r="BL16" i="1"/>
  <c r="BN16" i="1"/>
  <c r="BO16" i="1"/>
  <c r="BI7" i="1"/>
  <c r="BJ7" i="1"/>
  <c r="BC7" i="1" s="1"/>
  <c r="BL7" i="1"/>
  <c r="BN7" i="1"/>
  <c r="BO7" i="1"/>
  <c r="BI13" i="1"/>
  <c r="BD13" i="1" s="1"/>
  <c r="BJ13" i="1"/>
  <c r="BC13" i="1" s="1"/>
  <c r="BL13" i="1"/>
  <c r="BN13" i="1"/>
  <c r="BO13" i="1"/>
  <c r="BI14" i="1"/>
  <c r="BD14" i="1" s="1"/>
  <c r="BJ14" i="1"/>
  <c r="BC14" i="1" s="1"/>
  <c r="BL14" i="1"/>
  <c r="BN14" i="1"/>
  <c r="BO14" i="1"/>
  <c r="BE10" i="1" l="1"/>
  <c r="BG10" i="1" s="1"/>
  <c r="BH10" i="1" s="1"/>
  <c r="BE13" i="1"/>
  <c r="BG13" i="1" s="1"/>
  <c r="BH13" i="1" s="1"/>
  <c r="BE15" i="1"/>
  <c r="BE14" i="1"/>
  <c r="BG14" i="1" s="1"/>
  <c r="BG15" i="1"/>
  <c r="BH15" i="1" s="1"/>
  <c r="BD7" i="1"/>
  <c r="BE7" i="1"/>
  <c r="BD16" i="1"/>
  <c r="BE16" i="1"/>
  <c r="BD11" i="1"/>
  <c r="BE11" i="1"/>
  <c r="BD9" i="1"/>
  <c r="BE9" i="1"/>
  <c r="BD6" i="1"/>
  <c r="BE6" i="1"/>
  <c r="BG16" i="1" l="1"/>
  <c r="BH16" i="1" s="1"/>
  <c r="BG11" i="1"/>
  <c r="BH11" i="1" s="1"/>
  <c r="BG7" i="1"/>
  <c r="BH7" i="1" s="1"/>
  <c r="BG6" i="1"/>
  <c r="BH6" i="1" s="1"/>
  <c r="BF14" i="1"/>
  <c r="BH14" i="1"/>
  <c r="BF10" i="1"/>
  <c r="BF13" i="1"/>
  <c r="BG9" i="1"/>
  <c r="BH9" i="1" s="1"/>
  <c r="BF15" i="1"/>
  <c r="BF16" i="1" l="1"/>
  <c r="BF11" i="1"/>
  <c r="BF7" i="1"/>
  <c r="BF6" i="1"/>
  <c r="BF9" i="1"/>
  <c r="BE4" i="1" l="1"/>
  <c r="BG4" i="1"/>
  <c r="BD4" i="1"/>
  <c r="BF4" i="1" l="1"/>
  <c r="I2" i="1" l="1"/>
  <c r="I3" i="1" l="1"/>
  <c r="BG3" i="1"/>
</calcChain>
</file>

<file path=xl/sharedStrings.xml><?xml version="1.0" encoding="utf-8"?>
<sst xmlns="http://schemas.openxmlformats.org/spreadsheetml/2006/main" count="348" uniqueCount="245">
  <si>
    <t>一者応札に係るフォローアップ及び競争性のない随意契約フォローアップに必要な項目</t>
    <phoneticPr fontId="4"/>
  </si>
  <si>
    <t xml:space="preserve">１
番号
(半角英数字で記載）
（例：Aa001)
</t>
    <rPh sb="2" eb="4">
      <t>バンゴウ</t>
    </rPh>
    <rPh sb="6" eb="8">
      <t>ハンカク</t>
    </rPh>
    <rPh sb="8" eb="11">
      <t>エイスウジ</t>
    </rPh>
    <rPh sb="12" eb="14">
      <t>キサイ</t>
    </rPh>
    <rPh sb="17" eb="18">
      <t>レイ</t>
    </rPh>
    <phoneticPr fontId="4"/>
  </si>
  <si>
    <t>２
契約種別</t>
    <rPh sb="2" eb="4">
      <t>ケイヤク</t>
    </rPh>
    <rPh sb="4" eb="6">
      <t>シュベツ</t>
    </rPh>
    <phoneticPr fontId="4"/>
  </si>
  <si>
    <t>３
契約名称及び内容　　　　</t>
    <phoneticPr fontId="4"/>
  </si>
  <si>
    <t>８
契約方式</t>
    <rPh sb="2" eb="4">
      <t>ケイヤク</t>
    </rPh>
    <rPh sb="4" eb="6">
      <t>ホウシキ</t>
    </rPh>
    <phoneticPr fontId="4"/>
  </si>
  <si>
    <t>契約状況調査票コード表</t>
    <rPh sb="0" eb="2">
      <t>ケイヤク</t>
    </rPh>
    <rPh sb="2" eb="4">
      <t>ジョウキョウ</t>
    </rPh>
    <rPh sb="4" eb="7">
      <t>チョウサヒョウ</t>
    </rPh>
    <rPh sb="10" eb="11">
      <t>ヒョウ</t>
    </rPh>
    <phoneticPr fontId="4"/>
  </si>
  <si>
    <t>１４
予定価格公表の有無</t>
    <rPh sb="7" eb="9">
      <t>コウヒョウ</t>
    </rPh>
    <rPh sb="10" eb="12">
      <t>ウム</t>
    </rPh>
    <phoneticPr fontId="4"/>
  </si>
  <si>
    <t>１６－２
一括調達、共同調達、合庁契約に該当する場合に選択</t>
    <rPh sb="5" eb="7">
      <t>イッカツ</t>
    </rPh>
    <rPh sb="7" eb="9">
      <t>チョウタツ</t>
    </rPh>
    <rPh sb="10" eb="12">
      <t>キョウドウ</t>
    </rPh>
    <rPh sb="12" eb="14">
      <t>チョウタツ</t>
    </rPh>
    <rPh sb="20" eb="22">
      <t>ガイトウ</t>
    </rPh>
    <rPh sb="24" eb="26">
      <t>バアイ</t>
    </rPh>
    <rPh sb="27" eb="29">
      <t>センタク</t>
    </rPh>
    <phoneticPr fontId="4"/>
  </si>
  <si>
    <t>１７
契約相手方区分</t>
    <rPh sb="3" eb="5">
      <t>ケイヤク</t>
    </rPh>
    <rPh sb="5" eb="8">
      <t>アイテガタ</t>
    </rPh>
    <rPh sb="8" eb="10">
      <t>クブン</t>
    </rPh>
    <phoneticPr fontId="4"/>
  </si>
  <si>
    <t>１８
国所管、都道府県所管の区分(公益法人の場合)</t>
    <phoneticPr fontId="4"/>
  </si>
  <si>
    <t>２０
長期・国庫区分</t>
    <rPh sb="3" eb="5">
      <t>チョウキ</t>
    </rPh>
    <rPh sb="6" eb="8">
      <t>コッコ</t>
    </rPh>
    <rPh sb="8" eb="10">
      <t>クブン</t>
    </rPh>
    <phoneticPr fontId="4"/>
  </si>
  <si>
    <t>２１
随契理由１</t>
    <rPh sb="3" eb="5">
      <t>ズイケイ</t>
    </rPh>
    <rPh sb="5" eb="7">
      <t>リユウ</t>
    </rPh>
    <phoneticPr fontId="4"/>
  </si>
  <si>
    <t>２４－２
２４に×が付された場合選択する</t>
    <phoneticPr fontId="4"/>
  </si>
  <si>
    <t>①工事</t>
    <rPh sb="1" eb="3">
      <t>コウジ</t>
    </rPh>
    <phoneticPr fontId="4"/>
  </si>
  <si>
    <t>①一般競争入札</t>
    <phoneticPr fontId="4"/>
  </si>
  <si>
    <t>①公表</t>
    <rPh sb="1" eb="3">
      <t>コウヒョウ</t>
    </rPh>
    <phoneticPr fontId="4"/>
  </si>
  <si>
    <t>①一括</t>
    <rPh sb="1" eb="3">
      <t>イッカツ</t>
    </rPh>
    <phoneticPr fontId="4"/>
  </si>
  <si>
    <t>①会計法第29条の3第4項（契約の性質又は目的が競争を許さない場合）</t>
    <rPh sb="4" eb="5">
      <t>ダイ</t>
    </rPh>
    <phoneticPr fontId="4"/>
  </si>
  <si>
    <t>②工事（調査及び設計業務等）</t>
    <rPh sb="1" eb="3">
      <t>コウジ</t>
    </rPh>
    <rPh sb="4" eb="7">
      <t>チョウサオヨ</t>
    </rPh>
    <rPh sb="8" eb="13">
      <t>セッケイギョウムトウ</t>
    </rPh>
    <phoneticPr fontId="4"/>
  </si>
  <si>
    <t>②一般競争入札（総合評価方式）</t>
    <rPh sb="1" eb="3">
      <t>イッパン</t>
    </rPh>
    <rPh sb="3" eb="5">
      <t>キョウソウ</t>
    </rPh>
    <rPh sb="5" eb="7">
      <t>ニュウサツ</t>
    </rPh>
    <rPh sb="8" eb="12">
      <t>ソウゴウヒョウカ</t>
    </rPh>
    <rPh sb="12" eb="14">
      <t>ホウシキ</t>
    </rPh>
    <phoneticPr fontId="4"/>
  </si>
  <si>
    <t>②同種の他の契約の予定価格を類推されるおそれがあるため公表しない</t>
    <phoneticPr fontId="4"/>
  </si>
  <si>
    <t>②共同</t>
    <rPh sb="1" eb="3">
      <t>キョウドウ</t>
    </rPh>
    <phoneticPr fontId="4"/>
  </si>
  <si>
    <t>②会計法第29条の3第4項（緊急の必要により競争に付することができない場合）</t>
    <rPh sb="4" eb="5">
      <t>ダイ</t>
    </rPh>
    <phoneticPr fontId="4"/>
  </si>
  <si>
    <t>③情報システム</t>
    <rPh sb="1" eb="3">
      <t>ジョウホウ</t>
    </rPh>
    <phoneticPr fontId="4"/>
  </si>
  <si>
    <t>③随意契約（企画競争有り）</t>
    <phoneticPr fontId="4"/>
  </si>
  <si>
    <t>－</t>
    <phoneticPr fontId="4"/>
  </si>
  <si>
    <t>③合庁</t>
    <rPh sb="1" eb="3">
      <t>ゴウチョウ</t>
    </rPh>
    <phoneticPr fontId="4"/>
  </si>
  <si>
    <t>③国庫債務負担行為</t>
    <rPh sb="1" eb="3">
      <t>コッコ</t>
    </rPh>
    <phoneticPr fontId="4"/>
  </si>
  <si>
    <t>③会計法第29条の3第4項（競争に付することが国に不利と認められる場合）</t>
  </si>
  <si>
    <t>④電力</t>
    <rPh sb="1" eb="3">
      <t>デンリョク</t>
    </rPh>
    <phoneticPr fontId="4"/>
  </si>
  <si>
    <t>④随意契約（企画競争無し）</t>
    <phoneticPr fontId="4"/>
  </si>
  <si>
    <t>④予決令第99条第1号（国の行為を秘密にする必要があるとき）</t>
  </si>
  <si>
    <t>⑤ガス</t>
    <phoneticPr fontId="4"/>
  </si>
  <si>
    <t>⑤予決令第99条第8号（運送又は保管をさせるとき）</t>
    <phoneticPr fontId="4"/>
  </si>
  <si>
    <t>⑥調査研究</t>
    <rPh sb="1" eb="3">
      <t>チョウサ</t>
    </rPh>
    <rPh sb="3" eb="5">
      <t>ケンキュウ</t>
    </rPh>
    <phoneticPr fontId="4"/>
  </si>
  <si>
    <t>⑥予決令第99条第9号（沖縄振興開発金融公庫その他特別の法律により特別の設立行為をもって設立された法人のうち財務大臣の指定するものとの間で契約をするとき。）</t>
    <rPh sb="12" eb="14">
      <t>オキナワ</t>
    </rPh>
    <rPh sb="14" eb="16">
      <t>シンコウ</t>
    </rPh>
    <rPh sb="16" eb="18">
      <t>カイハツ</t>
    </rPh>
    <rPh sb="18" eb="20">
      <t>キンユウ</t>
    </rPh>
    <rPh sb="20" eb="22">
      <t>コウコ</t>
    </rPh>
    <rPh sb="24" eb="25">
      <t>タ</t>
    </rPh>
    <rPh sb="25" eb="27">
      <t>トクベツ</t>
    </rPh>
    <rPh sb="28" eb="30">
      <t>ホウリツ</t>
    </rPh>
    <rPh sb="33" eb="35">
      <t>トクベツ</t>
    </rPh>
    <rPh sb="36" eb="38">
      <t>セツリツ</t>
    </rPh>
    <rPh sb="38" eb="40">
      <t>コウイ</t>
    </rPh>
    <rPh sb="44" eb="46">
      <t>セツリツ</t>
    </rPh>
    <rPh sb="49" eb="51">
      <t>ホウジン</t>
    </rPh>
    <rPh sb="54" eb="56">
      <t>ザイム</t>
    </rPh>
    <rPh sb="56" eb="58">
      <t>ダイジン</t>
    </rPh>
    <rPh sb="59" eb="61">
      <t>シテイ</t>
    </rPh>
    <rPh sb="67" eb="68">
      <t>アイダ</t>
    </rPh>
    <rPh sb="69" eb="71">
      <t>ケイヤク</t>
    </rPh>
    <phoneticPr fontId="4"/>
  </si>
  <si>
    <t>⑦物品等購入</t>
    <rPh sb="1" eb="3">
      <t>ブッピン</t>
    </rPh>
    <rPh sb="3" eb="4">
      <t>トウ</t>
    </rPh>
    <rPh sb="4" eb="6">
      <t>コウニュウ</t>
    </rPh>
    <phoneticPr fontId="4"/>
  </si>
  <si>
    <t>⑦予決令第99条第15号（外国で契約をするとき）</t>
    <phoneticPr fontId="4"/>
  </si>
  <si>
    <t>⑧物品等製造</t>
    <rPh sb="1" eb="3">
      <t>ブッピン</t>
    </rPh>
    <rPh sb="3" eb="4">
      <t>トウ</t>
    </rPh>
    <rPh sb="4" eb="6">
      <t>セイゾウ</t>
    </rPh>
    <phoneticPr fontId="4"/>
  </si>
  <si>
    <t>⑧予決令第99条第16号（都道府県及び市町村その他の公法人、公益法人、農業協同組合、農業協同組合連合会又は慈善のため設立した救済施設から直接に物件を買い入れ又は借り入れるとき）</t>
    <phoneticPr fontId="4"/>
  </si>
  <si>
    <t>⑨物品等賃借</t>
    <rPh sb="1" eb="3">
      <t>ブッピン</t>
    </rPh>
    <rPh sb="3" eb="4">
      <t>トウ</t>
    </rPh>
    <rPh sb="4" eb="6">
      <t>チンシャク</t>
    </rPh>
    <phoneticPr fontId="4"/>
  </si>
  <si>
    <t>⑨予決令第99条第17号（開拓地域内における土木工事をその入植者の共同請負に付するとき）</t>
    <phoneticPr fontId="4"/>
  </si>
  <si>
    <t>⑩役務</t>
    <rPh sb="1" eb="3">
      <t>エキム</t>
    </rPh>
    <phoneticPr fontId="4"/>
  </si>
  <si>
    <t>⑩予決令第99条第18号（事業協同組合、事業協同小組合若しくは協同組合連合会又は商工組合若しくは商工組合連合会の保護育成のためこれらの者から直接に物件を買い入れるとき）</t>
    <rPh sb="40" eb="42">
      <t>ショウコウ</t>
    </rPh>
    <rPh sb="42" eb="44">
      <t>クミアイ</t>
    </rPh>
    <rPh sb="44" eb="45">
      <t>モ</t>
    </rPh>
    <phoneticPr fontId="4"/>
  </si>
  <si>
    <t>⑪予決令第99条第20号（産業又は開拓事業の保護奨励のため、必要な物件を売り払い若しくは貸し付け、又は生産者から直接にその生産に係る物品を買い入れるとき）</t>
    <phoneticPr fontId="4"/>
  </si>
  <si>
    <t>⑫予決令第99条第23号（事業経営上の特別の必要に基づき、物品を買い入れ若しくは製造させ、造林をさせ又は土地若しくは建物を借り入れるとき）</t>
    <phoneticPr fontId="4"/>
  </si>
  <si>
    <t>⑬予決令第99条第24号（法律又は政令の規定により問屋業者に販売を委託し又は販売させるとき）</t>
    <phoneticPr fontId="4"/>
  </si>
  <si>
    <t>⑭予決令第99条の2（競争に付しても入札者がないとき、又は再度の入札をしても落札者がないとき）</t>
    <phoneticPr fontId="4"/>
  </si>
  <si>
    <t>⑮予決令第99条の3（落札者が契約を結ばないとき）</t>
    <phoneticPr fontId="4"/>
  </si>
  <si>
    <t>⑤ガス</t>
  </si>
  <si>
    <t>基準額</t>
    <rPh sb="0" eb="2">
      <t>キジュン</t>
    </rPh>
    <rPh sb="2" eb="3">
      <t>ガク</t>
    </rPh>
    <phoneticPr fontId="4"/>
  </si>
  <si>
    <t>⑯その他（上記以外の法令に基づくもの）</t>
    <phoneticPr fontId="4"/>
  </si>
  <si>
    <t>政府調達</t>
    <rPh sb="0" eb="4">
      <t>セイフチョウタツ</t>
    </rPh>
    <phoneticPr fontId="3"/>
  </si>
  <si>
    <t>×</t>
    <phoneticPr fontId="3"/>
  </si>
  <si>
    <t>№</t>
  </si>
  <si>
    <t>様式</t>
    <rPh sb="0" eb="2">
      <t>ヨウシキ</t>
    </rPh>
    <phoneticPr fontId="2"/>
  </si>
  <si>
    <t>様式１</t>
    <rPh sb="0" eb="2">
      <t>ヨウシキ</t>
    </rPh>
    <phoneticPr fontId="2"/>
  </si>
  <si>
    <t>様式２</t>
    <rPh sb="0" eb="2">
      <t>ヨウシキ</t>
    </rPh>
    <phoneticPr fontId="2"/>
  </si>
  <si>
    <t>様式３</t>
    <rPh sb="0" eb="2">
      <t>ヨウシキ</t>
    </rPh>
    <phoneticPr fontId="2"/>
  </si>
  <si>
    <t>応札・応募者数</t>
  </si>
  <si>
    <t>③その他の公益法人</t>
    <rPh sb="3" eb="4">
      <t>タ</t>
    </rPh>
    <phoneticPr fontId="3"/>
  </si>
  <si>
    <t>④独立行政法人等</t>
    <phoneticPr fontId="3"/>
  </si>
  <si>
    <t>⑤特殊法人等</t>
    <phoneticPr fontId="3"/>
  </si>
  <si>
    <t>⑥その他の法人等</t>
    <rPh sb="3" eb="4">
      <t>タ</t>
    </rPh>
    <rPh sb="5" eb="7">
      <t>ホウジン</t>
    </rPh>
    <rPh sb="7" eb="8">
      <t>トウ</t>
    </rPh>
    <phoneticPr fontId="4"/>
  </si>
  <si>
    <t>①公益社団法人</t>
    <rPh sb="3" eb="5">
      <t>シャダン</t>
    </rPh>
    <rPh sb="4" eb="5">
      <t>ダン</t>
    </rPh>
    <rPh sb="5" eb="7">
      <t>ホウジン</t>
    </rPh>
    <phoneticPr fontId="4"/>
  </si>
  <si>
    <t>②公益財団法人</t>
    <rPh sb="1" eb="3">
      <t>コウエキ</t>
    </rPh>
    <rPh sb="3" eb="5">
      <t>ザイダン</t>
    </rPh>
    <rPh sb="5" eb="7">
      <t>ホウジン</t>
    </rPh>
    <phoneticPr fontId="4"/>
  </si>
  <si>
    <t>国所管</t>
    <rPh sb="0" eb="1">
      <t>クニ</t>
    </rPh>
    <rPh sb="1" eb="3">
      <t>ショカン</t>
    </rPh>
    <phoneticPr fontId="4"/>
  </si>
  <si>
    <t>都道府県所管</t>
    <rPh sb="0" eb="4">
      <t>トドウフケン</t>
    </rPh>
    <rPh sb="4" eb="6">
      <t>ショカン</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</si>
  <si>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</si>
  <si>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</si>
  <si>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</si>
  <si>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</si>
  <si>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</si>
  <si>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</si>
  <si>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</si>
  <si>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</si>
  <si>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</si>
  <si>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</si>
  <si>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</si>
  <si>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</si>
  <si>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</si>
  <si>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</si>
  <si>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</si>
  <si>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t>
    <phoneticPr fontId="4"/>
  </si>
  <si>
    <t>①公告期間の十分な確保</t>
    <rPh sb="1" eb="3">
      <t>コウコク</t>
    </rPh>
    <rPh sb="3" eb="5">
      <t>キカン</t>
    </rPh>
    <rPh sb="6" eb="8">
      <t>ジュウブン</t>
    </rPh>
    <rPh sb="9" eb="11">
      <t>カクホ</t>
    </rPh>
    <phoneticPr fontId="4"/>
  </si>
  <si>
    <t>②業務等準備期間の十分な確保</t>
    <rPh sb="1" eb="3">
      <t>ギョウム</t>
    </rPh>
    <rPh sb="3" eb="4">
      <t>トウ</t>
    </rPh>
    <rPh sb="4" eb="6">
      <t>ジュンビ</t>
    </rPh>
    <rPh sb="6" eb="8">
      <t>キカン</t>
    </rPh>
    <rPh sb="9" eb="11">
      <t>ジュウブン</t>
    </rPh>
    <rPh sb="12" eb="14">
      <t>カクホ</t>
    </rPh>
    <phoneticPr fontId="4"/>
  </si>
  <si>
    <t>③国庫債務負担行為による複数年度契約の活用</t>
    <rPh sb="1" eb="3">
      <t>コッコ</t>
    </rPh>
    <rPh sb="3" eb="5">
      <t>サイム</t>
    </rPh>
    <rPh sb="5" eb="7">
      <t>フタン</t>
    </rPh>
    <rPh sb="7" eb="9">
      <t>コウイ</t>
    </rPh>
    <rPh sb="12" eb="14">
      <t>フクスウ</t>
    </rPh>
    <rPh sb="14" eb="16">
      <t>ネンド</t>
    </rPh>
    <rPh sb="16" eb="18">
      <t>ケイヤク</t>
    </rPh>
    <rPh sb="19" eb="21">
      <t>カツヨウ</t>
    </rPh>
    <phoneticPr fontId="4"/>
  </si>
  <si>
    <t>④公告周知方法の改善</t>
    <rPh sb="1" eb="3">
      <t>コウコク</t>
    </rPh>
    <rPh sb="3" eb="5">
      <t>シュウチ</t>
    </rPh>
    <rPh sb="5" eb="7">
      <t>ホウホウ</t>
    </rPh>
    <rPh sb="8" eb="10">
      <t>カイゼン</t>
    </rPh>
    <phoneticPr fontId="4"/>
  </si>
  <si>
    <t>⑤業者等からの聴き取り調査の結果を反映</t>
    <rPh sb="1" eb="3">
      <t>ギョウシャ</t>
    </rPh>
    <rPh sb="3" eb="4">
      <t>トウ</t>
    </rPh>
    <rPh sb="7" eb="8">
      <t>キ</t>
    </rPh>
    <rPh sb="9" eb="10">
      <t>ト</t>
    </rPh>
    <rPh sb="11" eb="13">
      <t>チョウサ</t>
    </rPh>
    <rPh sb="14" eb="16">
      <t>ケッカ</t>
    </rPh>
    <rPh sb="17" eb="19">
      <t>ハンエイ</t>
    </rPh>
    <phoneticPr fontId="4"/>
  </si>
  <si>
    <t>⑥過去に契約実績のある者及び特殊な技術、特定の情報を有する者に有利となっているものへの対応</t>
    <rPh sb="1" eb="3">
      <t>カコ</t>
    </rPh>
    <rPh sb="4" eb="6">
      <t>ケイヤク</t>
    </rPh>
    <rPh sb="6" eb="8">
      <t>ジッセキ</t>
    </rPh>
    <rPh sb="11" eb="12">
      <t>モノ</t>
    </rPh>
    <rPh sb="12" eb="13">
      <t>オヨ</t>
    </rPh>
    <rPh sb="14" eb="16">
      <t>トクシュ</t>
    </rPh>
    <rPh sb="17" eb="19">
      <t>ギジュツ</t>
    </rPh>
    <rPh sb="20" eb="22">
      <t>トクテイ</t>
    </rPh>
    <rPh sb="23" eb="25">
      <t>ジョウホウ</t>
    </rPh>
    <rPh sb="26" eb="27">
      <t>ユウ</t>
    </rPh>
    <rPh sb="29" eb="30">
      <t>モノ</t>
    </rPh>
    <rPh sb="31" eb="33">
      <t>ユウリ</t>
    </rPh>
    <rPh sb="43" eb="45">
      <t>タイオウ</t>
    </rPh>
    <phoneticPr fontId="4"/>
  </si>
  <si>
    <t>⑦入札等監視委員会の審議結果を反映</t>
    <rPh sb="1" eb="3">
      <t>ニュウサツ</t>
    </rPh>
    <rPh sb="3" eb="4">
      <t>トウ</t>
    </rPh>
    <rPh sb="4" eb="6">
      <t>カンシ</t>
    </rPh>
    <rPh sb="6" eb="9">
      <t>イインカイ</t>
    </rPh>
    <rPh sb="10" eb="12">
      <t>シンギ</t>
    </rPh>
    <phoneticPr fontId="4"/>
  </si>
  <si>
    <t>①業務に特殊性があるもの（例：委託調査、記帳指導など）</t>
    <rPh sb="1" eb="3">
      <t>ギョウム</t>
    </rPh>
    <rPh sb="4" eb="7">
      <t>トクシュセイ</t>
    </rPh>
    <rPh sb="13" eb="14">
      <t>レイ</t>
    </rPh>
    <rPh sb="15" eb="17">
      <t>イタク</t>
    </rPh>
    <rPh sb="17" eb="19">
      <t>チョウサ</t>
    </rPh>
    <rPh sb="20" eb="22">
      <t>キチョウ</t>
    </rPh>
    <rPh sb="22" eb="24">
      <t>シドウ</t>
    </rPh>
    <phoneticPr fontId="4"/>
  </si>
  <si>
    <t>②業務の履行にあたって必要な条件を付す必要があるもの（例：健康診断業務など）</t>
    <rPh sb="1" eb="3">
      <t>ギョウム</t>
    </rPh>
    <rPh sb="4" eb="6">
      <t>リコウ</t>
    </rPh>
    <rPh sb="11" eb="13">
      <t>ヒツヨウ</t>
    </rPh>
    <rPh sb="14" eb="16">
      <t>ジョウケン</t>
    </rPh>
    <rPh sb="17" eb="18">
      <t>フ</t>
    </rPh>
    <rPh sb="19" eb="21">
      <t>ヒツヨウ</t>
    </rPh>
    <rPh sb="27" eb="28">
      <t>レイ</t>
    </rPh>
    <rPh sb="29" eb="31">
      <t>ケンコウ</t>
    </rPh>
    <rPh sb="31" eb="33">
      <t>シンダン</t>
    </rPh>
    <rPh sb="33" eb="35">
      <t>ギョウム</t>
    </rPh>
    <phoneticPr fontId="4"/>
  </si>
  <si>
    <t>③過去に契約実績がある者が有利となっているもの（例：エレベータ保守、複写機保守など）</t>
    <rPh sb="1" eb="3">
      <t>カコ</t>
    </rPh>
    <rPh sb="4" eb="6">
      <t>ケイヤク</t>
    </rPh>
    <rPh sb="6" eb="8">
      <t>ジッセキ</t>
    </rPh>
    <rPh sb="11" eb="12">
      <t>シャ</t>
    </rPh>
    <rPh sb="13" eb="15">
      <t>ユウリ</t>
    </rPh>
    <rPh sb="24" eb="25">
      <t>レイ</t>
    </rPh>
    <rPh sb="31" eb="33">
      <t>ホシュ</t>
    </rPh>
    <rPh sb="34" eb="37">
      <t>フクシャキ</t>
    </rPh>
    <rPh sb="37" eb="39">
      <t>ホシュ</t>
    </rPh>
    <phoneticPr fontId="4"/>
  </si>
  <si>
    <t>④特殊な技術、特定の情報を有する者が有利となっているもの（例：システム運用支援、システム保守、システム賃貸借など）</t>
    <rPh sb="1" eb="3">
      <t>トクシュ</t>
    </rPh>
    <rPh sb="4" eb="6">
      <t>ギジュツ</t>
    </rPh>
    <rPh sb="7" eb="9">
      <t>トクテイ</t>
    </rPh>
    <rPh sb="10" eb="12">
      <t>ジョウホウ</t>
    </rPh>
    <rPh sb="13" eb="14">
      <t>ユウ</t>
    </rPh>
    <rPh sb="16" eb="17">
      <t>モノ</t>
    </rPh>
    <rPh sb="18" eb="20">
      <t>ユウリ</t>
    </rPh>
    <rPh sb="29" eb="30">
      <t>レイ</t>
    </rPh>
    <rPh sb="35" eb="37">
      <t>ウンヨウ</t>
    </rPh>
    <rPh sb="37" eb="39">
      <t>シエン</t>
    </rPh>
    <rPh sb="44" eb="46">
      <t>ホシュ</t>
    </rPh>
    <rPh sb="51" eb="54">
      <t>チンタイシャク</t>
    </rPh>
    <phoneticPr fontId="4"/>
  </si>
  <si>
    <t>⑤参加可能なものが少数のもの（例：電力の調達、ガソリンの調達など）</t>
    <rPh sb="1" eb="3">
      <t>サンカ</t>
    </rPh>
    <rPh sb="3" eb="5">
      <t>カノウ</t>
    </rPh>
    <rPh sb="9" eb="11">
      <t>ショウスウ</t>
    </rPh>
    <rPh sb="15" eb="16">
      <t>レイ</t>
    </rPh>
    <rPh sb="17" eb="19">
      <t>デンリョク</t>
    </rPh>
    <rPh sb="20" eb="22">
      <t>チョウタツ</t>
    </rPh>
    <rPh sb="28" eb="30">
      <t>チョウタツ</t>
    </rPh>
    <phoneticPr fontId="4"/>
  </si>
  <si>
    <t>⑥公表されている前年度契約金額から採算が合わないと判断している可能性があるもの</t>
    <rPh sb="1" eb="3">
      <t>コウヒョウ</t>
    </rPh>
    <rPh sb="8" eb="10">
      <t>ゼンネン</t>
    </rPh>
    <rPh sb="10" eb="11">
      <t>ド</t>
    </rPh>
    <rPh sb="11" eb="13">
      <t>ケイヤク</t>
    </rPh>
    <rPh sb="13" eb="15">
      <t>キンガク</t>
    </rPh>
    <rPh sb="17" eb="19">
      <t>サイサン</t>
    </rPh>
    <rPh sb="20" eb="21">
      <t>ア</t>
    </rPh>
    <rPh sb="25" eb="27">
      <t>ハンダン</t>
    </rPh>
    <rPh sb="31" eb="33">
      <t>カノウ</t>
    </rPh>
    <rPh sb="33" eb="34">
      <t>セイ</t>
    </rPh>
    <phoneticPr fontId="4"/>
  </si>
  <si>
    <t>⑦調達内容（他社製品等を扱い場合など）についての知識・技術が不足し、受注した場合のリスクが高いと判断している可能性があるもの</t>
    <rPh sb="1" eb="3">
      <t>チョウタツ</t>
    </rPh>
    <rPh sb="3" eb="5">
      <t>ナイヨウ</t>
    </rPh>
    <rPh sb="6" eb="8">
      <t>タシャ</t>
    </rPh>
    <rPh sb="8" eb="10">
      <t>セイヒン</t>
    </rPh>
    <rPh sb="10" eb="11">
      <t>トウ</t>
    </rPh>
    <rPh sb="12" eb="13">
      <t>アツカ</t>
    </rPh>
    <rPh sb="14" eb="16">
      <t>バアイ</t>
    </rPh>
    <rPh sb="24" eb="26">
      <t>チシキ</t>
    </rPh>
    <rPh sb="27" eb="29">
      <t>ギジュツ</t>
    </rPh>
    <rPh sb="30" eb="32">
      <t>フソク</t>
    </rPh>
    <rPh sb="34" eb="36">
      <t>ジュチュウ</t>
    </rPh>
    <rPh sb="38" eb="40">
      <t>バアイ</t>
    </rPh>
    <rPh sb="45" eb="46">
      <t>タカ</t>
    </rPh>
    <rPh sb="48" eb="50">
      <t>ハンダン</t>
    </rPh>
    <rPh sb="54" eb="57">
      <t>カノウセイ</t>
    </rPh>
    <phoneticPr fontId="4"/>
  </si>
  <si>
    <t>⑧人材の確保や体制整備に時間が足りないと判断している可能性があるもの</t>
    <rPh sb="1" eb="3">
      <t>ジンザイ</t>
    </rPh>
    <rPh sb="4" eb="6">
      <t>カクホ</t>
    </rPh>
    <rPh sb="7" eb="9">
      <t>タイセイ</t>
    </rPh>
    <rPh sb="9" eb="11">
      <t>セイビ</t>
    </rPh>
    <rPh sb="12" eb="14">
      <t>ジカン</t>
    </rPh>
    <rPh sb="15" eb="16">
      <t>タ</t>
    </rPh>
    <rPh sb="20" eb="22">
      <t>ハンダン</t>
    </rPh>
    <rPh sb="26" eb="29">
      <t>カノウセイ</t>
    </rPh>
    <phoneticPr fontId="4"/>
  </si>
  <si>
    <t>調達改善計画自己評価等に必要な項目</t>
    <phoneticPr fontId="4"/>
  </si>
  <si>
    <t>調達手続の電子化に係るフォローアップに係る入力項目</t>
    <phoneticPr fontId="3"/>
  </si>
  <si>
    <t>５
一括調達、共同調達、合庁契約に該当する場合に選択</t>
    <rPh sb="1" eb="3">
      <t>イッカツ</t>
    </rPh>
    <rPh sb="3" eb="5">
      <t>チョウタツ</t>
    </rPh>
    <rPh sb="6" eb="8">
      <t>キョウドウ</t>
    </rPh>
    <rPh sb="8" eb="10">
      <t>チョウタツ</t>
    </rPh>
    <rPh sb="12" eb="14">
      <t>ゴウチョウ</t>
    </rPh>
    <rPh sb="14" eb="16">
      <t>ケイヤク</t>
    </rPh>
    <rPh sb="17" eb="19">
      <t>バアイ</t>
    </rPh>
    <rPh sb="20" eb="22">
      <t>センタク</t>
    </rPh>
    <phoneticPr fontId="4"/>
  </si>
  <si>
    <t>７
契約年月日
（和暦で入力する）</t>
    <rPh sb="2" eb="4">
      <t>ケイヤク</t>
    </rPh>
    <rPh sb="4" eb="6">
      <t>ネンゲツ</t>
    </rPh>
    <rPh sb="6" eb="7">
      <t>ヒ</t>
    </rPh>
    <rPh sb="9" eb="11">
      <t>ワレキ</t>
    </rPh>
    <rPh sb="12" eb="14">
      <t>ニュウリョク</t>
    </rPh>
    <phoneticPr fontId="4"/>
  </si>
  <si>
    <t>８
契約相手方の商号又は名称及び住所
（数字は全角（文字）入力）
(例：○県○市○町１－１－１）</t>
    <rPh sb="2" eb="4">
      <t>ケイヤク</t>
    </rPh>
    <rPh sb="4" eb="6">
      <t>アイテ</t>
    </rPh>
    <rPh sb="6" eb="7">
      <t>カタ</t>
    </rPh>
    <rPh sb="8" eb="10">
      <t>ショウゴウ</t>
    </rPh>
    <rPh sb="10" eb="11">
      <t>マタ</t>
    </rPh>
    <rPh sb="12" eb="14">
      <t>メイショウ</t>
    </rPh>
    <rPh sb="14" eb="15">
      <t>オヨ</t>
    </rPh>
    <rPh sb="16" eb="18">
      <t>ジュウショ</t>
    </rPh>
    <rPh sb="41" eb="42">
      <t>チョウ</t>
    </rPh>
    <phoneticPr fontId="4"/>
  </si>
  <si>
    <t>９
法人番号
（個人事業者、外国法人等法人番号を有していない場合は「－」を記載）</t>
    <rPh sb="2" eb="4">
      <t>ホウジン</t>
    </rPh>
    <rPh sb="4" eb="6">
      <t>バンゴウ</t>
    </rPh>
    <rPh sb="8" eb="10">
      <t>コジン</t>
    </rPh>
    <rPh sb="10" eb="13">
      <t>ジギョウシャ</t>
    </rPh>
    <rPh sb="14" eb="16">
      <t>ガイコク</t>
    </rPh>
    <rPh sb="16" eb="18">
      <t>ホウジン</t>
    </rPh>
    <rPh sb="18" eb="19">
      <t>トウ</t>
    </rPh>
    <rPh sb="19" eb="21">
      <t>ホウジン</t>
    </rPh>
    <rPh sb="21" eb="23">
      <t>バンゴウ</t>
    </rPh>
    <rPh sb="24" eb="25">
      <t>ユウ</t>
    </rPh>
    <rPh sb="30" eb="32">
      <t>バアイ</t>
    </rPh>
    <rPh sb="37" eb="39">
      <t>キサイ</t>
    </rPh>
    <phoneticPr fontId="4"/>
  </si>
  <si>
    <t>２１
長期継続契約又は国庫債務負担行為の区分</t>
    <rPh sb="5" eb="7">
      <t>ケイゾク</t>
    </rPh>
    <rPh sb="7" eb="9">
      <t>ケイヤク</t>
    </rPh>
    <rPh sb="9" eb="10">
      <t>マタ</t>
    </rPh>
    <rPh sb="13" eb="15">
      <t>サイム</t>
    </rPh>
    <rPh sb="15" eb="17">
      <t>フタン</t>
    </rPh>
    <rPh sb="17" eb="19">
      <t>コウイ</t>
    </rPh>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</si>
  <si>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rPh sb="3" eb="5">
      <t>ズイケイ</t>
    </rPh>
    <rPh sb="5" eb="7">
      <t>リユウ</t>
    </rPh>
    <rPh sb="9" eb="10">
      <t>ズイ</t>
    </rPh>
    <rPh sb="10" eb="11">
      <t>イ</t>
    </rPh>
    <rPh sb="11" eb="13">
      <t>ケイヤク</t>
    </rPh>
    <rPh sb="21" eb="23">
      <t>カイケイ</t>
    </rPh>
    <rPh sb="23" eb="25">
      <t>ホウレイ</t>
    </rPh>
    <rPh sb="26" eb="28">
      <t>コンキョ</t>
    </rPh>
    <rPh sb="28" eb="30">
      <t>ジョウブン</t>
    </rPh>
    <rPh sb="30" eb="31">
      <t>オヨ</t>
    </rPh>
    <rPh sb="32" eb="34">
      <t>リユウ</t>
    </rPh>
    <rPh sb="36" eb="38">
      <t>コウキョウ</t>
    </rPh>
    <rPh sb="38" eb="40">
      <t>チョウタツ</t>
    </rPh>
    <rPh sb="41" eb="44">
      <t>テキセイカ</t>
    </rPh>
    <rPh sb="44" eb="46">
      <t>ツウタツ</t>
    </rPh>
    <rPh sb="49" eb="51">
      <t>コウヒョウ</t>
    </rPh>
    <rPh sb="56" eb="58">
      <t>ケイヤク</t>
    </rPh>
    <rPh sb="59" eb="60">
      <t>カカ</t>
    </rPh>
    <rPh sb="61" eb="63">
      <t>ジョウホウ</t>
    </rPh>
    <rPh sb="64" eb="66">
      <t>コウヒョウ</t>
    </rPh>
    <rPh sb="67" eb="69">
      <t>キサイ</t>
    </rPh>
    <rPh sb="71" eb="73">
      <t>リユウ</t>
    </rPh>
    <rPh sb="74" eb="76">
      <t>キサイ</t>
    </rPh>
    <rPh sb="100" eb="101">
      <t>エ</t>
    </rPh>
    <rPh sb="103" eb="105">
      <t>バアイ</t>
    </rPh>
    <rPh sb="119" eb="121">
      <t>マツビ</t>
    </rPh>
    <rPh sb="122" eb="124">
      <t>キサイ</t>
    </rPh>
    <rPh sb="125" eb="127">
      <t>キサイ</t>
    </rPh>
    <rPh sb="127" eb="129">
      <t>ヨウリョウ</t>
    </rPh>
    <rPh sb="130" eb="132">
      <t>キゴウ</t>
    </rPh>
    <rPh sb="133" eb="135">
      <t>キサイ</t>
    </rPh>
    <phoneticPr fontId="4"/>
  </si>
  <si>
    <t>２２
随契理由１
　（根拠となる法令等を選択）</t>
    <rPh sb="3" eb="5">
      <t>ズイケイ</t>
    </rPh>
    <rPh sb="5" eb="7">
      <t>リユウ</t>
    </rPh>
    <rPh sb="11" eb="13">
      <t>コンキョ</t>
    </rPh>
    <rPh sb="16" eb="18">
      <t>ホウレイ</t>
    </rPh>
    <rPh sb="18" eb="19">
      <t>トウ</t>
    </rPh>
    <rPh sb="20" eb="22">
      <t>センタク</t>
    </rPh>
    <phoneticPr fontId="4"/>
  </si>
  <si>
    <t>※一者応札とは…競争入札(不落・不調随契を除く)、企画競争のうち、応札者が一者であったもの
（公募除く）</t>
    <phoneticPr fontId="4"/>
  </si>
  <si>
    <t>前年度又は前回と比較して一者応札から改善したものについて、改善できた理由を選択。</t>
    <rPh sb="0" eb="2">
      <t>ゼンネン</t>
    </rPh>
    <rPh sb="2" eb="3">
      <t>ド</t>
    </rPh>
    <rPh sb="3" eb="4">
      <t>マタ</t>
    </rPh>
    <rPh sb="5" eb="7">
      <t>ゼンカイ</t>
    </rPh>
    <rPh sb="8" eb="10">
      <t>ヒカク</t>
    </rPh>
    <rPh sb="12" eb="14">
      <t>イッシャ</t>
    </rPh>
    <rPh sb="14" eb="16">
      <t>オウサツ</t>
    </rPh>
    <rPh sb="18" eb="20">
      <t>カイゼン</t>
    </rPh>
    <rPh sb="29" eb="31">
      <t>カイゼン</t>
    </rPh>
    <rPh sb="34" eb="36">
      <t>リユウ</t>
    </rPh>
    <rPh sb="37" eb="39">
      <t>センタク</t>
    </rPh>
    <phoneticPr fontId="4"/>
  </si>
  <si>
    <t>一者応札から改善しなかったもの又は当年度において一者応札となった案件について、一者応札となった理由を選択。</t>
    <rPh sb="15" eb="16">
      <t>マタ</t>
    </rPh>
    <rPh sb="17" eb="20">
      <t>トウネンド</t>
    </rPh>
    <rPh sb="24" eb="26">
      <t>イッシャ</t>
    </rPh>
    <rPh sb="26" eb="28">
      <t>オウサツ</t>
    </rPh>
    <rPh sb="32" eb="34">
      <t>アンケン</t>
    </rPh>
    <rPh sb="47" eb="49">
      <t>リユウ</t>
    </rPh>
    <rPh sb="50" eb="52">
      <t>センタク</t>
    </rPh>
    <phoneticPr fontId="4"/>
  </si>
  <si>
    <t>作業用</t>
    <rPh sb="0" eb="3">
      <t>サギョウヨウ</t>
    </rPh>
    <phoneticPr fontId="3"/>
  </si>
  <si>
    <t>特定調達
(予定価格判定)</t>
    <rPh sb="0" eb="2">
      <t>トクテイ</t>
    </rPh>
    <rPh sb="2" eb="4">
      <t>チョウタツ</t>
    </rPh>
    <rPh sb="6" eb="8">
      <t>ヨテイ</t>
    </rPh>
    <rPh sb="8" eb="10">
      <t>カカク</t>
    </rPh>
    <rPh sb="10" eb="12">
      <t>ハンテイ</t>
    </rPh>
    <phoneticPr fontId="3"/>
  </si>
  <si>
    <t>契約の統計用</t>
    <rPh sb="0" eb="2">
      <t>ケイヤク</t>
    </rPh>
    <rPh sb="3" eb="5">
      <t>トウケイ</t>
    </rPh>
    <rPh sb="5" eb="6">
      <t>ヨウ</t>
    </rPh>
    <phoneticPr fontId="3"/>
  </si>
  <si>
    <t xml:space="preserve">３１
年度確定版判定基準
</t>
    <rPh sb="5" eb="7">
      <t>カクテイ</t>
    </rPh>
    <rPh sb="8" eb="10">
      <t>ハンテイ</t>
    </rPh>
    <phoneticPr fontId="3"/>
  </si>
  <si>
    <t>３２－２
基準額判定(年間支払額)</t>
    <phoneticPr fontId="3"/>
  </si>
  <si>
    <t>３３
契約の統計判定(件数)</t>
    <phoneticPr fontId="3"/>
  </si>
  <si>
    <t>２９－２
２９に「×」を付したものについて、その理由を記載する</t>
    <rPh sb="12" eb="13">
      <t>フ</t>
    </rPh>
    <rPh sb="24" eb="26">
      <t>リユウ</t>
    </rPh>
    <rPh sb="27" eb="29">
      <t>キサイ</t>
    </rPh>
    <phoneticPr fontId="4"/>
  </si>
  <si>
    <t>３０
契約の統計
判定修正</t>
    <phoneticPr fontId="3"/>
  </si>
  <si>
    <t>３５
支払額</t>
    <rPh sb="3" eb="5">
      <t>シハライ</t>
    </rPh>
    <rPh sb="5" eb="6">
      <t>ガク</t>
    </rPh>
    <phoneticPr fontId="3"/>
  </si>
  <si>
    <t>３６
契約種別（情報システム割り振り）</t>
    <rPh sb="3" eb="5">
      <t>ケイヤク</t>
    </rPh>
    <rPh sb="5" eb="7">
      <t>シュベツ</t>
    </rPh>
    <rPh sb="8" eb="10">
      <t>ジョウホウ</t>
    </rPh>
    <rPh sb="14" eb="15">
      <t>ワ</t>
    </rPh>
    <rPh sb="16" eb="17">
      <t>フ</t>
    </rPh>
    <phoneticPr fontId="3"/>
  </si>
  <si>
    <t>３７
単価・分担</t>
    <rPh sb="3" eb="5">
      <t>タンカ</t>
    </rPh>
    <rPh sb="6" eb="8">
      <t>ブンタン</t>
    </rPh>
    <phoneticPr fontId="3"/>
  </si>
  <si>
    <t>⑧その他</t>
    <rPh sb="3" eb="4">
      <t>タ</t>
    </rPh>
    <phoneticPr fontId="4"/>
  </si>
  <si>
    <t>⑨その他</t>
    <rPh sb="3" eb="4">
      <t>タ</t>
    </rPh>
    <phoneticPr fontId="4"/>
  </si>
  <si>
    <t>一者応札が改善できた理由を選択</t>
    <phoneticPr fontId="3"/>
  </si>
  <si>
    <t>前回又は前年度と比較して一者応札を改善できなかった理由又は当年度において一者応札となった理由</t>
    <phoneticPr fontId="3"/>
  </si>
  <si>
    <t>法人番号
桁数カウント</t>
    <rPh sb="0" eb="2">
      <t>ホウジン</t>
    </rPh>
    <rPh sb="2" eb="4">
      <t>バンゴウ</t>
    </rPh>
    <rPh sb="5" eb="7">
      <t>ケタスウ</t>
    </rPh>
    <phoneticPr fontId="3"/>
  </si>
  <si>
    <t>36数式判定</t>
    <rPh sb="2" eb="4">
      <t>スウシキ</t>
    </rPh>
    <rPh sb="4" eb="6">
      <t>ハンテイ</t>
    </rPh>
    <phoneticPr fontId="3"/>
  </si>
  <si>
    <t>37数式判定</t>
    <rPh sb="2" eb="4">
      <t>スウシキ</t>
    </rPh>
    <rPh sb="4" eb="6">
      <t>ハンテイ</t>
    </rPh>
    <phoneticPr fontId="3"/>
  </si>
  <si>
    <t>契約統計の報告に係る入力項目</t>
    <rPh sb="0" eb="4">
      <t>ケイヤクトウケイ</t>
    </rPh>
    <rPh sb="5" eb="7">
      <t>ホウコク</t>
    </rPh>
    <rPh sb="8" eb="9">
      <t>カカ</t>
    </rPh>
    <rPh sb="10" eb="12">
      <t>ニュウリョク</t>
    </rPh>
    <rPh sb="12" eb="14">
      <t>コウモク</t>
    </rPh>
    <phoneticPr fontId="3"/>
  </si>
  <si>
    <t>分担予定額○○円</t>
    <phoneticPr fontId="4"/>
  </si>
  <si>
    <t>全額を当局にて負担</t>
    <phoneticPr fontId="4"/>
  </si>
  <si>
    <t>公募を実施した結果、一般競争入札（又は企画競争）へ移行</t>
    <phoneticPr fontId="4"/>
  </si>
  <si>
    <t>b 環境配慮契約法に基づく自動車の購入または賃貸借</t>
    <phoneticPr fontId="4"/>
  </si>
  <si>
    <t>c その他</t>
    <phoneticPr fontId="4"/>
  </si>
  <si>
    <t>２５－２
２５で「c」を選択した場合に評価項目を設定しなかった理由を具体的に記載する</t>
    <rPh sb="12" eb="14">
      <t>センタク</t>
    </rPh>
    <rPh sb="19" eb="21">
      <t>ヒョウカ</t>
    </rPh>
    <rPh sb="21" eb="23">
      <t>コウモク</t>
    </rPh>
    <rPh sb="24" eb="26">
      <t>セッテイ</t>
    </rPh>
    <rPh sb="31" eb="33">
      <t>リユウ</t>
    </rPh>
    <rPh sb="34" eb="37">
      <t>グタイテキ</t>
    </rPh>
    <rPh sb="38" eb="40">
      <t>キサイ</t>
    </rPh>
    <phoneticPr fontId="4"/>
  </si>
  <si>
    <t>a 設定済</t>
    <rPh sb="2" eb="4">
      <t>セッテイ</t>
    </rPh>
    <rPh sb="4" eb="5">
      <t>ズ</t>
    </rPh>
    <phoneticPr fontId="4"/>
  </si>
  <si>
    <t>△</t>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</si>
  <si>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phoneticPr fontId="4"/>
  </si>
  <si>
    <t>・・・競争を許さないことから会計法第29条の３第４項に該当するため。</t>
    <phoneticPr fontId="4"/>
  </si>
  <si>
    <t>一般競争入札において入札者がいない又は再度の入札を実施しても、落札者となるべき者がいないことから、会計法第29条の３第５項及び予決令第99の２に該当するため。</t>
    <phoneticPr fontId="4"/>
  </si>
  <si>
    <t>一般競争入札において落札者が契約を結ばないことから、会計法第29条の３第５項及び予決令第99の３に該当するため。</t>
    <phoneticPr fontId="4"/>
  </si>
  <si>
    <t>公告による企画案募集の結果、契約相手方の提案内容が期待する最も優秀なものとして選定され、契約価格の競争による契約相手方の選定を許さなかったことから会計法29条の３第４項に該当するため。</t>
    <phoneticPr fontId="4"/>
  </si>
  <si>
    <t>公告による企画案募集の結果、応募者が１者のみであり、競争性がなく会計法29条の３第４項に該当するため。</t>
    <phoneticPr fontId="4"/>
  </si>
  <si>
    <t>公募を実施した結果、業務履行可能な者が契約相手方しかなく競争を許さないことから会計法29条の３第４項に該当するため。</t>
    <rPh sb="19" eb="24">
      <t>ケイヤクアイテガタ</t>
    </rPh>
    <phoneticPr fontId="4"/>
  </si>
  <si>
    <t>公募により募集を行ったところ、応募者がいなかったため条件を満たす相手方を選定したものであり、契約価格の競争による相手方の選定を許さず、会計法第29条の３第４項に該当するため。</t>
    <phoneticPr fontId="4"/>
  </si>
  <si>
    <t>公募を実施し、申し込みのあった者のうち要件を満たす全ての者と契約したものであり、競争を許さないことから会計法29条の３第４項に該当するため。</t>
    <phoneticPr fontId="4"/>
  </si>
  <si>
    <t>特定民間法人</t>
    <rPh sb="0" eb="2">
      <t>トクテイ</t>
    </rPh>
    <rPh sb="2" eb="4">
      <t>ミンカン</t>
    </rPh>
    <rPh sb="4" eb="6">
      <t>ホウジン</t>
    </rPh>
    <phoneticPr fontId="3"/>
  </si>
  <si>
    <r>
      <t>６
５に該当する場合で、</t>
    </r>
    <r>
      <rPr>
        <b/>
        <sz val="8"/>
        <rFont val="ＭＳ Ｐゴシック"/>
        <family val="3"/>
        <charset val="128"/>
      </rPr>
      <t>幹事官署</t>
    </r>
    <r>
      <rPr>
        <sz val="8"/>
        <rFont val="ＭＳ Ｐゴシック"/>
        <family val="3"/>
        <charset val="128"/>
      </rPr>
      <t>であれば「○」、幹事官署でない場合「×」を付す</t>
    </r>
    <rPh sb="5" eb="7">
      <t>バアイ</t>
    </rPh>
    <rPh sb="12" eb="14">
      <t>カンジ</t>
    </rPh>
    <rPh sb="24" eb="26">
      <t>カンジ</t>
    </rPh>
    <rPh sb="26" eb="28">
      <t>カンショ</t>
    </rPh>
    <rPh sb="32" eb="33">
      <t>フ</t>
    </rPh>
    <phoneticPr fontId="4"/>
  </si>
  <si>
    <t>１０－１
契約相手方区分</t>
    <rPh sb="5" eb="7">
      <t>ケイヤク</t>
    </rPh>
    <rPh sb="7" eb="9">
      <t>アイテ</t>
    </rPh>
    <rPh sb="9" eb="10">
      <t>ホウ</t>
    </rPh>
    <rPh sb="10" eb="11">
      <t>ク</t>
    </rPh>
    <rPh sb="11" eb="12">
      <t>ブン</t>
    </rPh>
    <phoneticPr fontId="4"/>
  </si>
  <si>
    <t xml:space="preserve">１０－２
国所管、都道府県所管の区分(公益財団法人・公益社団法人の場合)
</t>
    <rPh sb="5" eb="6">
      <t>クニ</t>
    </rPh>
    <rPh sb="6" eb="8">
      <t>ショカン</t>
    </rPh>
    <rPh sb="9" eb="13">
      <t>トドウフケン</t>
    </rPh>
    <rPh sb="13" eb="15">
      <t>ショカン</t>
    </rPh>
    <rPh sb="16" eb="18">
      <t>クブン</t>
    </rPh>
    <rPh sb="19" eb="21">
      <t>コウエキ</t>
    </rPh>
    <rPh sb="21" eb="23">
      <t>ザイダン</t>
    </rPh>
    <rPh sb="23" eb="25">
      <t>ホウジン</t>
    </rPh>
    <rPh sb="26" eb="28">
      <t>コウエキ</t>
    </rPh>
    <rPh sb="28" eb="30">
      <t>シャダン</t>
    </rPh>
    <rPh sb="30" eb="32">
      <t>ホウジン</t>
    </rPh>
    <rPh sb="33" eb="35">
      <t>バアイ</t>
    </rPh>
    <phoneticPr fontId="4"/>
  </si>
  <si>
    <t>１１
契約方式</t>
    <rPh sb="3" eb="5">
      <t>ケイヤク</t>
    </rPh>
    <rPh sb="5" eb="7">
      <t>ホウシキ</t>
    </rPh>
    <phoneticPr fontId="4"/>
  </si>
  <si>
    <t>１２
公募の実施
「公共調達の適正化について（平成18年財計第2017号）」1.(2)②ホ(イ)又はヘに該当する場合「●」、その他の公募の場合は「○」</t>
    <rPh sb="3" eb="5">
      <t>コウボ</t>
    </rPh>
    <rPh sb="6" eb="8">
      <t>ジッシ</t>
    </rPh>
    <rPh sb="64" eb="65">
      <t>タ</t>
    </rPh>
    <rPh sb="66" eb="68">
      <t>コウボ</t>
    </rPh>
    <rPh sb="69" eb="71">
      <t>バアイ</t>
    </rPh>
    <phoneticPr fontId="4"/>
  </si>
  <si>
    <t>１３
予定価格（円）（公表、非公表に関わらず記載）</t>
    <rPh sb="3" eb="5">
      <t>ヨテイ</t>
    </rPh>
    <rPh sb="5" eb="7">
      <t>カカク</t>
    </rPh>
    <rPh sb="8" eb="9">
      <t>エン</t>
    </rPh>
    <rPh sb="11" eb="13">
      <t>コウヒョウ</t>
    </rPh>
    <rPh sb="14" eb="15">
      <t>ヒ</t>
    </rPh>
    <rPh sb="15" eb="17">
      <t>コウヒョウ</t>
    </rPh>
    <rPh sb="18" eb="19">
      <t>カカ</t>
    </rPh>
    <rPh sb="22" eb="24">
      <t>キサイ</t>
    </rPh>
    <phoneticPr fontId="4"/>
  </si>
  <si>
    <t>１５
落札率
（小数点二位以下切り捨て）
（自動計算）</t>
    <rPh sb="23" eb="25">
      <t>ジドウ</t>
    </rPh>
    <rPh sb="25" eb="27">
      <t>ケイサン</t>
    </rPh>
    <phoneticPr fontId="3"/>
  </si>
  <si>
    <t>１６－２
年間支払総額（円）（年度確定額）
(年度末のみ使用)</t>
    <rPh sb="9" eb="11">
      <t>ソウガク</t>
    </rPh>
    <phoneticPr fontId="3"/>
  </si>
  <si>
    <t>１８
予定価格の公表　</t>
    <rPh sb="3" eb="5">
      <t>ヨテイ</t>
    </rPh>
    <rPh sb="5" eb="7">
      <t>カカク</t>
    </rPh>
    <rPh sb="8" eb="10">
      <t>コウヒョウ</t>
    </rPh>
    <phoneticPr fontId="4"/>
  </si>
  <si>
    <t>１９
一般競争入札、企画競争及び公募による応札（応募）者数</t>
    <rPh sb="3" eb="5">
      <t>イッパン</t>
    </rPh>
    <rPh sb="5" eb="7">
      <t>キョウソウ</t>
    </rPh>
    <rPh sb="7" eb="9">
      <t>ニュウサツ</t>
    </rPh>
    <rPh sb="10" eb="12">
      <t>キカク</t>
    </rPh>
    <rPh sb="12" eb="14">
      <t>キョウソウ</t>
    </rPh>
    <rPh sb="14" eb="15">
      <t>オヨ</t>
    </rPh>
    <rPh sb="16" eb="18">
      <t>コウボ</t>
    </rPh>
    <rPh sb="21" eb="23">
      <t>オウサツ</t>
    </rPh>
    <phoneticPr fontId="4"/>
  </si>
  <si>
    <t>２０－１
１９欄のうち電子応札（応募）者数</t>
    <rPh sb="8" eb="10">
      <t>デンシ</t>
    </rPh>
    <rPh sb="10" eb="12">
      <t>オウサツ</t>
    </rPh>
    <rPh sb="12" eb="13">
      <t>シャ</t>
    </rPh>
    <rPh sb="13" eb="14">
      <t>スウ</t>
    </rPh>
    <phoneticPr fontId="4"/>
  </si>
  <si>
    <t>１７
特例政令該当の場合「○」、非該当の場合「×」を付す</t>
    <rPh sb="3" eb="5">
      <t>トクレイ</t>
    </rPh>
    <rPh sb="5" eb="7">
      <t>セイレイ</t>
    </rPh>
    <rPh sb="7" eb="9">
      <t>ガイトウ</t>
    </rPh>
    <rPh sb="10" eb="12">
      <t>バアイ</t>
    </rPh>
    <rPh sb="16" eb="19">
      <t>ヒガイトウ</t>
    </rPh>
    <rPh sb="20" eb="22">
      <t>バアイ</t>
    </rPh>
    <rPh sb="26" eb="27">
      <t>フ</t>
    </rPh>
    <phoneticPr fontId="4"/>
  </si>
  <si>
    <t>２０－２
電子応札を認めている場合「○」、認めていない場合「×」を付す</t>
    <rPh sb="5" eb="7">
      <t>デンシ</t>
    </rPh>
    <rPh sb="7" eb="9">
      <t>オウサツ</t>
    </rPh>
    <rPh sb="10" eb="11">
      <t>ミト</t>
    </rPh>
    <rPh sb="15" eb="17">
      <t>バアイ</t>
    </rPh>
    <rPh sb="21" eb="22">
      <t>ミト</t>
    </rPh>
    <rPh sb="27" eb="29">
      <t>バアイ</t>
    </rPh>
    <rPh sb="33" eb="34">
      <t>フ</t>
    </rPh>
    <phoneticPr fontId="4"/>
  </si>
  <si>
    <t>前年度又は前回に一者応札であった案件について、改善の有無にかかわらず記載する。
※26欄に「○」又は「×」が付されたものについて記載する。</t>
    <rPh sb="34" eb="36">
      <t>キサイ</t>
    </rPh>
    <rPh sb="43" eb="44">
      <t>ラン</t>
    </rPh>
    <rPh sb="48" eb="49">
      <t>マタ</t>
    </rPh>
    <rPh sb="54" eb="55">
      <t>フ</t>
    </rPh>
    <rPh sb="64" eb="66">
      <t>キサイ</t>
    </rPh>
    <phoneticPr fontId="4"/>
  </si>
  <si>
    <t>２９－１
①民間事業者からの意見等の収集、反映及び②発注情報の積極的な発信等について事前の審査をしたものは「○」を、審査を行っていないものは「×」を付す</t>
    <rPh sb="6" eb="8">
      <t>ミンカン</t>
    </rPh>
    <rPh sb="8" eb="11">
      <t>ジギョウシャ</t>
    </rPh>
    <rPh sb="14" eb="17">
      <t>イケントウ</t>
    </rPh>
    <rPh sb="18" eb="20">
      <t>シュウシュウ</t>
    </rPh>
    <rPh sb="21" eb="23">
      <t>ハンエイ</t>
    </rPh>
    <rPh sb="23" eb="24">
      <t>オヨ</t>
    </rPh>
    <rPh sb="26" eb="28">
      <t>ハッチュウ</t>
    </rPh>
    <rPh sb="28" eb="30">
      <t>ジョウホウ</t>
    </rPh>
    <rPh sb="31" eb="34">
      <t>セッキョクテキ</t>
    </rPh>
    <rPh sb="35" eb="37">
      <t>ハッシン</t>
    </rPh>
    <rPh sb="37" eb="38">
      <t>トウ</t>
    </rPh>
    <rPh sb="42" eb="44">
      <t>ジゼン</t>
    </rPh>
    <rPh sb="45" eb="47">
      <t>シンサ</t>
    </rPh>
    <rPh sb="58" eb="60">
      <t>シンサ</t>
    </rPh>
    <rPh sb="61" eb="62">
      <t>オコナ</t>
    </rPh>
    <rPh sb="74" eb="75">
      <t>フ</t>
    </rPh>
    <phoneticPr fontId="4"/>
  </si>
  <si>
    <t>３２－１
基準額判定(予定価格)</t>
    <phoneticPr fontId="3"/>
  </si>
  <si>
    <t>２５－１
評価項目が未設定の理由。
※10欄に「②総合評価」・「③随意契約(企画競争あり)」としたものについて記載</t>
    <rPh sb="14" eb="16">
      <t>リユウ</t>
    </rPh>
    <phoneticPr fontId="4"/>
  </si>
  <si>
    <t>２０－３
２０－２に「×」が付された場合に電子応札を認めていない理由を記載する</t>
    <rPh sb="14" eb="15">
      <t>フ</t>
    </rPh>
    <rPh sb="18" eb="20">
      <t>バアイ</t>
    </rPh>
    <rPh sb="30" eb="32">
      <t>リユウ</t>
    </rPh>
    <rPh sb="33" eb="35">
      <t>キサイ</t>
    </rPh>
    <phoneticPr fontId="4"/>
  </si>
  <si>
    <t>①長期継続契約（令和３年度以前）</t>
    <rPh sb="8" eb="10">
      <t>レイワ</t>
    </rPh>
    <rPh sb="11" eb="13">
      <t>ネンド</t>
    </rPh>
    <rPh sb="12" eb="13">
      <t>ド</t>
    </rPh>
    <phoneticPr fontId="4"/>
  </si>
  <si>
    <t>②長期継続契約（令和４年度）</t>
    <rPh sb="8" eb="10">
      <t>レイワ</t>
    </rPh>
    <phoneticPr fontId="4"/>
  </si>
  <si>
    <t>設定有</t>
    <rPh sb="0" eb="2">
      <t>セッテイ</t>
    </rPh>
    <rPh sb="2" eb="3">
      <t>ア</t>
    </rPh>
    <phoneticPr fontId="4"/>
  </si>
  <si>
    <t>設定無</t>
    <rPh sb="0" eb="2">
      <t>セッテイ</t>
    </rPh>
    <rPh sb="2" eb="3">
      <t>ナ</t>
    </rPh>
    <phoneticPr fontId="4"/>
  </si>
  <si>
    <t>該当</t>
    <rPh sb="0" eb="2">
      <t>ガイトウ</t>
    </rPh>
    <phoneticPr fontId="4"/>
  </si>
  <si>
    <t>非該当</t>
    <rPh sb="0" eb="3">
      <t>ヒガイトウ</t>
    </rPh>
    <phoneticPr fontId="4"/>
  </si>
  <si>
    <t>総合評価落札方式における賃上げを実施する企業に対する加点措置に関する項目</t>
    <rPh sb="31" eb="32">
      <t>カン</t>
    </rPh>
    <rPh sb="34" eb="36">
      <t>コウモク</t>
    </rPh>
    <phoneticPr fontId="3"/>
  </si>
  <si>
    <t>２６
賃上げに関する項目の設定の有無</t>
    <rPh sb="3" eb="5">
      <t>チンア</t>
    </rPh>
    <rPh sb="7" eb="8">
      <t>カン</t>
    </rPh>
    <rPh sb="10" eb="12">
      <t>コウモク</t>
    </rPh>
    <rPh sb="13" eb="15">
      <t>セッテイ</t>
    </rPh>
    <rPh sb="16" eb="18">
      <t>ウム</t>
    </rPh>
    <phoneticPr fontId="3"/>
  </si>
  <si>
    <t>２7
一者応札から改善したものに「○」、当年度において初めて一者応札となったものに「△」、
改善しなかったものに「×」を付す</t>
    <rPh sb="3" eb="5">
      <t>イッシャ</t>
    </rPh>
    <rPh sb="5" eb="7">
      <t>オウサツ</t>
    </rPh>
    <rPh sb="9" eb="11">
      <t>カイゼン</t>
    </rPh>
    <rPh sb="46" eb="48">
      <t>カイゼン</t>
    </rPh>
    <rPh sb="60" eb="61">
      <t>フ</t>
    </rPh>
    <phoneticPr fontId="4"/>
  </si>
  <si>
    <t>２７－２
一者応札が改善できた理由を選択（１）
※27欄に「○」が付されたものについて必ず選択</t>
    <rPh sb="5" eb="7">
      <t>イチシャ</t>
    </rPh>
    <rPh sb="7" eb="9">
      <t>オウサツ</t>
    </rPh>
    <rPh sb="10" eb="12">
      <t>カイゼン</t>
    </rPh>
    <rPh sb="15" eb="17">
      <t>リユウ</t>
    </rPh>
    <rPh sb="18" eb="20">
      <t>センタク</t>
    </rPh>
    <rPh sb="27" eb="28">
      <t>ラン</t>
    </rPh>
    <rPh sb="33" eb="34">
      <t>フ</t>
    </rPh>
    <rPh sb="43" eb="44">
      <t>カナラ</t>
    </rPh>
    <rPh sb="45" eb="47">
      <t>センタク</t>
    </rPh>
    <phoneticPr fontId="4"/>
  </si>
  <si>
    <t>２７－３
一者応札が改善できた理由を選択（2）
※27欄に「○」が付されたものについて任意で選択</t>
    <rPh sb="5" eb="7">
      <t>イチシャ</t>
    </rPh>
    <rPh sb="7" eb="9">
      <t>オウサツ</t>
    </rPh>
    <rPh sb="10" eb="12">
      <t>カイゼン</t>
    </rPh>
    <rPh sb="15" eb="17">
      <t>リユウ</t>
    </rPh>
    <rPh sb="18" eb="20">
      <t>センタク</t>
    </rPh>
    <rPh sb="27" eb="28">
      <t>ラン</t>
    </rPh>
    <rPh sb="33" eb="34">
      <t>フ</t>
    </rPh>
    <rPh sb="43" eb="45">
      <t>ニンイ</t>
    </rPh>
    <rPh sb="46" eb="48">
      <t>センタク</t>
    </rPh>
    <phoneticPr fontId="4"/>
  </si>
  <si>
    <t>２８－１
一者応札となった理由を選択（１）
※27欄に「△」又は「×」が付されたものについて必ず選択</t>
    <rPh sb="5" eb="7">
      <t>イチシャ</t>
    </rPh>
    <rPh sb="7" eb="9">
      <t>オウサツ</t>
    </rPh>
    <rPh sb="13" eb="15">
      <t>リユウ</t>
    </rPh>
    <rPh sb="16" eb="18">
      <t>センタク</t>
    </rPh>
    <rPh sb="25" eb="26">
      <t>ラン</t>
    </rPh>
    <rPh sb="30" eb="31">
      <t>マタ</t>
    </rPh>
    <rPh sb="36" eb="37">
      <t>フ</t>
    </rPh>
    <rPh sb="46" eb="47">
      <t>カナラ</t>
    </rPh>
    <rPh sb="48" eb="50">
      <t>センタク</t>
    </rPh>
    <phoneticPr fontId="4"/>
  </si>
  <si>
    <t>２８－２
一者応札となった理由を選択（2）
※27欄に「△」又は「×」が付されたものについて任意で選択</t>
    <rPh sb="5" eb="7">
      <t>イチシャ</t>
    </rPh>
    <rPh sb="7" eb="9">
      <t>オウサツ</t>
    </rPh>
    <rPh sb="13" eb="15">
      <t>リユウ</t>
    </rPh>
    <rPh sb="16" eb="18">
      <t>センタク</t>
    </rPh>
    <rPh sb="25" eb="26">
      <t>ラン</t>
    </rPh>
    <rPh sb="30" eb="31">
      <t>マタ</t>
    </rPh>
    <rPh sb="36" eb="37">
      <t>フ</t>
    </rPh>
    <rPh sb="46" eb="48">
      <t>ニンイ</t>
    </rPh>
    <rPh sb="49" eb="51">
      <t>センタク</t>
    </rPh>
    <phoneticPr fontId="4"/>
  </si>
  <si>
    <t>２８－３
28-1欄又は28－2欄で「⑨その他」を選択したものについて個別に記載</t>
    <rPh sb="9" eb="10">
      <t>ラン</t>
    </rPh>
    <rPh sb="10" eb="11">
      <t>マタ</t>
    </rPh>
    <rPh sb="16" eb="17">
      <t>ラン</t>
    </rPh>
    <rPh sb="22" eb="23">
      <t>タ</t>
    </rPh>
    <rPh sb="25" eb="27">
      <t>センタク</t>
    </rPh>
    <rPh sb="35" eb="37">
      <t>コベツ</t>
    </rPh>
    <rPh sb="38" eb="40">
      <t>キサイ</t>
    </rPh>
    <phoneticPr fontId="4"/>
  </si>
  <si>
    <t>２５－３
２５-1で「a」を選択した場合に、技術点の合計点</t>
    <rPh sb="14" eb="16">
      <t>センタク</t>
    </rPh>
    <rPh sb="18" eb="20">
      <t>バアイ</t>
    </rPh>
    <rPh sb="22" eb="24">
      <t>ギジュツ</t>
    </rPh>
    <rPh sb="24" eb="25">
      <t>テン</t>
    </rPh>
    <rPh sb="26" eb="28">
      <t>ゴウケイ</t>
    </rPh>
    <rPh sb="28" eb="29">
      <t>テン</t>
    </rPh>
    <phoneticPr fontId="3"/>
  </si>
  <si>
    <t>２５－５
２５-1で「a」を選択した場合に、WLB等推進企業の落札</t>
    <rPh sb="31" eb="33">
      <t>ラクサツ</t>
    </rPh>
    <phoneticPr fontId="3"/>
  </si>
  <si>
    <t>２５－６
２５-1で「a」を選択した場合に、WLB等推進企業の入札参加の有無</t>
    <rPh sb="36" eb="38">
      <t>ウム</t>
    </rPh>
    <phoneticPr fontId="3"/>
  </si>
  <si>
    <t>女性の活躍推進に向けた公共調達への取組に関する入力項目</t>
    <phoneticPr fontId="3"/>
  </si>
  <si>
    <t>○</t>
  </si>
  <si>
    <t>×</t>
  </si>
  <si>
    <t>①一般競争入札</t>
  </si>
  <si>
    <t>②同種の他の契約の予定価格を類推されるおそれがあるため公表しない</t>
  </si>
  <si>
    <t>支出負担行為担当官
大阪国税局総務部次長
浜野　靖史
大阪府大阪市中央区大手前１－５－６３</t>
  </si>
  <si>
    <t>④随意契約（企画競争無し）</t>
  </si>
  <si>
    <t>支出負担行為担当官
大阪国税局総務部次長
浜野　靖史
大阪府大阪市中央区大手前１－５－６３</t>
    <rPh sb="21" eb="23">
      <t>ハマノ</t>
    </rPh>
    <rPh sb="24" eb="25">
      <t>ヤスシ</t>
    </rPh>
    <rPh sb="25" eb="26">
      <t>シ</t>
    </rPh>
    <phoneticPr fontId="3"/>
  </si>
  <si>
    <t>支出負担行為担当官
大阪国税局総務部次長
浜野　靖史
大阪府大阪市中央区大手前１－５－６３</t>
    <rPh sb="21" eb="23">
      <t>ハマノ</t>
    </rPh>
    <rPh sb="24" eb="26">
      <t>ヤスフミ</t>
    </rPh>
    <phoneticPr fontId="3"/>
  </si>
  <si>
    <t>⑭予決令第99条の2（競争に付しても入札者がないとき、又は再度の入札をしても落札者がないとき）</t>
  </si>
  <si>
    <t>令和4年度契約状況調査票</t>
  </si>
  <si>
    <t>様式4</t>
    <rPh sb="0" eb="2">
      <t>ヨウシキ</t>
    </rPh>
    <phoneticPr fontId="2"/>
  </si>
  <si>
    <t>4
契約担当官等の氏名並びにその所属する部局の名称及び所在地
（数字は全角（文字）入力）
(例：○県○市○町１－１－１）
※分担契約の場合、ほか○官署(等)と記載する。</t>
    <rPh sb="32" eb="34">
      <t>スウジ</t>
    </rPh>
    <rPh sb="35" eb="37">
      <t>ゼンカク</t>
    </rPh>
    <rPh sb="38" eb="40">
      <t>モジ</t>
    </rPh>
    <rPh sb="41" eb="43">
      <t>ニュウリョク</t>
    </rPh>
    <rPh sb="46" eb="47">
      <t>レイ</t>
    </rPh>
    <rPh sb="62" eb="66">
      <t>ブンタンケイヤク</t>
    </rPh>
    <rPh sb="67" eb="69">
      <t>バアイ</t>
    </rPh>
    <rPh sb="73" eb="75">
      <t>カンショ</t>
    </rPh>
    <rPh sb="76" eb="77">
      <t>トウ</t>
    </rPh>
    <rPh sb="79" eb="81">
      <t>キサイ</t>
    </rPh>
    <phoneticPr fontId="4"/>
  </si>
  <si>
    <t>１4－１
契約金額（円）
（単価契約の場合「＠○○円」と記載）
※国庫債務負担行為の場合は、総契約金額を記載する。</t>
    <rPh sb="5" eb="7">
      <t>ケイヤク</t>
    </rPh>
    <rPh sb="7" eb="9">
      <t>キンガク</t>
    </rPh>
    <rPh sb="10" eb="11">
      <t>エン</t>
    </rPh>
    <rPh sb="14" eb="16">
      <t>タンカ</t>
    </rPh>
    <rPh sb="16" eb="18">
      <t>ケイヤク</t>
    </rPh>
    <rPh sb="19" eb="21">
      <t>バアイ</t>
    </rPh>
    <rPh sb="25" eb="26">
      <t>エン</t>
    </rPh>
    <rPh sb="28" eb="30">
      <t>キサイ</t>
    </rPh>
    <phoneticPr fontId="4"/>
  </si>
  <si>
    <t>１4－２
契約総額（円）
（単価契約の場合は予定調達総額、総価の分担契約の場合は全官署契約金額を入力）</t>
    <rPh sb="5" eb="9">
      <t>ケイヤクソウガク</t>
    </rPh>
    <rPh sb="10" eb="11">
      <t>エン</t>
    </rPh>
    <rPh sb="14" eb="16">
      <t>タンカ</t>
    </rPh>
    <rPh sb="16" eb="18">
      <t>ケイヤク</t>
    </rPh>
    <rPh sb="19" eb="21">
      <t>バアイ</t>
    </rPh>
    <rPh sb="22" eb="24">
      <t>ヨテイ</t>
    </rPh>
    <rPh sb="24" eb="26">
      <t>チョウタツ</t>
    </rPh>
    <rPh sb="26" eb="28">
      <t>ソウガク</t>
    </rPh>
    <rPh sb="29" eb="30">
      <t>ソウ</t>
    </rPh>
    <rPh sb="30" eb="31">
      <t>アタイ</t>
    </rPh>
    <rPh sb="32" eb="34">
      <t>ブンタン</t>
    </rPh>
    <rPh sb="34" eb="36">
      <t>ケイヤク</t>
    </rPh>
    <rPh sb="37" eb="39">
      <t>バアイ</t>
    </rPh>
    <rPh sb="40" eb="41">
      <t>ゼン</t>
    </rPh>
    <rPh sb="41" eb="43">
      <t>カンショ</t>
    </rPh>
    <rPh sb="43" eb="45">
      <t>ケイヤク</t>
    </rPh>
    <rPh sb="45" eb="47">
      <t>キンガク</t>
    </rPh>
    <rPh sb="48" eb="50">
      <t>ニュウリョク</t>
    </rPh>
    <phoneticPr fontId="3"/>
  </si>
  <si>
    <t>１６－１
１4－１の年間支払金額（円）（年度確定額）
(年度末のみ使用)
自官署の負担分を記載</t>
    <rPh sb="10" eb="12">
      <t>ネンカン</t>
    </rPh>
    <rPh sb="12" eb="14">
      <t>シハライ</t>
    </rPh>
    <rPh sb="14" eb="16">
      <t>キンガク</t>
    </rPh>
    <rPh sb="17" eb="18">
      <t>エン</t>
    </rPh>
    <rPh sb="20" eb="22">
      <t>ネンド</t>
    </rPh>
    <rPh sb="22" eb="24">
      <t>カクテイ</t>
    </rPh>
    <rPh sb="24" eb="25">
      <t>ガク</t>
    </rPh>
    <rPh sb="37" eb="38">
      <t>ジ</t>
    </rPh>
    <rPh sb="38" eb="40">
      <t>カンショ</t>
    </rPh>
    <rPh sb="41" eb="43">
      <t>フタン</t>
    </rPh>
    <rPh sb="43" eb="44">
      <t>ブン</t>
    </rPh>
    <rPh sb="45" eb="47">
      <t>キサイ</t>
    </rPh>
    <phoneticPr fontId="4"/>
  </si>
  <si>
    <t>２０－4
システム上で電磁的契約書により契約締結をした場合「○」、契約締結しなかった場合「×」を付す</t>
  </si>
  <si>
    <t>２4
備考</t>
    <rPh sb="3" eb="5">
      <t>ビコウ</t>
    </rPh>
    <phoneticPr fontId="4"/>
  </si>
  <si>
    <t>２５－4
２５-1で「a」を選択した場合に、WLB等推進企業に対する加点（最大値）</t>
  </si>
  <si>
    <t>２７－4
27-2欄又は27－3欄で「⑧その他」を選択したものについて個別に記載</t>
    <rPh sb="9" eb="10">
      <t>ラン</t>
    </rPh>
    <rPh sb="10" eb="11">
      <t>マタ</t>
    </rPh>
    <rPh sb="16" eb="17">
      <t>ラン</t>
    </rPh>
    <rPh sb="22" eb="23">
      <t>タ</t>
    </rPh>
    <rPh sb="25" eb="27">
      <t>センタク</t>
    </rPh>
    <rPh sb="35" eb="37">
      <t>コベツ</t>
    </rPh>
    <rPh sb="38" eb="40">
      <t>キサイ</t>
    </rPh>
    <phoneticPr fontId="4"/>
  </si>
  <si>
    <t>３4
契約の統計判定(金額)</t>
  </si>
  <si>
    <t>一般競争入札において入札者がいない又は再度の入札を実施しても、落札者となるべき者がいないことから、会計法第29条の３第５項及び予決令第99の２に該当するため。</t>
  </si>
  <si>
    <t>石元商事株式会社
大阪府大阪市都島区中野町１－７－２０</t>
    <rPh sb="0" eb="4">
      <t>イシモトショウジ</t>
    </rPh>
    <rPh sb="4" eb="8">
      <t>カブシキガイシャ</t>
    </rPh>
    <rPh sb="9" eb="11">
      <t>オオサカ</t>
    </rPh>
    <rPh sb="11" eb="12">
      <t>フ</t>
    </rPh>
    <rPh sb="12" eb="15">
      <t>オオサカシ</t>
    </rPh>
    <rPh sb="15" eb="17">
      <t>ミヤコジマ</t>
    </rPh>
    <rPh sb="17" eb="18">
      <t>ク</t>
    </rPh>
    <rPh sb="18" eb="20">
      <t>ナカノ</t>
    </rPh>
    <rPh sb="20" eb="21">
      <t>マチ</t>
    </rPh>
    <phoneticPr fontId="3"/>
  </si>
  <si>
    <t>契約区分数が多数に及ぶため。</t>
    <rPh sb="0" eb="2">
      <t>ケイヤク</t>
    </rPh>
    <rPh sb="2" eb="4">
      <t>クブン</t>
    </rPh>
    <rPh sb="4" eb="5">
      <t>スウ</t>
    </rPh>
    <rPh sb="6" eb="8">
      <t>タスウ</t>
    </rPh>
    <rPh sb="9" eb="10">
      <t>オヨ</t>
    </rPh>
    <phoneticPr fontId="3"/>
  </si>
  <si>
    <t>（1月分）</t>
  </si>
  <si>
    <t>@3,190円ほか</t>
    <rPh sb="6" eb="7">
      <t>エン</t>
    </rPh>
    <phoneticPr fontId="3"/>
  </si>
  <si>
    <t>@3,080円</t>
    <rPh sb="6" eb="7">
      <t>エン</t>
    </rPh>
    <phoneticPr fontId="3"/>
  </si>
  <si>
    <t>令和４年分　不動産鑑定評価業務（区分１）</t>
    <rPh sb="0" eb="2">
      <t>レイワ</t>
    </rPh>
    <rPh sb="3" eb="4">
      <t>ネン</t>
    </rPh>
    <rPh sb="4" eb="5">
      <t>ブン</t>
    </rPh>
    <rPh sb="16" eb="18">
      <t>クブン</t>
    </rPh>
    <phoneticPr fontId="4"/>
  </si>
  <si>
    <t>令和４年分　不動産鑑定評価業務（区分２）</t>
    <rPh sb="0" eb="2">
      <t>レイワ</t>
    </rPh>
    <rPh sb="3" eb="4">
      <t>ネン</t>
    </rPh>
    <rPh sb="4" eb="5">
      <t>ブン</t>
    </rPh>
    <rPh sb="16" eb="18">
      <t>クブン</t>
    </rPh>
    <phoneticPr fontId="4"/>
  </si>
  <si>
    <t>株式会社メーベル
大阪府大阪市旭区中宮１－１－２５</t>
    <rPh sb="0" eb="2">
      <t>カブシキ</t>
    </rPh>
    <rPh sb="2" eb="4">
      <t>カイシャ</t>
    </rPh>
    <rPh sb="9" eb="12">
      <t>オオサカフ</t>
    </rPh>
    <rPh sb="12" eb="14">
      <t>オオサカ</t>
    </rPh>
    <rPh sb="14" eb="15">
      <t>シ</t>
    </rPh>
    <rPh sb="15" eb="17">
      <t>アサヒク</t>
    </rPh>
    <rPh sb="17" eb="19">
      <t>ナカミヤ</t>
    </rPh>
    <phoneticPr fontId="3"/>
  </si>
  <si>
    <t>ジャトー株式会社
大阪府大阪市北区末広町１－２２</t>
    <rPh sb="4" eb="8">
      <t>カブシキガイシャ</t>
    </rPh>
    <rPh sb="9" eb="11">
      <t>オオサカ</t>
    </rPh>
    <rPh sb="11" eb="12">
      <t>フ</t>
    </rPh>
    <rPh sb="12" eb="15">
      <t>オオサカシ</t>
    </rPh>
    <rPh sb="15" eb="17">
      <t>キタク</t>
    </rPh>
    <rPh sb="17" eb="19">
      <t>スエヒロ</t>
    </rPh>
    <rPh sb="19" eb="20">
      <t>マチ</t>
    </rPh>
    <phoneticPr fontId="3"/>
  </si>
  <si>
    <t>株式会社ギケンテック
大阪府豊中市向丘３－１２－１１</t>
    <rPh sb="0" eb="2">
      <t>カブシキ</t>
    </rPh>
    <rPh sb="2" eb="4">
      <t>カイシャ</t>
    </rPh>
    <rPh sb="11" eb="14">
      <t>オオサカフ</t>
    </rPh>
    <rPh sb="14" eb="17">
      <t>トヨナカシ</t>
    </rPh>
    <rPh sb="17" eb="19">
      <t>ムコウガオカ</t>
    </rPh>
    <phoneticPr fontId="3"/>
  </si>
  <si>
    <t>株式会社和設計
大阪府交野市南星台５－５－２</t>
    <rPh sb="0" eb="4">
      <t>カブシキガイシャ</t>
    </rPh>
    <rPh sb="4" eb="5">
      <t>ナゴミ</t>
    </rPh>
    <rPh sb="5" eb="7">
      <t>セッケイ</t>
    </rPh>
    <rPh sb="8" eb="11">
      <t>オオサカフ</t>
    </rPh>
    <rPh sb="11" eb="14">
      <t>カタノシ</t>
    </rPh>
    <rPh sb="14" eb="17">
      <t>ナンセイダイ</t>
    </rPh>
    <phoneticPr fontId="3"/>
  </si>
  <si>
    <t>株式会社紀北総合警備
和歌山県伊都郡かつらぎ町中飯降３６７－１</t>
    <rPh sb="0" eb="2">
      <t>カブシキ</t>
    </rPh>
    <rPh sb="2" eb="4">
      <t>カイシャ</t>
    </rPh>
    <rPh sb="4" eb="6">
      <t>キホク</t>
    </rPh>
    <rPh sb="6" eb="8">
      <t>ソウゴウ</t>
    </rPh>
    <rPh sb="8" eb="10">
      <t>ケイビ</t>
    </rPh>
    <rPh sb="11" eb="15">
      <t>ワカヤマケン</t>
    </rPh>
    <rPh sb="15" eb="17">
      <t>イト</t>
    </rPh>
    <rPh sb="17" eb="18">
      <t>グン</t>
    </rPh>
    <rPh sb="22" eb="23">
      <t>チョウ</t>
    </rPh>
    <rPh sb="23" eb="24">
      <t>ナカ</t>
    </rPh>
    <rPh sb="24" eb="25">
      <t>メシ</t>
    </rPh>
    <rPh sb="25" eb="26">
      <t>オ</t>
    </rPh>
    <phoneticPr fontId="3"/>
  </si>
  <si>
    <t>ワールド綜合警備保障株式会社
大阪府堺市西区浜寺船尾町東４－５</t>
    <rPh sb="4" eb="14">
      <t>ソウゴウケイビホショウカブシキガイシャ</t>
    </rPh>
    <rPh sb="15" eb="18">
      <t>オオサカフ</t>
    </rPh>
    <rPh sb="18" eb="20">
      <t>サカイシ</t>
    </rPh>
    <rPh sb="20" eb="22">
      <t>ニシク</t>
    </rPh>
    <rPh sb="22" eb="24">
      <t>ハマデラ</t>
    </rPh>
    <rPh sb="24" eb="26">
      <t>フナオ</t>
    </rPh>
    <rPh sb="26" eb="27">
      <t>チョウ</t>
    </rPh>
    <rPh sb="27" eb="28">
      <t>ヒガシ</t>
    </rPh>
    <phoneticPr fontId="3"/>
  </si>
  <si>
    <t>株式会社谷澤総合鑑定所
大阪府大阪市北区中之島２－２－７</t>
    <rPh sb="0" eb="4">
      <t>カブシキガイシャ</t>
    </rPh>
    <rPh sb="4" eb="11">
      <t>タニザワソウゴウカンテイショ</t>
    </rPh>
    <rPh sb="12" eb="14">
      <t>オオサカ</t>
    </rPh>
    <rPh sb="14" eb="15">
      <t>フ</t>
    </rPh>
    <rPh sb="15" eb="18">
      <t>オオサカシ</t>
    </rPh>
    <rPh sb="18" eb="20">
      <t>キタク</t>
    </rPh>
    <rPh sb="20" eb="23">
      <t>ナカノシマ</t>
    </rPh>
    <phoneticPr fontId="3"/>
  </si>
  <si>
    <t>大型文書細断機の購入
大型文書細断機２台</t>
    <rPh sb="0" eb="2">
      <t>オオガタ</t>
    </rPh>
    <rPh sb="2" eb="4">
      <t>ブンショ</t>
    </rPh>
    <rPh sb="4" eb="6">
      <t>サイダン</t>
    </rPh>
    <rPh sb="6" eb="7">
      <t>キ</t>
    </rPh>
    <rPh sb="8" eb="10">
      <t>コウニュウ</t>
    </rPh>
    <rPh sb="11" eb="13">
      <t>オオガタ</t>
    </rPh>
    <rPh sb="13" eb="15">
      <t>ブンショ</t>
    </rPh>
    <rPh sb="15" eb="16">
      <t>サイ</t>
    </rPh>
    <rPh sb="16" eb="18">
      <t>ダンキ</t>
    </rPh>
    <rPh sb="19" eb="20">
      <t>ダイ</t>
    </rPh>
    <phoneticPr fontId="3"/>
  </si>
  <si>
    <t>会議用物品の購入
ミーティングテーブル４台　ほか１２品目</t>
    <rPh sb="0" eb="3">
      <t>カイギヨウ</t>
    </rPh>
    <rPh sb="3" eb="5">
      <t>ブッピン</t>
    </rPh>
    <rPh sb="6" eb="8">
      <t>コウニュウ</t>
    </rPh>
    <rPh sb="20" eb="21">
      <t>ダイ</t>
    </rPh>
    <rPh sb="26" eb="27">
      <t>ヒン</t>
    </rPh>
    <rPh sb="27" eb="28">
      <t>メ</t>
    </rPh>
    <phoneticPr fontId="3"/>
  </si>
  <si>
    <t>防犯カメラシステムの更新（区分2）
一式</t>
    <rPh sb="10" eb="12">
      <t>コウシン</t>
    </rPh>
    <rPh sb="18" eb="20">
      <t>イッシキ</t>
    </rPh>
    <phoneticPr fontId="3"/>
  </si>
  <si>
    <t>大阪合同庁舎第三号館7階天井内改修工事
大阪合同庁舎第三号館
大阪府大阪市中央区大手前１－５－６３
令和５年１月１２日～令和５年３月３１日</t>
    <rPh sb="0" eb="2">
      <t>オオサカ</t>
    </rPh>
    <rPh sb="2" eb="4">
      <t>ゴウドウ</t>
    </rPh>
    <rPh sb="4" eb="6">
      <t>チョウシャ</t>
    </rPh>
    <rPh sb="6" eb="7">
      <t>ダイ</t>
    </rPh>
    <rPh sb="7" eb="10">
      <t>サンゴウカン</t>
    </rPh>
    <rPh sb="11" eb="12">
      <t>カイ</t>
    </rPh>
    <rPh sb="12" eb="14">
      <t>テンジョウ</t>
    </rPh>
    <rPh sb="14" eb="15">
      <t>ナイ</t>
    </rPh>
    <rPh sb="15" eb="17">
      <t>カイシュウ</t>
    </rPh>
    <rPh sb="17" eb="19">
      <t>コウジ</t>
    </rPh>
    <rPh sb="20" eb="22">
      <t>オオサカ</t>
    </rPh>
    <rPh sb="22" eb="24">
      <t>ゴウドウ</t>
    </rPh>
    <rPh sb="24" eb="26">
      <t>チョウシャ</t>
    </rPh>
    <rPh sb="26" eb="27">
      <t>ダイ</t>
    </rPh>
    <rPh sb="27" eb="28">
      <t>サン</t>
    </rPh>
    <rPh sb="28" eb="30">
      <t>ゴウカン</t>
    </rPh>
    <rPh sb="31" eb="34">
      <t>オオサカフ</t>
    </rPh>
    <rPh sb="34" eb="37">
      <t>オオサカシ</t>
    </rPh>
    <rPh sb="37" eb="40">
      <t>チュウオウク</t>
    </rPh>
    <rPh sb="40" eb="43">
      <t>オオテマエ</t>
    </rPh>
    <phoneticPr fontId="3"/>
  </si>
  <si>
    <t>大淀税務署照明器具改修工事設計業務委託
大淀税務署
大阪府大阪市北区中津１－５－１６
令和５年１月２０日～令和５年３月３１日</t>
    <rPh sb="0" eb="2">
      <t>オオヨド</t>
    </rPh>
    <rPh sb="2" eb="5">
      <t>ゼイムショ</t>
    </rPh>
    <rPh sb="5" eb="7">
      <t>ショウメイ</t>
    </rPh>
    <rPh sb="7" eb="9">
      <t>キグ</t>
    </rPh>
    <rPh sb="9" eb="11">
      <t>カイシュウ</t>
    </rPh>
    <rPh sb="11" eb="13">
      <t>コウジ</t>
    </rPh>
    <rPh sb="13" eb="15">
      <t>セッケイ</t>
    </rPh>
    <rPh sb="15" eb="17">
      <t>ギョウム</t>
    </rPh>
    <rPh sb="17" eb="19">
      <t>イタク</t>
    </rPh>
    <rPh sb="20" eb="22">
      <t>オオヨド</t>
    </rPh>
    <rPh sb="22" eb="25">
      <t>ゼイムショ</t>
    </rPh>
    <rPh sb="26" eb="29">
      <t>オオサカフ</t>
    </rPh>
    <rPh sb="29" eb="32">
      <t>オオサカシ</t>
    </rPh>
    <rPh sb="32" eb="34">
      <t>キタク</t>
    </rPh>
    <rPh sb="34" eb="36">
      <t>ナカツ</t>
    </rPh>
    <rPh sb="43" eb="45">
      <t>レイワ</t>
    </rPh>
    <rPh sb="46" eb="47">
      <t>ネン</t>
    </rPh>
    <rPh sb="48" eb="49">
      <t>ガツ</t>
    </rPh>
    <rPh sb="51" eb="52">
      <t>ニチ</t>
    </rPh>
    <rPh sb="53" eb="55">
      <t>レイワ</t>
    </rPh>
    <rPh sb="56" eb="57">
      <t>ネン</t>
    </rPh>
    <rPh sb="58" eb="59">
      <t>ガツ</t>
    </rPh>
    <rPh sb="61" eb="62">
      <t>ニチ</t>
    </rPh>
    <phoneticPr fontId="3"/>
  </si>
  <si>
    <t>八尾及び富田林税務署照明器具改修工事設計業務委託
八尾税務署
大阪府八尾市高美町３－２－２９
富田林税務署
大阪府富田林市若松町西２－１６９７－１
令和５年１月２０日～令和５年３月３１日</t>
    <rPh sb="0" eb="2">
      <t>ヤオ</t>
    </rPh>
    <rPh sb="2" eb="3">
      <t>オヨ</t>
    </rPh>
    <rPh sb="4" eb="7">
      <t>トンダバヤシ</t>
    </rPh>
    <rPh sb="7" eb="10">
      <t>ゼイムショ</t>
    </rPh>
    <rPh sb="10" eb="12">
      <t>ショウメイ</t>
    </rPh>
    <rPh sb="12" eb="14">
      <t>キグ</t>
    </rPh>
    <rPh sb="14" eb="16">
      <t>カイシュウ</t>
    </rPh>
    <rPh sb="16" eb="18">
      <t>コウジ</t>
    </rPh>
    <rPh sb="18" eb="20">
      <t>セッケイ</t>
    </rPh>
    <rPh sb="20" eb="22">
      <t>ギョウム</t>
    </rPh>
    <rPh sb="22" eb="24">
      <t>イタク</t>
    </rPh>
    <rPh sb="25" eb="27">
      <t>ヤオ</t>
    </rPh>
    <rPh sb="27" eb="30">
      <t>ゼイムショ</t>
    </rPh>
    <rPh sb="31" eb="34">
      <t>オオサカフ</t>
    </rPh>
    <rPh sb="34" eb="37">
      <t>ヤオシ</t>
    </rPh>
    <rPh sb="37" eb="40">
      <t>タカミチョウ</t>
    </rPh>
    <rPh sb="47" eb="50">
      <t>トンダバヤシ</t>
    </rPh>
    <rPh sb="50" eb="53">
      <t>ゼイムショ</t>
    </rPh>
    <rPh sb="54" eb="57">
      <t>オオサカフ</t>
    </rPh>
    <rPh sb="57" eb="61">
      <t>トンダバヤシシ</t>
    </rPh>
    <rPh sb="61" eb="63">
      <t>ワカマツ</t>
    </rPh>
    <rPh sb="63" eb="64">
      <t>マチ</t>
    </rPh>
    <rPh sb="64" eb="65">
      <t>ニシ</t>
    </rPh>
    <rPh sb="74" eb="76">
      <t>レイワ</t>
    </rPh>
    <rPh sb="77" eb="78">
      <t>ネン</t>
    </rPh>
    <rPh sb="79" eb="80">
      <t>ガツ</t>
    </rPh>
    <rPh sb="82" eb="83">
      <t>ニチ</t>
    </rPh>
    <rPh sb="84" eb="86">
      <t>レイワ</t>
    </rPh>
    <rPh sb="87" eb="88">
      <t>ネン</t>
    </rPh>
    <rPh sb="89" eb="90">
      <t>ガツ</t>
    </rPh>
    <rPh sb="92" eb="93">
      <t>ニチ</t>
    </rPh>
    <phoneticPr fontId="3"/>
  </si>
  <si>
    <t>神戸、灘税務署及び大阪国税局灘集中簿書庫照明器具改修工事設計業務委託
神戸税務署
兵庫県神戸市中央区中山手通２－２－２０
灘税務署
大阪国税局灘集中簿書庫
兵庫県神戸市灘区泉通２－１－２
令和５年１月２０日～令和５年３月３１日</t>
    <rPh sb="0" eb="2">
      <t>コウベ</t>
    </rPh>
    <rPh sb="3" eb="4">
      <t>ナダ</t>
    </rPh>
    <rPh sb="4" eb="7">
      <t>ゼイムショ</t>
    </rPh>
    <rPh sb="7" eb="8">
      <t>オヨ</t>
    </rPh>
    <rPh sb="9" eb="11">
      <t>オオサカ</t>
    </rPh>
    <rPh sb="11" eb="14">
      <t>コクゼイキョク</t>
    </rPh>
    <rPh sb="14" eb="15">
      <t>ナダ</t>
    </rPh>
    <rPh sb="15" eb="17">
      <t>シュウチュウ</t>
    </rPh>
    <rPh sb="17" eb="19">
      <t>ボショ</t>
    </rPh>
    <rPh sb="19" eb="20">
      <t>コ</t>
    </rPh>
    <rPh sb="20" eb="22">
      <t>ショウメイ</t>
    </rPh>
    <rPh sb="22" eb="24">
      <t>キグ</t>
    </rPh>
    <rPh sb="24" eb="26">
      <t>カイシュウ</t>
    </rPh>
    <rPh sb="26" eb="28">
      <t>コウジ</t>
    </rPh>
    <rPh sb="28" eb="30">
      <t>セッケイ</t>
    </rPh>
    <rPh sb="30" eb="32">
      <t>ギョウム</t>
    </rPh>
    <rPh sb="32" eb="34">
      <t>イタク</t>
    </rPh>
    <rPh sb="35" eb="37">
      <t>コウベ</t>
    </rPh>
    <rPh sb="37" eb="40">
      <t>ゼイムショ</t>
    </rPh>
    <rPh sb="41" eb="44">
      <t>ヒョウゴケン</t>
    </rPh>
    <rPh sb="44" eb="47">
      <t>コウベシ</t>
    </rPh>
    <rPh sb="47" eb="50">
      <t>チュウオウク</t>
    </rPh>
    <rPh sb="50" eb="52">
      <t>ナカヤマ</t>
    </rPh>
    <rPh sb="52" eb="53">
      <t>テ</t>
    </rPh>
    <rPh sb="53" eb="54">
      <t>トオ</t>
    </rPh>
    <rPh sb="61" eb="62">
      <t>ナダ</t>
    </rPh>
    <rPh sb="62" eb="65">
      <t>ゼイムショ</t>
    </rPh>
    <rPh sb="66" eb="68">
      <t>オオサカ</t>
    </rPh>
    <rPh sb="68" eb="71">
      <t>コクゼイキョク</t>
    </rPh>
    <rPh sb="71" eb="72">
      <t>ナダ</t>
    </rPh>
    <rPh sb="72" eb="74">
      <t>シュウチュウ</t>
    </rPh>
    <rPh sb="74" eb="76">
      <t>ボショ</t>
    </rPh>
    <rPh sb="76" eb="77">
      <t>コ</t>
    </rPh>
    <rPh sb="78" eb="81">
      <t>ヒョウゴケン</t>
    </rPh>
    <rPh sb="81" eb="84">
      <t>コウベシ</t>
    </rPh>
    <rPh sb="84" eb="86">
      <t>ナダク</t>
    </rPh>
    <rPh sb="86" eb="87">
      <t>イズミ</t>
    </rPh>
    <rPh sb="87" eb="88">
      <t>トオ</t>
    </rPh>
    <rPh sb="94" eb="96">
      <t>レイワ</t>
    </rPh>
    <rPh sb="97" eb="98">
      <t>ネン</t>
    </rPh>
    <rPh sb="99" eb="100">
      <t>ガツ</t>
    </rPh>
    <rPh sb="102" eb="103">
      <t>ニチ</t>
    </rPh>
    <rPh sb="104" eb="106">
      <t>レイワ</t>
    </rPh>
    <rPh sb="107" eb="108">
      <t>ネン</t>
    </rPh>
    <rPh sb="109" eb="110">
      <t>ガツ</t>
    </rPh>
    <rPh sb="112" eb="113">
      <t>ニチ</t>
    </rPh>
    <phoneticPr fontId="3"/>
  </si>
  <si>
    <t>泉佐野及び洲本税務署の申告会場駐車場等警備業務
（区分Ａ）
泉佐野署</t>
    <rPh sb="0" eb="4">
      <t>イズミサノオヨ</t>
    </rPh>
    <rPh sb="5" eb="10">
      <t>スモトゼイムショ</t>
    </rPh>
    <rPh sb="25" eb="27">
      <t>クブン</t>
    </rPh>
    <rPh sb="30" eb="33">
      <t>イズミサノ</t>
    </rPh>
    <rPh sb="33" eb="34">
      <t>ショ</t>
    </rPh>
    <phoneticPr fontId="28"/>
  </si>
  <si>
    <t>泉佐野及び洲本税務署の申告会場駐車場等警備業務
（区分Ｂ）
洲本署</t>
    <rPh sb="0" eb="4">
      <t>イズミサノオヨ</t>
    </rPh>
    <rPh sb="5" eb="10">
      <t>スモトゼイムショ</t>
    </rPh>
    <rPh sb="25" eb="27">
      <t>クブン</t>
    </rPh>
    <rPh sb="30" eb="32">
      <t>スモト</t>
    </rPh>
    <rPh sb="32" eb="33">
      <t>ショ</t>
    </rPh>
    <phoneticPr fontId="28"/>
  </si>
  <si>
    <t>Di398</t>
    <phoneticPr fontId="3"/>
  </si>
  <si>
    <t>Di399</t>
    <phoneticPr fontId="3"/>
  </si>
  <si>
    <t>Di400</t>
    <phoneticPr fontId="3"/>
  </si>
  <si>
    <t>Di401</t>
  </si>
  <si>
    <t>Di402</t>
  </si>
  <si>
    <t>Di403</t>
  </si>
  <si>
    <t>Di404</t>
  </si>
  <si>
    <t>Di405</t>
  </si>
  <si>
    <t>Di406</t>
  </si>
  <si>
    <t>Di407</t>
  </si>
  <si>
    <t>Di408</t>
    <phoneticPr fontId="3"/>
  </si>
  <si>
    <t>－</t>
  </si>
  <si>
    <t>同種の他の契約の予定価格を類推されるおそれがあるため公表しない</t>
  </si>
  <si>
    <t/>
  </si>
  <si>
    <t>泉佐野及び洲本税務署の申告会場駐車場等警備業務
（区分Ｂ）
洲本署</t>
  </si>
  <si>
    <t>ワールド綜合警備保障株式会社
大阪府堺市西区浜寺船尾町東４－５</t>
  </si>
  <si>
    <t>@3,080円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</si>
</sst>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quot;件&quot;"/>
    <numFmt numFmtId="177" formatCode="#,##0_ &quot;円&quot;"/>
    <numFmt numFmtId="178" formatCode="#,##0_ "/>
    <numFmt numFmtId="179" formatCode="[$-411]ggge&quot;年&quot;m&quot;月&quot;d&quot;日&quot;;@"/>
    <numFmt numFmtId="180" formatCode="0_);[Red]\(0\)"/>
    <numFmt numFmtId="181"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 numFmtId="185" formatCode="#,##0&quot;円&quot;"/>
    <numFmt numFmtId="186" formatCode="#,##0&quot;件&quot;"/>
    <numFmt numFmtId="187" formatCode="&quot;（&quot;&quot;＆&quot;&quot;＆&quot;&quot;月分）&quot;"/>
  </numFmts>
  <fonts count="2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b/>
      <sz val="8"/>
      <name val="ＭＳ Ｐゴシック"/>
      <family val="3"/>
      <charset val="128"/>
    </font>
    <font>
      <sz val="8"/>
      <color rgb="FFFF0000"/>
      <name val="ＭＳ Ｐゴシック"/>
      <family val="3"/>
      <charset val="128"/>
    </font>
    <font>
      <b/>
      <sz val="8"/>
      <name val="ＭＳ ゴシック"/>
      <family val="3"/>
      <charset val="128"/>
    </font>
    <font>
      <sz val="8"/>
      <color indexed="8"/>
      <name val="ＭＳ ゴシック"/>
      <family val="3"/>
      <charset val="128"/>
    </font>
    <font>
      <sz val="8"/>
      <name val="ＭＳ ゴシック"/>
      <family val="3"/>
      <charset val="128"/>
    </font>
    <font>
      <sz val="11"/>
      <color indexed="8"/>
      <name val="ＭＳ Ｐゴシック"/>
      <family val="3"/>
      <charset val="128"/>
    </font>
    <font>
      <sz val="8"/>
      <color theme="1"/>
      <name val="ＭＳ Ｐゴシック"/>
      <family val="3"/>
      <charset val="128"/>
      <scheme val="minor"/>
    </font>
    <font>
      <sz val="8"/>
      <color theme="1"/>
      <name val="ＭＳ Ｐゴシック"/>
      <family val="2"/>
      <scheme val="minor"/>
    </font>
    <font>
      <sz val="9"/>
      <color theme="1"/>
      <name val="ＭＳ Ｐゴシック"/>
      <family val="2"/>
      <scheme val="minor"/>
    </font>
    <font>
      <sz val="6"/>
      <color theme="1"/>
      <name val="ＭＳ Ｐゴシック"/>
      <family val="2"/>
      <scheme val="minor"/>
    </font>
    <font>
      <sz val="9"/>
      <name val="ＭＳ ゴシック"/>
      <family val="3"/>
      <charset val="128"/>
    </font>
    <font>
      <sz val="10"/>
      <color theme="1"/>
      <name val="ＭＳ Ｐゴシック"/>
      <family val="2"/>
      <scheme val="minor"/>
    </font>
    <font>
      <sz val="10"/>
      <color theme="1"/>
      <name val="ＭＳ Ｐゴシック"/>
      <family val="3"/>
      <charset val="128"/>
      <scheme val="minor"/>
    </font>
    <font>
      <sz val="10"/>
      <name val="ＭＳ ゴシック"/>
      <family val="3"/>
      <charset val="128"/>
    </font>
    <font>
      <b/>
      <sz val="16"/>
      <color theme="1"/>
      <name val="ＭＳ Ｐゴシック"/>
      <family val="3"/>
      <charset val="128"/>
      <scheme val="minor"/>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
      <sz val="11"/>
      <color theme="1"/>
      <name val="ＭＳ 明朝"/>
      <family val="1"/>
      <charset val="128"/>
    </font>
    <font>
      <sz val="8"/>
      <name val="ＭＳ Ｐゴシック"/>
      <family val="2"/>
    </font>
    <font>
      <sz val="11"/>
      <name val="ＭＳ Ｐゴシック"/>
      <family val="3"/>
      <charset val="128"/>
      <scheme val="minor"/>
    </font>
    <font>
      <sz val="11"/>
      <color rgb="FF9C5700"/>
      <name val="ＭＳ Ｐゴシック"/>
      <family val="2"/>
      <charset val="128"/>
    </font>
  </fonts>
  <fills count="1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indexed="42"/>
        <bgColor indexed="64"/>
      </patternFill>
    </fill>
    <fill>
      <patternFill patternType="solid">
        <fgColor rgb="FFFFC000"/>
        <bgColor indexed="64"/>
      </patternFill>
    </fill>
    <fill>
      <patternFill patternType="solid">
        <fgColor rgb="FFFFEC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auto="1"/>
      </top>
      <bottom style="double">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10">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xf numFmtId="38" fontId="11"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50">
    <xf numFmtId="0" fontId="0" fillId="0" borderId="0" xfId="0"/>
    <xf numFmtId="0" fontId="5" fillId="6" borderId="3" xfId="2" applyNumberFormat="1" applyFont="1" applyFill="1" applyBorder="1" applyAlignment="1" applyProtection="1">
      <alignment horizontal="left" vertical="top" wrapText="1"/>
      <protection locked="0"/>
    </xf>
    <xf numFmtId="0" fontId="5" fillId="6" borderId="3" xfId="2" applyNumberFormat="1" applyFont="1" applyFill="1" applyBorder="1" applyAlignment="1" applyProtection="1">
      <alignment vertical="top" wrapText="1"/>
      <protection locked="0"/>
    </xf>
    <xf numFmtId="38" fontId="5" fillId="6" borderId="3" xfId="1" applyFont="1" applyFill="1" applyBorder="1" applyAlignment="1" applyProtection="1">
      <alignment vertical="top" wrapText="1"/>
      <protection locked="0"/>
    </xf>
    <xf numFmtId="0" fontId="5" fillId="6" borderId="3" xfId="2" applyNumberFormat="1" applyFont="1" applyFill="1" applyBorder="1" applyAlignment="1" applyProtection="1">
      <alignment vertical="top" wrapText="1" shrinkToFit="1"/>
      <protection locked="0"/>
    </xf>
    <xf numFmtId="0" fontId="5" fillId="3" borderId="3" xfId="2" applyNumberFormat="1" applyFont="1" applyFill="1" applyBorder="1" applyAlignment="1" applyProtection="1">
      <alignment vertical="top" wrapText="1"/>
      <protection locked="0"/>
    </xf>
    <xf numFmtId="0" fontId="8" fillId="0" borderId="0" xfId="2" applyFont="1" applyAlignment="1">
      <alignment vertical="center"/>
    </xf>
    <xf numFmtId="0" fontId="9" fillId="0" borderId="0" xfId="2" applyFont="1">
      <alignment vertical="center"/>
    </xf>
    <xf numFmtId="0" fontId="10" fillId="0" borderId="14" xfId="2" applyFont="1" applyBorder="1" applyAlignment="1">
      <alignment vertical="center"/>
    </xf>
    <xf numFmtId="0" fontId="10" fillId="0" borderId="0" xfId="2" applyFont="1" applyBorder="1" applyAlignment="1">
      <alignment vertical="center"/>
    </xf>
    <xf numFmtId="0" fontId="10" fillId="7" borderId="15" xfId="2" applyFont="1" applyFill="1" applyBorder="1" applyAlignment="1">
      <alignment vertical="top" wrapText="1"/>
    </xf>
    <xf numFmtId="49" fontId="10" fillId="7" borderId="16" xfId="2" applyNumberFormat="1" applyFont="1" applyFill="1" applyBorder="1" applyAlignment="1">
      <alignment vertical="top" wrapText="1"/>
    </xf>
    <xf numFmtId="0" fontId="10" fillId="0" borderId="0" xfId="2" applyFont="1" applyFill="1">
      <alignment vertical="center"/>
    </xf>
    <xf numFmtId="0" fontId="10" fillId="0" borderId="17" xfId="2" applyFont="1" applyBorder="1" applyAlignment="1">
      <alignment vertical="center" wrapText="1"/>
    </xf>
    <xf numFmtId="0" fontId="10" fillId="0" borderId="18" xfId="2" applyFont="1" applyBorder="1" applyAlignment="1">
      <alignment vertical="center" wrapText="1"/>
    </xf>
    <xf numFmtId="0" fontId="10" fillId="0" borderId="17" xfId="2" applyFont="1" applyBorder="1" applyAlignment="1">
      <alignment vertical="center" shrinkToFit="1"/>
    </xf>
    <xf numFmtId="0" fontId="10" fillId="0" borderId="19" xfId="2" applyFont="1" applyBorder="1" applyAlignment="1">
      <alignment vertical="center" wrapText="1"/>
    </xf>
    <xf numFmtId="0" fontId="10" fillId="0" borderId="17" xfId="2" applyFont="1" applyBorder="1" applyAlignment="1">
      <alignment horizontal="center" vertical="center"/>
    </xf>
    <xf numFmtId="0" fontId="10" fillId="0" borderId="18" xfId="2" applyFont="1" applyFill="1" applyBorder="1" applyAlignment="1">
      <alignment vertical="center" wrapText="1"/>
    </xf>
    <xf numFmtId="0" fontId="10" fillId="0" borderId="0" xfId="2" applyFont="1" applyBorder="1" applyAlignment="1">
      <alignment vertical="center" wrapText="1"/>
    </xf>
    <xf numFmtId="0" fontId="10" fillId="0" borderId="0" xfId="2" applyFont="1" applyBorder="1">
      <alignment vertical="center"/>
    </xf>
    <xf numFmtId="0" fontId="10" fillId="0" borderId="0" xfId="2" applyFont="1">
      <alignment vertical="center"/>
    </xf>
    <xf numFmtId="0" fontId="10" fillId="0" borderId="20" xfId="2" applyFont="1" applyBorder="1" applyAlignment="1">
      <alignment vertical="center" wrapText="1"/>
    </xf>
    <xf numFmtId="0" fontId="10" fillId="0" borderId="21" xfId="2" applyFont="1" applyBorder="1" applyAlignment="1">
      <alignment vertical="center" wrapText="1"/>
    </xf>
    <xf numFmtId="0" fontId="10" fillId="0" borderId="22" xfId="2" applyFont="1" applyBorder="1" applyAlignment="1">
      <alignment vertical="center" wrapText="1"/>
    </xf>
    <xf numFmtId="0" fontId="10" fillId="0" borderId="19" xfId="2" applyFont="1" applyBorder="1">
      <alignment vertical="center"/>
    </xf>
    <xf numFmtId="0" fontId="10" fillId="0" borderId="21" xfId="2" applyFont="1" applyBorder="1" applyAlignment="1">
      <alignment horizontal="center" vertical="center"/>
    </xf>
    <xf numFmtId="0" fontId="10" fillId="0" borderId="19" xfId="2" applyFont="1" applyFill="1" applyBorder="1" applyAlignment="1">
      <alignment vertical="center" wrapText="1"/>
    </xf>
    <xf numFmtId="0" fontId="10" fillId="0" borderId="21" xfId="2" applyFont="1" applyBorder="1">
      <alignment vertical="center"/>
    </xf>
    <xf numFmtId="0" fontId="10" fillId="0" borderId="23" xfId="2" applyFont="1" applyBorder="1" applyAlignment="1">
      <alignment vertical="center" shrinkToFit="1"/>
    </xf>
    <xf numFmtId="0" fontId="10" fillId="0" borderId="21" xfId="2" applyFont="1" applyFill="1" applyBorder="1" applyAlignment="1">
      <alignment vertical="center" wrapText="1"/>
    </xf>
    <xf numFmtId="0" fontId="10" fillId="0" borderId="24" xfId="2" applyFont="1" applyBorder="1" applyAlignment="1">
      <alignment vertical="center" wrapText="1"/>
    </xf>
    <xf numFmtId="0" fontId="10" fillId="0" borderId="24" xfId="2" applyFont="1" applyBorder="1">
      <alignment vertical="center"/>
    </xf>
    <xf numFmtId="0" fontId="10" fillId="0" borderId="25" xfId="2" applyFont="1" applyBorder="1">
      <alignment vertical="center"/>
    </xf>
    <xf numFmtId="0" fontId="10" fillId="0" borderId="25" xfId="2" applyFont="1" applyBorder="1" applyAlignment="1">
      <alignment vertical="center" wrapText="1"/>
    </xf>
    <xf numFmtId="0" fontId="9" fillId="0" borderId="0" xfId="2" applyFont="1" applyBorder="1">
      <alignment vertical="center"/>
    </xf>
    <xf numFmtId="0" fontId="5" fillId="0" borderId="3" xfId="2" applyNumberFormat="1" applyFont="1" applyFill="1" applyBorder="1" applyAlignment="1" applyProtection="1">
      <alignment horizontal="center" vertical="center" wrapText="1"/>
      <protection locked="0"/>
    </xf>
    <xf numFmtId="0" fontId="1" fillId="0" borderId="0" xfId="7" applyAlignment="1">
      <alignment vertical="center"/>
    </xf>
    <xf numFmtId="0" fontId="10" fillId="0" borderId="0" xfId="2" applyFont="1" applyAlignment="1">
      <alignment vertical="center"/>
    </xf>
    <xf numFmtId="0" fontId="15" fillId="0" borderId="0" xfId="7" applyFont="1" applyAlignment="1">
      <alignment vertical="center" wrapText="1"/>
    </xf>
    <xf numFmtId="180" fontId="5" fillId="6" borderId="3" xfId="2" applyNumberFormat="1" applyFont="1" applyFill="1" applyBorder="1" applyAlignment="1" applyProtection="1">
      <alignment vertical="top" wrapText="1"/>
      <protection locked="0"/>
    </xf>
    <xf numFmtId="0" fontId="5" fillId="0" borderId="0" xfId="2" applyFont="1" applyFill="1" applyAlignment="1" applyProtection="1">
      <alignment vertical="center"/>
      <protection locked="0"/>
    </xf>
    <xf numFmtId="180" fontId="5" fillId="0" borderId="0" xfId="2" applyNumberFormat="1" applyFont="1" applyFill="1" applyAlignment="1" applyProtection="1">
      <alignment horizontal="center" vertical="center"/>
      <protection locked="0"/>
    </xf>
    <xf numFmtId="38" fontId="5" fillId="0" borderId="0" xfId="1" applyFont="1" applyFill="1" applyAlignment="1" applyProtection="1">
      <alignment horizontal="center" vertical="center"/>
      <protection locked="0"/>
    </xf>
    <xf numFmtId="38" fontId="5" fillId="0" borderId="0" xfId="1" applyFont="1" applyFill="1" applyAlignment="1" applyProtection="1">
      <alignment vertical="center"/>
      <protection locked="0"/>
    </xf>
    <xf numFmtId="180" fontId="5" fillId="0" borderId="0" xfId="2" applyNumberFormat="1" applyFont="1" applyFill="1" applyAlignment="1" applyProtection="1">
      <alignment vertical="center"/>
      <protection locked="0"/>
    </xf>
    <xf numFmtId="0" fontId="5" fillId="0" borderId="0" xfId="2" applyFont="1" applyFill="1" applyAlignment="1" applyProtection="1">
      <alignment vertical="center" wrapText="1"/>
      <protection locked="0"/>
    </xf>
    <xf numFmtId="0" fontId="5" fillId="0" borderId="0" xfId="2" applyFont="1" applyFill="1" applyProtection="1">
      <alignment vertical="center"/>
      <protection locked="0"/>
    </xf>
    <xf numFmtId="0" fontId="5" fillId="0" borderId="0" xfId="2" applyFont="1" applyFill="1" applyAlignment="1" applyProtection="1">
      <protection locked="0"/>
    </xf>
    <xf numFmtId="0" fontId="5" fillId="0" borderId="1" xfId="2" applyFont="1" applyFill="1" applyBorder="1" applyProtection="1">
      <alignment vertical="center"/>
      <protection locked="0"/>
    </xf>
    <xf numFmtId="0" fontId="5" fillId="0" borderId="1" xfId="2" applyFont="1" applyFill="1" applyBorder="1" applyAlignment="1" applyProtection="1">
      <alignment vertical="center"/>
      <protection locked="0"/>
    </xf>
    <xf numFmtId="0" fontId="0" fillId="0" borderId="0" xfId="0" applyFill="1" applyAlignment="1" applyProtection="1">
      <alignment horizontal="center" vertical="center"/>
      <protection locked="0"/>
    </xf>
    <xf numFmtId="0" fontId="13" fillId="0" borderId="0" xfId="0" applyFont="1" applyFill="1" applyAlignment="1" applyProtection="1">
      <alignment horizontal="center" vertical="center" wrapText="1"/>
      <protection locked="0"/>
    </xf>
    <xf numFmtId="0" fontId="6" fillId="0" borderId="0" xfId="2" applyFont="1" applyFill="1" applyAlignment="1" applyProtection="1">
      <alignment vertical="center" wrapText="1"/>
      <protection locked="0"/>
    </xf>
    <xf numFmtId="0" fontId="5" fillId="4" borderId="4" xfId="2" applyFont="1" applyFill="1" applyBorder="1" applyAlignment="1" applyProtection="1">
      <alignment vertical="center"/>
      <protection locked="0"/>
    </xf>
    <xf numFmtId="0" fontId="5" fillId="4" borderId="5" xfId="2" applyFont="1" applyFill="1" applyBorder="1" applyAlignment="1" applyProtection="1">
      <alignment vertical="center"/>
      <protection locked="0"/>
    </xf>
    <xf numFmtId="0" fontId="5" fillId="4" borderId="7" xfId="2" applyFont="1" applyFill="1" applyBorder="1" applyAlignment="1" applyProtection="1">
      <alignment vertical="center"/>
      <protection locked="0"/>
    </xf>
    <xf numFmtId="178" fontId="5" fillId="0" borderId="0" xfId="2" applyNumberFormat="1"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0" fontId="5" fillId="0" borderId="0" xfId="2" applyFont="1" applyFill="1" applyBorder="1" applyAlignment="1" applyProtection="1">
      <alignment horizontal="left" vertical="center"/>
      <protection locked="0"/>
    </xf>
    <xf numFmtId="0" fontId="5" fillId="0" borderId="0" xfId="2" applyFont="1" applyFill="1" applyBorder="1" applyAlignment="1" applyProtection="1">
      <alignment vertical="center"/>
      <protection locked="0"/>
    </xf>
    <xf numFmtId="180" fontId="5" fillId="0" borderId="0" xfId="2" applyNumberFormat="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0" fontId="5" fillId="0" borderId="0" xfId="2" applyFont="1" applyFill="1" applyAlignment="1" applyProtection="1">
      <alignment horizontal="center" vertical="center"/>
      <protection locked="0"/>
    </xf>
    <xf numFmtId="180" fontId="5" fillId="0" borderId="0" xfId="1" applyNumberFormat="1" applyFont="1" applyFill="1" applyAlignment="1" applyProtection="1">
      <alignment vertical="center"/>
      <protection locked="0"/>
    </xf>
    <xf numFmtId="0" fontId="5" fillId="0" borderId="1" xfId="2" applyFont="1" applyFill="1" applyBorder="1" applyAlignment="1" applyProtection="1">
      <alignment vertical="center" wrapText="1"/>
      <protection locked="0"/>
    </xf>
    <xf numFmtId="0" fontId="14" fillId="8" borderId="29" xfId="0" applyFont="1" applyFill="1" applyBorder="1" applyAlignment="1" applyProtection="1">
      <alignment horizontal="center" vertical="center" wrapText="1"/>
      <protection locked="0"/>
    </xf>
    <xf numFmtId="180" fontId="5" fillId="6" borderId="3" xfId="1" applyNumberFormat="1" applyFont="1" applyFill="1" applyBorder="1" applyAlignment="1" applyProtection="1">
      <alignment horizontal="left" vertical="top" wrapText="1"/>
      <protection locked="0"/>
    </xf>
    <xf numFmtId="180" fontId="5" fillId="2" borderId="13" xfId="1" quotePrefix="1" applyNumberFormat="1" applyFont="1" applyFill="1" applyBorder="1" applyAlignment="1" applyProtection="1">
      <alignment horizontal="left" vertical="top" wrapText="1"/>
      <protection locked="0"/>
    </xf>
    <xf numFmtId="38" fontId="5" fillId="2" borderId="13" xfId="1" quotePrefix="1" applyFont="1" applyFill="1" applyBorder="1" applyAlignment="1" applyProtection="1">
      <alignment horizontal="left" vertical="top" wrapText="1"/>
      <protection locked="0"/>
    </xf>
    <xf numFmtId="0" fontId="5" fillId="2" borderId="13" xfId="2" quotePrefix="1" applyFont="1" applyFill="1" applyBorder="1" applyAlignment="1" applyProtection="1">
      <alignment horizontal="left" vertical="top" wrapText="1"/>
      <protection locked="0"/>
    </xf>
    <xf numFmtId="0" fontId="5" fillId="6" borderId="3" xfId="2" applyFont="1" applyFill="1" applyBorder="1" applyAlignment="1" applyProtection="1">
      <alignment vertical="top" wrapText="1"/>
      <protection locked="0"/>
    </xf>
    <xf numFmtId="0" fontId="5" fillId="4" borderId="13" xfId="2" applyFont="1" applyFill="1" applyBorder="1" applyAlignment="1" applyProtection="1">
      <alignment vertical="top" wrapText="1"/>
      <protection locked="0"/>
    </xf>
    <xf numFmtId="0" fontId="5" fillId="4" borderId="3" xfId="2" applyFont="1" applyFill="1" applyBorder="1" applyAlignment="1" applyProtection="1">
      <alignment vertical="top" wrapText="1"/>
      <protection locked="0"/>
    </xf>
    <xf numFmtId="0" fontId="5" fillId="4" borderId="3" xfId="3" applyFont="1" applyFill="1" applyBorder="1" applyAlignment="1" applyProtection="1">
      <alignment vertical="top" wrapText="1"/>
      <protection locked="0"/>
    </xf>
    <xf numFmtId="0" fontId="5" fillId="0" borderId="3" xfId="2" applyNumberFormat="1" applyFont="1" applyFill="1" applyBorder="1" applyAlignment="1" applyProtection="1">
      <alignment horizontal="center" vertical="center"/>
      <protection locked="0"/>
    </xf>
    <xf numFmtId="0" fontId="5" fillId="0" borderId="3" xfId="2" applyNumberFormat="1" applyFont="1" applyFill="1" applyBorder="1" applyAlignment="1" applyProtection="1">
      <alignment vertical="center" wrapText="1"/>
      <protection locked="0"/>
    </xf>
    <xf numFmtId="179" fontId="5" fillId="0" borderId="3" xfId="4" applyNumberFormat="1" applyFont="1" applyFill="1" applyBorder="1" applyAlignment="1" applyProtection="1">
      <alignment horizontal="center" vertical="center" wrapText="1"/>
      <protection locked="0"/>
    </xf>
    <xf numFmtId="180" fontId="5" fillId="0" borderId="3" xfId="2"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horizontal="left" vertical="center" wrapText="1"/>
      <protection locked="0"/>
    </xf>
    <xf numFmtId="180" fontId="5" fillId="0" borderId="3" xfId="5" applyNumberFormat="1" applyFont="1" applyFill="1" applyBorder="1" applyAlignment="1" applyProtection="1">
      <alignment horizontal="center" vertical="center"/>
      <protection locked="0"/>
    </xf>
    <xf numFmtId="180" fontId="5" fillId="0" borderId="3" xfId="5"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vertical="center" wrapText="1" shrinkToFit="1"/>
      <protection locked="0"/>
    </xf>
    <xf numFmtId="0" fontId="5" fillId="0" borderId="3" xfId="2" applyNumberFormat="1" applyFont="1" applyFill="1" applyBorder="1" applyAlignment="1" applyProtection="1">
      <alignment horizontal="center" vertical="center" wrapText="1" shrinkToFit="1"/>
      <protection locked="0"/>
    </xf>
    <xf numFmtId="181" fontId="5" fillId="0" borderId="3" xfId="1" applyNumberFormat="1" applyFont="1" applyFill="1" applyBorder="1" applyAlignment="1" applyProtection="1">
      <alignment horizontal="center" vertical="center" wrapText="1"/>
      <protection locked="0"/>
    </xf>
    <xf numFmtId="38" fontId="5" fillId="0" borderId="3" xfId="1" quotePrefix="1" applyFont="1" applyFill="1" applyBorder="1" applyAlignment="1" applyProtection="1">
      <alignment horizontal="center" vertical="center"/>
      <protection locked="0"/>
    </xf>
    <xf numFmtId="180" fontId="0" fillId="0" borderId="0" xfId="0" applyNumberFormat="1" applyProtection="1">
      <protection locked="0"/>
    </xf>
    <xf numFmtId="38" fontId="0" fillId="0" borderId="0" xfId="1" applyFont="1" applyAlignment="1" applyProtection="1">
      <alignment horizontal="center"/>
      <protection locked="0"/>
    </xf>
    <xf numFmtId="38" fontId="0" fillId="0" borderId="0" xfId="1" applyFont="1" applyAlignment="1" applyProtection="1">
      <protection locked="0"/>
    </xf>
    <xf numFmtId="176" fontId="5" fillId="0" borderId="2" xfId="2" applyNumberFormat="1" applyFont="1" applyFill="1" applyBorder="1" applyAlignment="1" applyProtection="1"/>
    <xf numFmtId="177" fontId="5" fillId="0" borderId="2" xfId="2" applyNumberFormat="1" applyFont="1" applyFill="1" applyBorder="1" applyAlignment="1" applyProtection="1"/>
    <xf numFmtId="0" fontId="16" fillId="0" borderId="0" xfId="2" applyFont="1" applyAlignment="1">
      <alignment vertical="center"/>
    </xf>
    <xf numFmtId="0" fontId="17" fillId="0" borderId="0" xfId="7" applyFont="1" applyAlignment="1">
      <alignment vertical="center"/>
    </xf>
    <xf numFmtId="0" fontId="18" fillId="0" borderId="0" xfId="7" applyFont="1" applyAlignment="1">
      <alignment vertical="center"/>
    </xf>
    <xf numFmtId="0" fontId="19" fillId="0" borderId="0" xfId="2" applyFont="1" applyAlignment="1">
      <alignment vertical="center"/>
    </xf>
    <xf numFmtId="0" fontId="19" fillId="0" borderId="0" xfId="2" applyFont="1">
      <alignment vertical="center"/>
    </xf>
    <xf numFmtId="0" fontId="19" fillId="0" borderId="0" xfId="2" applyFont="1" applyFill="1" applyAlignment="1">
      <alignment vertical="center"/>
    </xf>
    <xf numFmtId="38" fontId="19" fillId="0" borderId="0" xfId="1" applyFont="1" applyAlignment="1">
      <alignment vertical="center"/>
    </xf>
    <xf numFmtId="0" fontId="0" fillId="0" borderId="0" xfId="0" applyProtection="1">
      <protection locked="0"/>
    </xf>
    <xf numFmtId="0" fontId="0" fillId="0" borderId="0" xfId="0" applyAlignment="1" applyProtection="1">
      <alignment horizontal="center" vertical="center"/>
      <protection locked="0"/>
    </xf>
    <xf numFmtId="0" fontId="0" fillId="10" borderId="0" xfId="0" applyFill="1" applyAlignment="1" applyProtection="1">
      <alignment horizontal="center" vertical="center"/>
      <protection locked="0"/>
    </xf>
    <xf numFmtId="0" fontId="10" fillId="0" borderId="30" xfId="2" applyFont="1" applyBorder="1" applyAlignment="1">
      <alignment vertical="center" wrapText="1"/>
    </xf>
    <xf numFmtId="0" fontId="5" fillId="0" borderId="0"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vertical="center" wrapText="1"/>
      <protection locked="0"/>
    </xf>
    <xf numFmtId="0" fontId="0" fillId="0" borderId="0" xfId="0" applyBorder="1" applyProtection="1">
      <protection locked="0"/>
    </xf>
    <xf numFmtId="0" fontId="5" fillId="4" borderId="26" xfId="2" applyFont="1" applyFill="1" applyBorder="1" applyAlignment="1" applyProtection="1">
      <alignment vertical="top" wrapText="1"/>
      <protection locked="0"/>
    </xf>
    <xf numFmtId="0" fontId="5" fillId="0" borderId="9" xfId="2" applyFont="1" applyFill="1" applyBorder="1" applyAlignment="1" applyProtection="1">
      <alignment horizontal="left" vertical="center" wrapText="1"/>
      <protection locked="0"/>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17" fontId="7" fillId="0" borderId="9" xfId="2" applyNumberFormat="1" applyFont="1" applyFill="1" applyBorder="1" applyAlignment="1" applyProtection="1">
      <alignment vertical="top" wrapText="1"/>
      <protection locked="0"/>
    </xf>
    <xf numFmtId="0" fontId="0" fillId="0" borderId="3" xfId="0" applyFill="1" applyBorder="1" applyAlignment="1" applyProtection="1">
      <alignment horizontal="center" vertical="center"/>
      <protection locked="0"/>
    </xf>
    <xf numFmtId="0" fontId="13" fillId="0" borderId="3" xfId="0" applyFont="1" applyFill="1" applyBorder="1" applyAlignment="1" applyProtection="1">
      <alignment horizontal="center" vertical="center" wrapText="1"/>
    </xf>
    <xf numFmtId="38" fontId="13" fillId="0" borderId="3" xfId="1" applyFont="1" applyFill="1" applyBorder="1" applyAlignment="1" applyProtection="1">
      <alignment vertical="center"/>
    </xf>
    <xf numFmtId="38" fontId="5" fillId="6" borderId="3" xfId="1" applyFont="1" applyFill="1" applyBorder="1" applyAlignment="1" applyProtection="1">
      <alignment horizontal="left" vertical="top" wrapText="1"/>
      <protection locked="0"/>
    </xf>
    <xf numFmtId="0" fontId="20" fillId="0" borderId="0" xfId="0" applyFont="1" applyProtection="1">
      <protection locked="0"/>
    </xf>
    <xf numFmtId="0" fontId="0" fillId="0" borderId="3" xfId="0" applyBorder="1" applyAlignment="1" applyProtection="1">
      <alignment horizontal="center" vertical="center"/>
    </xf>
    <xf numFmtId="49" fontId="14" fillId="8" borderId="28" xfId="0" applyNumberFormat="1" applyFont="1" applyFill="1" applyBorder="1" applyAlignment="1" applyProtection="1">
      <alignment horizontal="left" vertical="center" wrapText="1"/>
      <protection locked="0"/>
    </xf>
    <xf numFmtId="0" fontId="14" fillId="8" borderId="13" xfId="0" applyFont="1" applyFill="1" applyBorder="1" applyAlignment="1" applyProtection="1">
      <alignment horizontal="left" vertical="top" wrapText="1"/>
      <protection locked="0"/>
    </xf>
    <xf numFmtId="17" fontId="5" fillId="11" borderId="9" xfId="2" applyNumberFormat="1" applyFont="1" applyFill="1" applyBorder="1" applyAlignment="1" applyProtection="1">
      <alignment vertical="center" wrapText="1"/>
      <protection locked="0"/>
    </xf>
    <xf numFmtId="17" fontId="5" fillId="11" borderId="0" xfId="2" applyNumberFormat="1" applyFont="1" applyFill="1" applyBorder="1" applyAlignment="1" applyProtection="1">
      <alignment vertical="center" wrapText="1"/>
      <protection locked="0"/>
    </xf>
    <xf numFmtId="17" fontId="5" fillId="11" borderId="4" xfId="2" applyNumberFormat="1" applyFont="1" applyFill="1" applyBorder="1" applyAlignment="1" applyProtection="1">
      <alignment vertical="center" wrapText="1"/>
      <protection locked="0"/>
    </xf>
    <xf numFmtId="17" fontId="5" fillId="11" borderId="5" xfId="2" applyNumberFormat="1" applyFont="1" applyFill="1" applyBorder="1" applyAlignment="1" applyProtection="1">
      <alignment vertical="center" wrapText="1"/>
      <protection locked="0"/>
    </xf>
    <xf numFmtId="0" fontId="10" fillId="7" borderId="31" xfId="2" applyFont="1" applyFill="1" applyBorder="1" applyAlignment="1">
      <alignment vertical="top" wrapText="1"/>
    </xf>
    <xf numFmtId="0" fontId="10" fillId="0" borderId="32" xfId="2" applyFont="1" applyBorder="1" applyAlignment="1">
      <alignment vertical="center" wrapText="1"/>
    </xf>
    <xf numFmtId="0" fontId="10" fillId="0" borderId="33" xfId="2" applyFont="1" applyBorder="1">
      <alignment vertical="center"/>
    </xf>
    <xf numFmtId="0" fontId="10" fillId="7" borderId="3" xfId="2" applyFont="1" applyFill="1" applyBorder="1" applyAlignment="1">
      <alignment vertical="top" wrapText="1"/>
    </xf>
    <xf numFmtId="0" fontId="10" fillId="0" borderId="3" xfId="2" applyFont="1" applyBorder="1" applyAlignment="1">
      <alignment vertical="center" wrapText="1"/>
    </xf>
    <xf numFmtId="0" fontId="10" fillId="0" borderId="3" xfId="2" applyFont="1" applyBorder="1">
      <alignment vertical="center"/>
    </xf>
    <xf numFmtId="0" fontId="21" fillId="0" borderId="13" xfId="2" applyFont="1" applyFill="1" applyBorder="1" applyAlignment="1">
      <alignment vertical="center" wrapText="1"/>
    </xf>
    <xf numFmtId="0" fontId="22" fillId="0" borderId="13" xfId="8" applyFont="1" applyFill="1" applyBorder="1" applyAlignment="1">
      <alignment vertical="center" wrapText="1"/>
    </xf>
    <xf numFmtId="184" fontId="21" fillId="0" borderId="13" xfId="2" applyNumberFormat="1" applyFont="1" applyFill="1" applyBorder="1" applyAlignment="1">
      <alignment horizontal="center" vertical="center" wrapText="1"/>
    </xf>
    <xf numFmtId="180" fontId="22" fillId="0" borderId="13" xfId="8" applyNumberFormat="1" applyFont="1" applyFill="1" applyBorder="1" applyAlignment="1">
      <alignment horizontal="center" vertical="center" wrapText="1"/>
    </xf>
    <xf numFmtId="183" fontId="21" fillId="0" borderId="13" xfId="5" applyNumberFormat="1" applyFont="1" applyFill="1" applyBorder="1" applyAlignment="1">
      <alignment horizontal="center" vertical="center" wrapText="1" shrinkToFit="1"/>
    </xf>
    <xf numFmtId="182" fontId="21" fillId="0" borderId="13" xfId="9" applyNumberFormat="1" applyFont="1" applyFill="1" applyBorder="1" applyAlignment="1">
      <alignment horizontal="center" vertical="center" wrapText="1"/>
    </xf>
    <xf numFmtId="0" fontId="22" fillId="0" borderId="13" xfId="8" applyFont="1" applyFill="1" applyBorder="1" applyAlignment="1">
      <alignment horizontal="left" vertical="center" wrapText="1"/>
    </xf>
    <xf numFmtId="0" fontId="22" fillId="0" borderId="0" xfId="8" applyFont="1" applyFill="1">
      <alignment vertical="center"/>
    </xf>
    <xf numFmtId="0" fontId="22" fillId="0" borderId="0" xfId="8" applyFont="1" applyFill="1" applyAlignment="1">
      <alignment horizontal="center" vertical="center"/>
    </xf>
    <xf numFmtId="0" fontId="22" fillId="0" borderId="0" xfId="8" applyFont="1" applyFill="1" applyAlignment="1">
      <alignment horizontal="left" vertical="center"/>
    </xf>
    <xf numFmtId="38" fontId="22" fillId="0" borderId="0" xfId="5" applyFont="1" applyFill="1" applyAlignment="1">
      <alignment horizontal="center" vertical="center"/>
    </xf>
    <xf numFmtId="0" fontId="22" fillId="0" borderId="0" xfId="3" applyFont="1"/>
    <xf numFmtId="0" fontId="22" fillId="0" borderId="0" xfId="3" applyFont="1" applyAlignment="1">
      <alignment horizontal="right" vertical="center"/>
    </xf>
    <xf numFmtId="0" fontId="22" fillId="0" borderId="3" xfId="3" applyFont="1" applyBorder="1" applyAlignment="1">
      <alignment horizontal="right" vertical="center"/>
    </xf>
    <xf numFmtId="0" fontId="22" fillId="0" borderId="3" xfId="8" applyFont="1" applyFill="1" applyBorder="1" applyAlignment="1">
      <alignment horizontal="center" vertical="center" wrapText="1"/>
    </xf>
    <xf numFmtId="0" fontId="22" fillId="0" borderId="0" xfId="8" applyFont="1" applyFill="1" applyAlignment="1">
      <alignment horizontal="center" vertical="center" wrapText="1"/>
    </xf>
    <xf numFmtId="0" fontId="22" fillId="0" borderId="3" xfId="8" applyFont="1" applyBorder="1" applyAlignment="1">
      <alignment horizontal="center" vertical="center" wrapText="1"/>
    </xf>
    <xf numFmtId="178" fontId="21" fillId="0" borderId="13" xfId="2" applyNumberFormat="1" applyFont="1" applyFill="1" applyBorder="1" applyAlignment="1">
      <alignment horizontal="left" vertical="center" wrapText="1"/>
    </xf>
    <xf numFmtId="0" fontId="21" fillId="0" borderId="13" xfId="9" applyNumberFormat="1" applyFont="1" applyFill="1" applyBorder="1" applyAlignment="1">
      <alignment horizontal="center" vertical="center" wrapText="1"/>
    </xf>
    <xf numFmtId="181" fontId="5" fillId="0" borderId="3" xfId="1" quotePrefix="1" applyNumberFormat="1" applyFont="1" applyFill="1" applyBorder="1" applyAlignment="1" applyProtection="1">
      <alignment horizontal="center" vertical="center"/>
      <protection locked="0"/>
    </xf>
    <xf numFmtId="0" fontId="0" fillId="0" borderId="26" xfId="0" applyBorder="1" applyAlignment="1" applyProtection="1">
      <alignment horizontal="center" vertical="center"/>
    </xf>
    <xf numFmtId="0" fontId="5" fillId="5" borderId="3" xfId="2" applyNumberFormat="1" applyFont="1" applyFill="1" applyBorder="1" applyAlignment="1" applyProtection="1">
      <alignment vertical="top" wrapText="1"/>
      <protection locked="0"/>
    </xf>
    <xf numFmtId="0" fontId="5" fillId="5" borderId="3" xfId="2" applyNumberFormat="1" applyFont="1" applyFill="1" applyBorder="1" applyAlignment="1" applyProtection="1">
      <alignment horizontal="left" vertical="top" wrapText="1"/>
      <protection locked="0"/>
    </xf>
    <xf numFmtId="0" fontId="25" fillId="0" borderId="15" xfId="0" applyFont="1" applyBorder="1" applyAlignment="1">
      <alignment horizontal="justify" vertical="center" wrapText="1"/>
    </xf>
    <xf numFmtId="0" fontId="25" fillId="0" borderId="30" xfId="0" applyFont="1" applyBorder="1" applyAlignment="1">
      <alignment horizontal="left" vertical="center" wrapText="1"/>
    </xf>
    <xf numFmtId="0" fontId="25" fillId="0" borderId="30" xfId="0" applyFont="1" applyBorder="1" applyAlignment="1">
      <alignment horizontal="justify" vertical="center" wrapText="1"/>
    </xf>
    <xf numFmtId="0" fontId="5" fillId="0" borderId="3" xfId="2" applyFont="1" applyBorder="1" applyAlignment="1" applyProtection="1">
      <alignment horizontal="center" vertical="center" wrapText="1"/>
      <protection locked="0"/>
    </xf>
    <xf numFmtId="0" fontId="10" fillId="0" borderId="23" xfId="2" applyFont="1" applyBorder="1" applyAlignment="1">
      <alignment vertical="center" wrapText="1"/>
    </xf>
    <xf numFmtId="0" fontId="13" fillId="11" borderId="13" xfId="0" applyFont="1" applyFill="1" applyBorder="1" applyAlignment="1" applyProtection="1">
      <alignment horizontal="left" vertical="top" wrapText="1"/>
      <protection locked="0"/>
    </xf>
    <xf numFmtId="17" fontId="5" fillId="11" borderId="13" xfId="2" applyNumberFormat="1" applyFont="1" applyFill="1" applyBorder="1" applyAlignment="1" applyProtection="1">
      <alignment horizontal="left" vertical="top" wrapText="1"/>
      <protection locked="0"/>
    </xf>
    <xf numFmtId="17" fontId="5" fillId="11" borderId="6" xfId="2" applyNumberFormat="1" applyFont="1" applyFill="1" applyBorder="1" applyAlignment="1" applyProtection="1">
      <alignment vertical="center" wrapText="1"/>
      <protection locked="0"/>
    </xf>
    <xf numFmtId="17" fontId="5" fillId="11" borderId="10" xfId="2" applyNumberFormat="1" applyFont="1" applyFill="1" applyBorder="1" applyAlignment="1" applyProtection="1">
      <alignment vertical="center" wrapText="1"/>
      <protection locked="0"/>
    </xf>
    <xf numFmtId="17" fontId="5" fillId="11" borderId="11" xfId="2" applyNumberFormat="1" applyFont="1" applyFill="1" applyBorder="1" applyAlignment="1" applyProtection="1">
      <alignment vertical="center" wrapText="1"/>
      <protection locked="0"/>
    </xf>
    <xf numFmtId="17" fontId="5" fillId="11" borderId="1" xfId="2" applyNumberFormat="1" applyFont="1" applyFill="1" applyBorder="1" applyAlignment="1" applyProtection="1">
      <alignment vertical="center" wrapText="1"/>
      <protection locked="0"/>
    </xf>
    <xf numFmtId="17" fontId="5" fillId="11" borderId="12" xfId="2" applyNumberFormat="1" applyFont="1" applyFill="1" applyBorder="1" applyAlignment="1" applyProtection="1">
      <alignment vertical="center" wrapText="1"/>
      <protection locked="0"/>
    </xf>
    <xf numFmtId="0" fontId="12" fillId="0" borderId="3" xfId="0" applyFont="1" applyFill="1" applyBorder="1" applyAlignment="1" applyProtection="1">
      <alignment horizontal="center" vertical="center" wrapText="1"/>
    </xf>
    <xf numFmtId="38" fontId="13" fillId="0" borderId="3" xfId="1" applyFont="1" applyFill="1" applyBorder="1" applyAlignment="1" applyProtection="1">
      <alignment vertical="center"/>
      <protection locked="0"/>
    </xf>
    <xf numFmtId="182" fontId="5" fillId="12" borderId="3" xfId="2" applyNumberFormat="1" applyFont="1" applyFill="1" applyBorder="1" applyAlignment="1" applyProtection="1">
      <alignment horizontal="center" vertical="center" wrapText="1" shrinkToFit="1"/>
      <protection locked="0"/>
    </xf>
    <xf numFmtId="187" fontId="20" fillId="0" borderId="0" xfId="0" applyNumberFormat="1" applyFont="1" applyProtection="1">
      <protection locked="0"/>
    </xf>
    <xf numFmtId="38" fontId="13" fillId="0" borderId="0" xfId="1" applyFont="1" applyFill="1" applyAlignment="1" applyProtection="1">
      <alignment vertical="center"/>
      <protection locked="0"/>
    </xf>
    <xf numFmtId="17" fontId="5" fillId="10" borderId="6" xfId="2" applyNumberFormat="1" applyFont="1" applyFill="1" applyBorder="1" applyAlignment="1" applyProtection="1">
      <alignment vertical="center" wrapText="1"/>
      <protection locked="0"/>
    </xf>
    <xf numFmtId="0" fontId="0" fillId="0" borderId="28" xfId="0" applyBorder="1" applyAlignment="1" applyProtection="1">
      <alignment horizontal="center" vertical="center"/>
      <protection locked="0"/>
    </xf>
    <xf numFmtId="49" fontId="13" fillId="9" borderId="28" xfId="0" applyNumberFormat="1" applyFont="1" applyFill="1" applyBorder="1" applyAlignment="1" applyProtection="1">
      <alignment horizontal="left" vertical="center" wrapText="1"/>
      <protection locked="0"/>
    </xf>
    <xf numFmtId="0" fontId="13" fillId="9" borderId="28" xfId="0" applyFont="1" applyFill="1" applyBorder="1" applyAlignment="1" applyProtection="1">
      <alignment horizontal="center" vertical="center" wrapText="1"/>
      <protection locked="0"/>
    </xf>
    <xf numFmtId="17" fontId="5" fillId="10" borderId="10" xfId="2" applyNumberFormat="1" applyFont="1" applyFill="1" applyBorder="1" applyAlignment="1" applyProtection="1">
      <alignment vertical="center" wrapText="1"/>
      <protection locked="0"/>
    </xf>
    <xf numFmtId="0" fontId="0" fillId="0" borderId="29" xfId="0" applyBorder="1" applyAlignment="1" applyProtection="1">
      <alignment horizontal="center" vertical="center"/>
      <protection locked="0"/>
    </xf>
    <xf numFmtId="0" fontId="13" fillId="9" borderId="29" xfId="0" applyFont="1" applyFill="1" applyBorder="1" applyAlignment="1" applyProtection="1">
      <alignment horizontal="center" vertical="center" wrapText="1"/>
      <protection locked="0"/>
    </xf>
    <xf numFmtId="186" fontId="13" fillId="9" borderId="13" xfId="1" applyNumberFormat="1" applyFont="1" applyFill="1" applyBorder="1" applyAlignment="1" applyProtection="1">
      <alignment horizontal="center" vertical="center" wrapText="1"/>
      <protection locked="0"/>
    </xf>
    <xf numFmtId="186" fontId="13" fillId="9" borderId="3" xfId="1" applyNumberFormat="1" applyFont="1" applyFill="1" applyBorder="1" applyAlignment="1" applyProtection="1">
      <alignment horizontal="center" vertical="center" wrapText="1"/>
      <protection locked="0"/>
    </xf>
    <xf numFmtId="38" fontId="13" fillId="9" borderId="3" xfId="1" applyFont="1" applyFill="1" applyBorder="1" applyAlignment="1" applyProtection="1">
      <alignment vertical="center"/>
      <protection locked="0"/>
    </xf>
    <xf numFmtId="0" fontId="0" fillId="0" borderId="13" xfId="0" applyBorder="1" applyAlignment="1" applyProtection="1">
      <alignment horizontal="center" vertical="center"/>
      <protection locked="0"/>
    </xf>
    <xf numFmtId="0" fontId="13" fillId="9" borderId="13" xfId="0" applyFont="1" applyFill="1" applyBorder="1" applyAlignment="1" applyProtection="1">
      <alignment horizontal="left" vertical="top" wrapText="1"/>
      <protection locked="0"/>
    </xf>
    <xf numFmtId="0" fontId="13" fillId="9" borderId="3" xfId="0" applyFont="1" applyFill="1" applyBorder="1" applyAlignment="1" applyProtection="1">
      <alignment horizontal="left" vertical="top" wrapText="1"/>
      <protection locked="0"/>
    </xf>
    <xf numFmtId="38" fontId="13" fillId="9" borderId="3" xfId="1" applyFont="1" applyFill="1" applyBorder="1" applyAlignment="1" applyProtection="1">
      <alignment horizontal="left" vertical="top" wrapText="1"/>
      <protection locked="0"/>
    </xf>
    <xf numFmtId="185" fontId="13" fillId="8" borderId="29" xfId="0" applyNumberFormat="1" applyFont="1" applyFill="1" applyBorder="1" applyAlignment="1" applyProtection="1">
      <alignment horizontal="center" vertical="center" wrapText="1"/>
      <protection locked="0"/>
    </xf>
    <xf numFmtId="0" fontId="13" fillId="10" borderId="3" xfId="0" applyFont="1" applyFill="1" applyBorder="1" applyAlignment="1" applyProtection="1">
      <alignment horizontal="left" vertical="center" wrapText="1"/>
      <protection locked="0"/>
    </xf>
    <xf numFmtId="0" fontId="13" fillId="0" borderId="26"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5" fillId="5" borderId="3" xfId="2" applyFont="1" applyFill="1" applyBorder="1" applyAlignment="1" applyProtection="1">
      <alignment vertical="top" wrapText="1"/>
      <protection locked="0"/>
    </xf>
    <xf numFmtId="17" fontId="5" fillId="5" borderId="13" xfId="2" applyNumberFormat="1" applyFont="1" applyFill="1" applyBorder="1" applyAlignment="1" applyProtection="1">
      <alignment vertical="top" wrapText="1"/>
      <protection locked="0"/>
    </xf>
    <xf numFmtId="0" fontId="5" fillId="0" borderId="0" xfId="2" applyFont="1" applyAlignment="1" applyProtection="1">
      <alignment vertical="center" wrapText="1"/>
      <protection locked="0"/>
    </xf>
    <xf numFmtId="0" fontId="5" fillId="0" borderId="0" xfId="2" applyFont="1" applyProtection="1">
      <alignment vertical="center"/>
      <protection locked="0"/>
    </xf>
    <xf numFmtId="56" fontId="7" fillId="3" borderId="13" xfId="2" quotePrefix="1" applyNumberFormat="1" applyFont="1" applyFill="1" applyBorder="1" applyAlignment="1" applyProtection="1">
      <alignment vertical="top" wrapText="1"/>
      <protection locked="0"/>
    </xf>
    <xf numFmtId="0" fontId="7" fillId="3" borderId="13" xfId="2" quotePrefix="1" applyFont="1" applyFill="1" applyBorder="1" applyAlignment="1" applyProtection="1">
      <alignment vertical="top" wrapText="1"/>
      <protection locked="0"/>
    </xf>
    <xf numFmtId="17" fontId="7" fillId="13" borderId="3" xfId="2" applyNumberFormat="1" applyFont="1" applyFill="1" applyBorder="1" applyAlignment="1" applyProtection="1">
      <alignment vertical="top" wrapText="1"/>
      <protection locked="0"/>
    </xf>
    <xf numFmtId="178" fontId="5" fillId="0" borderId="3" xfId="2" applyNumberFormat="1" applyFont="1" applyBorder="1" applyAlignment="1" applyProtection="1">
      <alignment horizontal="center" vertical="center" wrapText="1"/>
      <protection locked="0"/>
    </xf>
    <xf numFmtId="0" fontId="5" fillId="14" borderId="3" xfId="2" applyNumberFormat="1" applyFont="1" applyFill="1" applyBorder="1" applyAlignment="1" applyProtection="1">
      <alignment vertical="center" wrapText="1"/>
      <protection locked="0"/>
    </xf>
    <xf numFmtId="0" fontId="26" fillId="0" borderId="3" xfId="2" applyNumberFormat="1" applyFont="1" applyFill="1" applyBorder="1" applyAlignment="1" applyProtection="1">
      <alignment horizontal="center" vertical="center"/>
      <protection locked="0"/>
    </xf>
    <xf numFmtId="0" fontId="27" fillId="0" borderId="0" xfId="0" applyFont="1" applyProtection="1">
      <protection locked="0"/>
    </xf>
    <xf numFmtId="0" fontId="0" fillId="0" borderId="0" xfId="0" applyAlignment="1" applyProtection="1">
      <alignment horizontal="center"/>
      <protection locked="0"/>
    </xf>
    <xf numFmtId="0" fontId="5" fillId="0" borderId="2" xfId="2" applyFont="1" applyFill="1" applyBorder="1" applyAlignment="1" applyProtection="1">
      <alignment horizontal="center" vertical="center"/>
      <protection locked="0"/>
    </xf>
    <xf numFmtId="0" fontId="5" fillId="0" borderId="8" xfId="2" applyFont="1" applyFill="1" applyBorder="1" applyAlignment="1" applyProtection="1">
      <alignment horizontal="center" vertical="center"/>
      <protection locked="0"/>
    </xf>
    <xf numFmtId="0" fontId="5" fillId="0" borderId="0" xfId="2" applyFont="1" applyFill="1" applyBorder="1" applyAlignment="1" applyProtection="1">
      <alignment horizontal="center" vertical="center"/>
      <protection locked="0"/>
    </xf>
    <xf numFmtId="0" fontId="5" fillId="6" borderId="3" xfId="2" applyNumberFormat="1" applyFont="1" applyFill="1" applyBorder="1" applyAlignment="1" applyProtection="1">
      <alignment horizontal="center" vertical="top" wrapText="1"/>
      <protection locked="0"/>
    </xf>
    <xf numFmtId="181" fontId="5" fillId="14" borderId="3" xfId="1" applyNumberFormat="1" applyFont="1" applyFill="1" applyBorder="1" applyAlignment="1" applyProtection="1">
      <alignment horizontal="center" vertical="center" wrapText="1"/>
      <protection locked="0"/>
    </xf>
    <xf numFmtId="181" fontId="5" fillId="14" borderId="3" xfId="1" quotePrefix="1" applyNumberFormat="1" applyFont="1" applyFill="1" applyBorder="1" applyAlignment="1" applyProtection="1">
      <alignment horizontal="center" vertical="center"/>
      <protection locked="0"/>
    </xf>
    <xf numFmtId="180" fontId="5" fillId="14" borderId="3" xfId="2" applyNumberFormat="1" applyFont="1" applyFill="1" applyBorder="1" applyAlignment="1" applyProtection="1">
      <alignment horizontal="center" vertical="center" wrapText="1"/>
      <protection locked="0"/>
    </xf>
    <xf numFmtId="0" fontId="5" fillId="5" borderId="3" xfId="2" applyFont="1" applyFill="1" applyBorder="1" applyAlignment="1" applyProtection="1">
      <alignment horizontal="left" vertical="center" wrapText="1"/>
      <protection locked="0"/>
    </xf>
    <xf numFmtId="0" fontId="5" fillId="2" borderId="3" xfId="2" applyFont="1" applyFill="1" applyBorder="1" applyAlignment="1" applyProtection="1">
      <alignment horizontal="left" vertical="center" wrapText="1"/>
      <protection locked="0"/>
    </xf>
    <xf numFmtId="185" fontId="13" fillId="9" borderId="3" xfId="0" applyNumberFormat="1" applyFont="1" applyFill="1" applyBorder="1" applyAlignment="1" applyProtection="1">
      <alignment horizontal="right" vertical="center" wrapText="1"/>
      <protection locked="0"/>
    </xf>
    <xf numFmtId="0" fontId="5" fillId="5" borderId="26" xfId="2" applyFont="1" applyFill="1" applyBorder="1" applyAlignment="1" applyProtection="1">
      <alignment horizontal="left" vertical="center" wrapText="1"/>
      <protection locked="0"/>
    </xf>
    <xf numFmtId="0" fontId="5" fillId="5" borderId="7" xfId="2" applyFont="1" applyFill="1" applyBorder="1" applyAlignment="1" applyProtection="1">
      <alignment horizontal="left" vertical="center" wrapText="1"/>
      <protection locked="0"/>
    </xf>
    <xf numFmtId="0" fontId="5" fillId="4" borderId="9" xfId="2" applyFont="1" applyFill="1" applyBorder="1" applyAlignment="1" applyProtection="1">
      <alignment horizontal="left" vertical="top" wrapText="1"/>
      <protection locked="0"/>
    </xf>
    <xf numFmtId="0" fontId="5" fillId="4" borderId="11" xfId="2" applyFont="1" applyFill="1" applyBorder="1" applyAlignment="1" applyProtection="1">
      <alignment horizontal="left" vertical="top" wrapText="1"/>
      <protection locked="0"/>
    </xf>
    <xf numFmtId="0" fontId="5" fillId="4" borderId="4" xfId="3" applyFont="1" applyFill="1" applyBorder="1" applyAlignment="1" applyProtection="1">
      <alignment horizontal="left" vertical="top" wrapText="1"/>
      <protection locked="0"/>
    </xf>
    <xf numFmtId="0" fontId="5" fillId="4" borderId="5" xfId="3" applyFont="1" applyFill="1" applyBorder="1" applyAlignment="1" applyProtection="1">
      <alignment horizontal="left" vertical="top" wrapText="1"/>
      <protection locked="0"/>
    </xf>
    <xf numFmtId="0" fontId="5" fillId="4" borderId="6" xfId="3" applyFont="1" applyFill="1" applyBorder="1" applyAlignment="1" applyProtection="1">
      <alignment horizontal="left" vertical="top" wrapText="1"/>
      <protection locked="0"/>
    </xf>
    <xf numFmtId="0" fontId="5" fillId="4" borderId="11" xfId="3" applyFont="1" applyFill="1" applyBorder="1" applyAlignment="1" applyProtection="1">
      <alignment horizontal="left" vertical="top" wrapText="1"/>
      <protection locked="0"/>
    </xf>
    <xf numFmtId="0" fontId="5" fillId="4" borderId="1" xfId="3" applyFont="1" applyFill="1" applyBorder="1" applyAlignment="1" applyProtection="1">
      <alignment horizontal="left" vertical="top" wrapText="1"/>
      <protection locked="0"/>
    </xf>
    <xf numFmtId="0" fontId="5" fillId="4" borderId="12" xfId="3" applyFont="1" applyFill="1" applyBorder="1" applyAlignment="1" applyProtection="1">
      <alignment horizontal="left" vertical="top" wrapText="1"/>
      <protection locked="0"/>
    </xf>
    <xf numFmtId="0" fontId="5" fillId="5" borderId="4" xfId="2" applyFont="1" applyFill="1" applyBorder="1" applyAlignment="1" applyProtection="1">
      <alignment horizontal="left" vertical="top" wrapText="1"/>
      <protection locked="0"/>
    </xf>
    <xf numFmtId="0" fontId="5" fillId="5" borderId="6" xfId="2" applyFont="1" applyFill="1" applyBorder="1" applyAlignment="1" applyProtection="1">
      <alignment horizontal="left" vertical="top" wrapText="1"/>
      <protection locked="0"/>
    </xf>
    <xf numFmtId="0" fontId="5" fillId="5" borderId="11" xfId="2" applyFont="1" applyFill="1" applyBorder="1" applyAlignment="1" applyProtection="1">
      <alignment horizontal="left" vertical="top" wrapText="1"/>
      <protection locked="0"/>
    </xf>
    <xf numFmtId="0" fontId="5" fillId="5" borderId="12" xfId="2" applyFont="1" applyFill="1" applyBorder="1" applyAlignment="1" applyProtection="1">
      <alignment horizontal="left" vertical="top" wrapText="1"/>
      <protection locked="0"/>
    </xf>
    <xf numFmtId="0" fontId="14" fillId="9" borderId="26" xfId="0" applyFont="1" applyFill="1" applyBorder="1" applyAlignment="1" applyProtection="1">
      <alignment horizontal="center" vertical="center"/>
      <protection locked="0"/>
    </xf>
    <xf numFmtId="0" fontId="14" fillId="9" borderId="27" xfId="0" applyFont="1" applyFill="1" applyBorder="1" applyAlignment="1" applyProtection="1">
      <alignment horizontal="center" vertical="center"/>
      <protection locked="0"/>
    </xf>
    <xf numFmtId="0" fontId="14" fillId="9" borderId="7" xfId="0" applyFont="1" applyFill="1" applyBorder="1" applyAlignment="1" applyProtection="1">
      <alignment horizontal="center" vertical="center"/>
      <protection locked="0"/>
    </xf>
    <xf numFmtId="0" fontId="7" fillId="13" borderId="4" xfId="2" applyFont="1" applyFill="1" applyBorder="1" applyAlignment="1" applyProtection="1">
      <alignment horizontal="left" vertical="center" wrapText="1"/>
      <protection locked="0"/>
    </xf>
    <xf numFmtId="0" fontId="7" fillId="13" borderId="9" xfId="2" applyFont="1" applyFill="1" applyBorder="1" applyAlignment="1" applyProtection="1">
      <alignment horizontal="left" vertical="center" wrapText="1"/>
      <protection locked="0"/>
    </xf>
    <xf numFmtId="0" fontId="7" fillId="13" borderId="11" xfId="2" applyFont="1" applyFill="1" applyBorder="1" applyAlignment="1" applyProtection="1">
      <alignment horizontal="left" vertical="center" wrapText="1"/>
      <protection locked="0"/>
    </xf>
    <xf numFmtId="0" fontId="5" fillId="3" borderId="4" xfId="2" applyFont="1" applyFill="1" applyBorder="1" applyAlignment="1" applyProtection="1">
      <alignment horizontal="left" vertical="center" wrapText="1"/>
      <protection locked="0"/>
    </xf>
    <xf numFmtId="0" fontId="5" fillId="3" borderId="5" xfId="2" applyFont="1" applyFill="1" applyBorder="1" applyAlignment="1" applyProtection="1">
      <alignment horizontal="left" vertical="center" wrapText="1"/>
      <protection locked="0"/>
    </xf>
    <xf numFmtId="0" fontId="5" fillId="3" borderId="6" xfId="2" applyFont="1" applyFill="1" applyBorder="1" applyAlignment="1" applyProtection="1">
      <alignment horizontal="left" vertical="center" wrapText="1"/>
      <protection locked="0"/>
    </xf>
    <xf numFmtId="0" fontId="5" fillId="3" borderId="9" xfId="2" applyFont="1" applyFill="1" applyBorder="1" applyAlignment="1" applyProtection="1">
      <alignment horizontal="left" vertical="center" wrapText="1"/>
      <protection locked="0"/>
    </xf>
    <xf numFmtId="0" fontId="5" fillId="3" borderId="0" xfId="2" applyFont="1" applyFill="1" applyBorder="1" applyAlignment="1" applyProtection="1">
      <alignment horizontal="left" vertical="center" wrapText="1"/>
      <protection locked="0"/>
    </xf>
    <xf numFmtId="0" fontId="5" fillId="3" borderId="10" xfId="2" applyFont="1" applyFill="1" applyBorder="1" applyAlignment="1" applyProtection="1">
      <alignment horizontal="left" vertical="center" wrapText="1"/>
      <protection locked="0"/>
    </xf>
    <xf numFmtId="0" fontId="5" fillId="3" borderId="11" xfId="2" applyFont="1" applyFill="1" applyBorder="1" applyAlignment="1" applyProtection="1">
      <alignment horizontal="left" vertical="center" wrapText="1"/>
      <protection locked="0"/>
    </xf>
    <xf numFmtId="0" fontId="5" fillId="3" borderId="1" xfId="2" applyFont="1" applyFill="1" applyBorder="1" applyAlignment="1" applyProtection="1">
      <alignment horizontal="left" vertical="center" wrapText="1"/>
      <protection locked="0"/>
    </xf>
    <xf numFmtId="0" fontId="5" fillId="3" borderId="12" xfId="2" applyFont="1" applyFill="1" applyBorder="1" applyAlignment="1" applyProtection="1">
      <alignment horizontal="left" vertical="center" wrapText="1"/>
      <protection locked="0"/>
    </xf>
    <xf numFmtId="0" fontId="22" fillId="0" borderId="3" xfId="8" applyFont="1" applyFill="1" applyBorder="1" applyAlignment="1">
      <alignment horizontal="center" vertical="center" wrapText="1"/>
    </xf>
    <xf numFmtId="0" fontId="22" fillId="0" borderId="28" xfId="8" applyFont="1" applyFill="1" applyBorder="1" applyAlignment="1">
      <alignment horizontal="center" vertical="center" wrapText="1"/>
    </xf>
    <xf numFmtId="0" fontId="22" fillId="0" borderId="13" xfId="8" applyFont="1" applyFill="1" applyBorder="1" applyAlignment="1">
      <alignment horizontal="center" vertical="center" wrapText="1"/>
    </xf>
    <xf numFmtId="38" fontId="22" fillId="0" borderId="3" xfId="5" applyFont="1" applyFill="1" applyBorder="1" applyAlignment="1">
      <alignment horizontal="center" vertical="center" wrapText="1"/>
    </xf>
    <xf numFmtId="0" fontId="22" fillId="14" borderId="3" xfId="8" applyFont="1" applyFill="1" applyBorder="1" applyAlignment="1">
      <alignment horizontal="center" vertical="center" wrapText="1"/>
    </xf>
    <xf numFmtId="0" fontId="22" fillId="0" borderId="3" xfId="8" applyFont="1" applyFill="1" applyBorder="1" applyAlignment="1">
      <alignment horizontal="center" vertical="center"/>
    </xf>
    <xf numFmtId="0" fontId="22" fillId="0" borderId="3" xfId="3" applyFont="1" applyFill="1" applyBorder="1" applyAlignment="1">
      <alignment horizontal="center" vertical="center" wrapText="1"/>
    </xf>
    <xf numFmtId="0" fontId="23" fillId="0" borderId="0" xfId="8" applyFont="1" applyAlignment="1">
      <alignment horizontal="left" vertical="center" wrapText="1"/>
    </xf>
    <xf numFmtId="0" fontId="24" fillId="0" borderId="0" xfId="8" applyFont="1" applyAlignment="1">
      <alignment horizontal="left" vertical="center" wrapText="1"/>
    </xf>
    <xf numFmtId="0" fontId="24" fillId="0" borderId="1" xfId="8" applyFont="1" applyBorder="1" applyAlignment="1">
      <alignment horizontal="left" vertical="center" wrapText="1"/>
    </xf>
    <xf numFmtId="0" fontId="22" fillId="0" borderId="0" xfId="3" applyFont="1" applyFill="1" applyAlignment="1">
      <alignment horizontal="center" vertical="center" wrapText="1"/>
    </xf>
    <xf numFmtId="0" fontId="22" fillId="0" borderId="0" xfId="3" applyFont="1" applyFill="1" applyAlignment="1">
      <alignment horizontal="center" vertical="center"/>
    </xf>
    <xf numFmtId="0" fontId="22" fillId="0" borderId="0" xfId="3" applyFont="1" applyFill="1" applyAlignment="1">
      <alignment horizontal="left" vertical="center"/>
    </xf>
  </cellXfs>
  <cellStyles count="10">
    <cellStyle name="パーセント 2" xfId="9" xr:uid="{00000000-0005-0000-0000-000000000000}"/>
    <cellStyle name="桁区切り" xfId="1" builtinId="6"/>
    <cellStyle name="桁区切り 2" xfId="5" xr:uid="{00000000-0005-0000-0000-000002000000}"/>
    <cellStyle name="桁区切り 2 2" xfId="6" xr:uid="{00000000-0005-0000-0000-000003000000}"/>
    <cellStyle name="標準" xfId="0" builtinId="0"/>
    <cellStyle name="標準 2" xfId="3" xr:uid="{00000000-0005-0000-0000-000005000000}"/>
    <cellStyle name="標準 3" xfId="7" xr:uid="{00000000-0005-0000-0000-000006000000}"/>
    <cellStyle name="標準_23.4月" xfId="8" xr:uid="{00000000-0005-0000-0000-000008000000}"/>
    <cellStyle name="標準_別紙３" xfId="2" xr:uid="{00000000-0005-0000-0000-000009000000}"/>
    <cellStyle name="標準_別紙３ 2" xfId="4" xr:uid="{00000000-0005-0000-0000-00000A000000}"/>
  </cellStyles>
  <dxfs count="33">
    <dxf>
      <fill>
        <patternFill>
          <bgColor theme="8"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8" tint="0.79998168889431442"/>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7.xml" Type="http://schemas.openxmlformats.org/officeDocument/2006/relationships/externalLink"/><Relationship Id="rId11" Target="externalLinks/externalLink8.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externalLinks/externalLink3.xml" Type="http://schemas.openxmlformats.org/officeDocument/2006/relationships/externalLink"/><Relationship Id="rId7" Target="externalLinks/externalLink4.xml" Type="http://schemas.openxmlformats.org/officeDocument/2006/relationships/externalLink"/><Relationship Id="rId8" Target="externalLinks/externalLink5.xml" Type="http://schemas.openxmlformats.org/officeDocument/2006/relationships/externalLink"/><Relationship Id="rId9" Target="externalLinks/externalLink6.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16"/>
  <sheetViews>
    <sheetView view="pageBreakPreview" topLeftCell="G1" zoomScaleNormal="100" zoomScaleSheetLayoutView="100" workbookViewId="0">
      <selection activeCell="U8" sqref="U8"/>
    </sheetView>
  </sheetViews>
  <sheetFormatPr defaultColWidth="6.25" defaultRowHeight="13.5"/>
  <cols>
    <col min="1" max="1" width="6.375" style="98" hidden="1" customWidth="1"/>
    <col min="2" max="2" width="3.5" style="98" hidden="1" customWidth="1"/>
    <col min="3" max="3" width="4.875" style="98" hidden="1" customWidth="1"/>
    <col min="4" max="4" width="5.375" style="98" hidden="1" customWidth="1"/>
    <col min="5" max="5" width="3.875" style="98" hidden="1" customWidth="1"/>
    <col min="6" max="6" width="5.375" style="98" hidden="1" customWidth="1"/>
    <col min="7" max="7" width="6.25" style="98"/>
    <col min="8" max="8" width="6.25" style="197"/>
    <col min="9" max="9" width="34.5" style="98" customWidth="1"/>
    <col min="10" max="10" width="17.875" style="98" customWidth="1"/>
    <col min="11" max="12" width="6.25" style="98"/>
    <col min="13" max="13" width="11.25" style="98" customWidth="1"/>
    <col min="14" max="14" width="23.5" style="98" customWidth="1"/>
    <col min="15" max="15" width="12.125" style="86" customWidth="1"/>
    <col min="16" max="19" width="6.25" style="98"/>
    <col min="20" max="20" width="10.875" style="87" customWidth="1"/>
    <col min="21" max="21" width="12.75" style="98" customWidth="1"/>
    <col min="22" max="22" width="12" style="88" customWidth="1"/>
    <col min="23" max="27" width="6.25" style="98"/>
    <col min="28" max="29" width="6.25" style="86"/>
    <col min="30" max="33" width="6.25" style="98"/>
    <col min="34" max="34" width="18.125" style="98" customWidth="1"/>
    <col min="35" max="35" width="17.875" style="98" customWidth="1"/>
    <col min="36" max="36" width="11.75" style="98" customWidth="1"/>
    <col min="37" max="49" width="6.25" style="98"/>
    <col min="50" max="50" width="14.25" style="98" customWidth="1"/>
    <col min="51" max="53" width="6.25" style="98"/>
    <col min="54" max="54" width="6.25" style="51"/>
    <col min="55" max="59" width="6.25" style="52"/>
    <col min="60" max="60" width="6.25" style="167"/>
    <col min="61" max="61" width="6.25" style="52"/>
    <col min="62" max="62" width="6.25" style="98"/>
    <col min="63" max="63" width="6.25" style="167"/>
    <col min="64" max="67" width="6.25" style="99"/>
    <col min="68" max="16384" width="6.25" style="98"/>
  </cols>
  <sheetData>
    <row r="1" spans="1:68" ht="27" customHeight="1">
      <c r="G1" s="114" t="s">
        <v>193</v>
      </c>
      <c r="J1" s="166" t="s">
        <v>207</v>
      </c>
      <c r="O1" s="98"/>
      <c r="T1" s="98"/>
      <c r="V1" s="98"/>
      <c r="AB1" s="98"/>
      <c r="AC1" s="104"/>
      <c r="AK1" s="46"/>
      <c r="AL1" s="46"/>
      <c r="AM1" s="188"/>
      <c r="AN1" s="188"/>
      <c r="AO1" s="188"/>
      <c r="AP1" s="188"/>
      <c r="AQ1" s="189"/>
      <c r="AR1" s="47"/>
      <c r="AS1" s="48"/>
      <c r="AT1" s="47"/>
      <c r="AU1" s="47"/>
      <c r="AV1" s="47"/>
      <c r="AW1" s="47"/>
      <c r="AX1" s="49"/>
      <c r="AY1" s="50"/>
      <c r="AZ1" s="50"/>
      <c r="BA1" s="60"/>
      <c r="BJ1" s="60"/>
    </row>
    <row r="2" spans="1:68" ht="14.25" customHeight="1" thickBot="1">
      <c r="G2" s="41"/>
      <c r="H2" s="198"/>
      <c r="I2" s="89">
        <f>SUBTOTAL(3,I6:I16)</f>
        <v>11</v>
      </c>
      <c r="J2" s="41"/>
      <c r="K2" s="103"/>
      <c r="L2" s="103"/>
      <c r="M2" s="60"/>
      <c r="N2" s="41"/>
      <c r="O2" s="42"/>
      <c r="P2" s="205" t="s">
        <v>129</v>
      </c>
      <c r="Q2" s="205"/>
      <c r="R2" s="41"/>
      <c r="S2" s="41"/>
      <c r="T2" s="43"/>
      <c r="U2" s="41"/>
      <c r="V2" s="44"/>
      <c r="W2" s="41"/>
      <c r="X2" s="41"/>
      <c r="Y2" s="41"/>
      <c r="Z2" s="41"/>
      <c r="AA2" s="41"/>
      <c r="AB2" s="45"/>
      <c r="AC2" s="206" t="s">
        <v>100</v>
      </c>
      <c r="AD2" s="206"/>
      <c r="AE2" s="206"/>
      <c r="AF2" s="206"/>
      <c r="AG2" s="41"/>
      <c r="AH2" s="41"/>
      <c r="AI2" s="41"/>
      <c r="AJ2" s="53"/>
      <c r="AK2" s="228" t="s">
        <v>183</v>
      </c>
      <c r="AL2" s="229"/>
      <c r="AM2" s="229"/>
      <c r="AN2" s="229"/>
      <c r="AO2" s="229"/>
      <c r="AP2" s="230"/>
      <c r="AQ2" s="225" t="s">
        <v>172</v>
      </c>
      <c r="AR2" s="54" t="s">
        <v>0</v>
      </c>
      <c r="AS2" s="55"/>
      <c r="AT2" s="55"/>
      <c r="AU2" s="55"/>
      <c r="AV2" s="55"/>
      <c r="AW2" s="55"/>
      <c r="AX2" s="56"/>
      <c r="AY2" s="208" t="s">
        <v>99</v>
      </c>
      <c r="AZ2" s="209"/>
      <c r="BA2" s="106"/>
      <c r="BB2" s="222" t="s">
        <v>113</v>
      </c>
      <c r="BC2" s="223"/>
      <c r="BD2" s="223"/>
      <c r="BE2" s="223"/>
      <c r="BF2" s="223"/>
      <c r="BG2" s="223"/>
      <c r="BH2" s="224"/>
      <c r="BI2" s="121"/>
      <c r="BJ2" s="158"/>
      <c r="BK2" s="120" t="s">
        <v>111</v>
      </c>
      <c r="BL2" s="168"/>
      <c r="BM2" s="169"/>
      <c r="BN2" s="169"/>
      <c r="BO2" s="169"/>
    </row>
    <row r="3" spans="1:68" ht="15" customHeight="1" thickTop="1" thickBot="1">
      <c r="G3" s="41"/>
      <c r="H3" s="199"/>
      <c r="I3" s="90">
        <f>SUBTOTAL(9,X6:X16)</f>
        <v>0</v>
      </c>
      <c r="J3" s="41"/>
      <c r="K3" s="103"/>
      <c r="L3" s="103"/>
      <c r="M3" s="60"/>
      <c r="N3" s="41"/>
      <c r="O3" s="42"/>
      <c r="P3" s="205"/>
      <c r="Q3" s="205"/>
      <c r="R3" s="41"/>
      <c r="S3" s="41"/>
      <c r="T3" s="43"/>
      <c r="U3" s="57"/>
      <c r="V3" s="58"/>
      <c r="W3" s="41"/>
      <c r="X3" s="57"/>
      <c r="Y3" s="57"/>
      <c r="Z3" s="41"/>
      <c r="AA3" s="41"/>
      <c r="AB3" s="45"/>
      <c r="AC3" s="206"/>
      <c r="AD3" s="206"/>
      <c r="AE3" s="206"/>
      <c r="AF3" s="206"/>
      <c r="AG3" s="41"/>
      <c r="AH3" s="41"/>
      <c r="AI3" s="41"/>
      <c r="AJ3" s="53"/>
      <c r="AK3" s="231"/>
      <c r="AL3" s="232"/>
      <c r="AM3" s="232"/>
      <c r="AN3" s="232"/>
      <c r="AO3" s="232"/>
      <c r="AP3" s="233"/>
      <c r="AQ3" s="226"/>
      <c r="AR3" s="210" t="s">
        <v>108</v>
      </c>
      <c r="AS3" s="212" t="s">
        <v>109</v>
      </c>
      <c r="AT3" s="213"/>
      <c r="AU3" s="214"/>
      <c r="AV3" s="212" t="s">
        <v>110</v>
      </c>
      <c r="AW3" s="213"/>
      <c r="AX3" s="214"/>
      <c r="AY3" s="218" t="s">
        <v>161</v>
      </c>
      <c r="AZ3" s="219"/>
      <c r="BA3" s="107"/>
      <c r="BB3" s="116"/>
      <c r="BC3" s="170"/>
      <c r="BD3" s="171"/>
      <c r="BE3" s="171"/>
      <c r="BF3" s="171"/>
      <c r="BG3" s="207">
        <f>SUM(BH:BH)</f>
        <v>0</v>
      </c>
      <c r="BH3" s="207"/>
      <c r="BI3" s="119"/>
      <c r="BJ3" s="159"/>
      <c r="BK3" s="118"/>
      <c r="BL3" s="172"/>
      <c r="BM3" s="173"/>
      <c r="BN3" s="173"/>
      <c r="BO3" s="173"/>
    </row>
    <row r="4" spans="1:68" ht="14.25" customHeight="1" thickTop="1">
      <c r="G4" s="59"/>
      <c r="H4" s="200"/>
      <c r="I4" s="59"/>
      <c r="J4" s="60"/>
      <c r="K4" s="65"/>
      <c r="L4" s="65"/>
      <c r="M4" s="50"/>
      <c r="N4" s="60"/>
      <c r="O4" s="61"/>
      <c r="P4" s="205"/>
      <c r="Q4" s="205"/>
      <c r="R4" s="41"/>
      <c r="S4" s="41"/>
      <c r="T4" s="62"/>
      <c r="U4" s="43"/>
      <c r="V4" s="43"/>
      <c r="W4" s="63"/>
      <c r="X4" s="43"/>
      <c r="Y4" s="43"/>
      <c r="Z4" s="63"/>
      <c r="AA4" s="41"/>
      <c r="AB4" s="64"/>
      <c r="AC4" s="206"/>
      <c r="AD4" s="206"/>
      <c r="AE4" s="206"/>
      <c r="AF4" s="206"/>
      <c r="AG4" s="41"/>
      <c r="AH4" s="41"/>
      <c r="AI4" s="41"/>
      <c r="AJ4" s="65"/>
      <c r="AK4" s="234"/>
      <c r="AL4" s="235"/>
      <c r="AM4" s="235"/>
      <c r="AN4" s="235"/>
      <c r="AO4" s="235"/>
      <c r="AP4" s="236"/>
      <c r="AQ4" s="227"/>
      <c r="AR4" s="211"/>
      <c r="AS4" s="215"/>
      <c r="AT4" s="216"/>
      <c r="AU4" s="217"/>
      <c r="AV4" s="215"/>
      <c r="AW4" s="216"/>
      <c r="AX4" s="217"/>
      <c r="AY4" s="220"/>
      <c r="AZ4" s="221"/>
      <c r="BA4" s="108"/>
      <c r="BB4" s="66"/>
      <c r="BC4" s="174"/>
      <c r="BD4" s="175">
        <f>COUNTIF(BD6:BD16,"○")</f>
        <v>11</v>
      </c>
      <c r="BE4" s="175">
        <f>COUNTIF(BE6:BE16,"○")</f>
        <v>0</v>
      </c>
      <c r="BF4" s="175">
        <f>COUNTIF(BF6:BF16,"○")</f>
        <v>9</v>
      </c>
      <c r="BG4" s="176">
        <f>COUNTIF(BG6:BG16,"○")</f>
        <v>9</v>
      </c>
      <c r="BH4" s="177"/>
      <c r="BI4" s="161"/>
      <c r="BJ4" s="162"/>
      <c r="BK4" s="160"/>
      <c r="BL4" s="172"/>
      <c r="BM4" s="178"/>
      <c r="BN4" s="178"/>
      <c r="BO4" s="178"/>
    </row>
    <row r="5" spans="1:68" ht="196.5" customHeight="1">
      <c r="A5" s="100" t="s">
        <v>54</v>
      </c>
      <c r="B5" s="100" t="s">
        <v>55</v>
      </c>
      <c r="C5" s="100" t="s">
        <v>56</v>
      </c>
      <c r="D5" s="100" t="s">
        <v>57</v>
      </c>
      <c r="E5" s="100" t="s">
        <v>58</v>
      </c>
      <c r="F5" s="100" t="s">
        <v>194</v>
      </c>
      <c r="G5" s="1" t="s">
        <v>1</v>
      </c>
      <c r="H5" s="201" t="s">
        <v>2</v>
      </c>
      <c r="I5" s="1" t="s">
        <v>3</v>
      </c>
      <c r="J5" s="2" t="s">
        <v>195</v>
      </c>
      <c r="K5" s="69" t="s">
        <v>101</v>
      </c>
      <c r="L5" s="69" t="s">
        <v>148</v>
      </c>
      <c r="M5" s="1" t="s">
        <v>102</v>
      </c>
      <c r="N5" s="2" t="s">
        <v>103</v>
      </c>
      <c r="O5" s="40" t="s">
        <v>104</v>
      </c>
      <c r="P5" s="149" t="s">
        <v>149</v>
      </c>
      <c r="Q5" s="150" t="s">
        <v>150</v>
      </c>
      <c r="R5" s="2" t="s">
        <v>151</v>
      </c>
      <c r="S5" s="2" t="s">
        <v>152</v>
      </c>
      <c r="T5" s="113" t="s">
        <v>153</v>
      </c>
      <c r="U5" s="3" t="s">
        <v>196</v>
      </c>
      <c r="V5" s="3" t="s">
        <v>197</v>
      </c>
      <c r="W5" s="1" t="s">
        <v>154</v>
      </c>
      <c r="X5" s="3" t="s">
        <v>198</v>
      </c>
      <c r="Y5" s="3" t="s">
        <v>155</v>
      </c>
      <c r="Z5" s="2" t="s">
        <v>159</v>
      </c>
      <c r="AA5" s="2" t="s">
        <v>156</v>
      </c>
      <c r="AB5" s="67" t="s">
        <v>157</v>
      </c>
      <c r="AC5" s="68" t="s">
        <v>158</v>
      </c>
      <c r="AD5" s="70" t="s">
        <v>160</v>
      </c>
      <c r="AE5" s="70" t="s">
        <v>165</v>
      </c>
      <c r="AF5" s="70" t="s">
        <v>199</v>
      </c>
      <c r="AG5" s="71" t="s">
        <v>105</v>
      </c>
      <c r="AH5" s="2" t="s">
        <v>107</v>
      </c>
      <c r="AI5" s="4" t="s">
        <v>106</v>
      </c>
      <c r="AJ5" s="2" t="s">
        <v>200</v>
      </c>
      <c r="AK5" s="5" t="s">
        <v>164</v>
      </c>
      <c r="AL5" s="5" t="s">
        <v>135</v>
      </c>
      <c r="AM5" s="190" t="s">
        <v>180</v>
      </c>
      <c r="AN5" s="191" t="s">
        <v>201</v>
      </c>
      <c r="AO5" s="191" t="s">
        <v>181</v>
      </c>
      <c r="AP5" s="191" t="s">
        <v>182</v>
      </c>
      <c r="AQ5" s="192" t="s">
        <v>173</v>
      </c>
      <c r="AR5" s="72" t="s">
        <v>174</v>
      </c>
      <c r="AS5" s="105" t="s">
        <v>175</v>
      </c>
      <c r="AT5" s="73" t="s">
        <v>176</v>
      </c>
      <c r="AU5" s="74" t="s">
        <v>202</v>
      </c>
      <c r="AV5" s="105" t="s">
        <v>177</v>
      </c>
      <c r="AW5" s="73" t="s">
        <v>178</v>
      </c>
      <c r="AX5" s="74" t="s">
        <v>179</v>
      </c>
      <c r="AY5" s="186" t="s">
        <v>162</v>
      </c>
      <c r="AZ5" s="187" t="s">
        <v>117</v>
      </c>
      <c r="BA5" s="109"/>
      <c r="BB5" s="117" t="s">
        <v>118</v>
      </c>
      <c r="BC5" s="179" t="s">
        <v>114</v>
      </c>
      <c r="BD5" s="180" t="s">
        <v>163</v>
      </c>
      <c r="BE5" s="180" t="s">
        <v>115</v>
      </c>
      <c r="BF5" s="180" t="s">
        <v>116</v>
      </c>
      <c r="BG5" s="180" t="s">
        <v>203</v>
      </c>
      <c r="BH5" s="181" t="s">
        <v>119</v>
      </c>
      <c r="BI5" s="156" t="s">
        <v>120</v>
      </c>
      <c r="BJ5" s="157" t="s">
        <v>121</v>
      </c>
      <c r="BK5" s="182" t="s">
        <v>147</v>
      </c>
      <c r="BL5" s="183" t="s">
        <v>112</v>
      </c>
      <c r="BM5" s="184" t="s">
        <v>126</v>
      </c>
      <c r="BN5" s="185" t="s">
        <v>127</v>
      </c>
      <c r="BO5" s="185" t="s">
        <v>128</v>
      </c>
    </row>
    <row r="6" spans="1:68" s="196" customFormat="1" ht="69.95" customHeight="1">
      <c r="A6" s="99">
        <f>ROW()-5</f>
        <v>1</v>
      </c>
      <c r="B6" s="99">
        <f>IF(AND(COUNTIF(H6,"*工事*"),COUNTIF(R6,"*入札*")),1,IF(AND(COUNTIF(H6,"*工事*"),COUNTIF(R6,"*随意契約*")),2,IF(AND(R6&lt;&gt;"*工事*",COUNTIF(R6,"*入札*")),3,IF(AND(H6&lt;&gt;"*工事*",COUNTIF(R6,"*随意契約*")),4,""))))</f>
        <v>3</v>
      </c>
      <c r="C6" s="99" t="str">
        <f>IF(B6&lt;&gt;1,"",COUNTIF($B$6:B6,1))</f>
        <v/>
      </c>
      <c r="D6" s="99" t="str">
        <f>IF(B6&lt;&gt;2,"",COUNTIF($B$6:B6,2))</f>
        <v/>
      </c>
      <c r="E6" s="99">
        <f>IF(B6&lt;&gt;3,"",COUNTIF($B$6:B6,3))</f>
        <v>1</v>
      </c>
      <c r="F6" s="99" t="str">
        <f>IF(B6&lt;&gt;4,"",COUNTIF($B$6:B6,4))</f>
        <v/>
      </c>
      <c r="G6" s="195" t="s">
        <v>228</v>
      </c>
      <c r="H6" s="36" t="s">
        <v>42</v>
      </c>
      <c r="I6" s="76" t="s">
        <v>226</v>
      </c>
      <c r="J6" s="76" t="s">
        <v>188</v>
      </c>
      <c r="K6" s="75"/>
      <c r="L6" s="154"/>
      <c r="M6" s="77">
        <v>44937</v>
      </c>
      <c r="N6" s="76" t="s">
        <v>216</v>
      </c>
      <c r="O6" s="78">
        <v>8170001010949</v>
      </c>
      <c r="P6" s="82" t="s">
        <v>63</v>
      </c>
      <c r="Q6" s="83"/>
      <c r="R6" s="76" t="s">
        <v>186</v>
      </c>
      <c r="S6" s="75"/>
      <c r="T6" s="202">
        <v>3725849</v>
      </c>
      <c r="U6" s="203" t="s">
        <v>208</v>
      </c>
      <c r="V6" s="85">
        <v>2929520</v>
      </c>
      <c r="W6" s="165">
        <f>IF(OR(T6="他官署で調達手続きを実施のため",AG6=契約状況コード表!G$5),"－",IF(V6&lt;&gt;"",ROUNDDOWN(V6/T6,3),(IFERROR(ROUNDDOWN(U6/T6,3),"－"))))</f>
        <v>0.78600000000000003</v>
      </c>
      <c r="X6" s="84"/>
      <c r="Y6" s="84"/>
      <c r="Z6" s="81" t="s">
        <v>185</v>
      </c>
      <c r="AA6" s="79" t="s">
        <v>187</v>
      </c>
      <c r="AB6" s="80">
        <v>1</v>
      </c>
      <c r="AC6" s="81">
        <v>0</v>
      </c>
      <c r="AD6" s="81" t="s">
        <v>185</v>
      </c>
      <c r="AE6" s="81" t="s">
        <v>206</v>
      </c>
      <c r="AF6" s="81" t="s">
        <v>185</v>
      </c>
      <c r="AG6" s="79"/>
      <c r="AH6" s="76"/>
      <c r="AI6" s="76"/>
      <c r="AJ6" s="76"/>
      <c r="AK6" s="36"/>
      <c r="AL6" s="36"/>
      <c r="AM6" s="193"/>
      <c r="AN6" s="193"/>
      <c r="AO6" s="193"/>
      <c r="AP6" s="193"/>
      <c r="AQ6" s="154"/>
      <c r="AR6" s="75" t="s">
        <v>185</v>
      </c>
      <c r="AS6" s="36"/>
      <c r="AT6" s="36"/>
      <c r="AU6" s="36"/>
      <c r="AV6" s="36" t="s">
        <v>98</v>
      </c>
      <c r="AW6" s="36"/>
      <c r="AX6" s="36"/>
      <c r="AY6" s="36" t="s">
        <v>184</v>
      </c>
      <c r="AZ6" s="36"/>
      <c r="BA6" s="102"/>
      <c r="BB6" s="110"/>
      <c r="BC6" s="111" t="str">
        <f>IF(AND(OR(K6=契約状況コード表!D$5,K6=契約状況コード表!D$6),OR(AG6=契約状況コード表!G$5,AG6=契約状況コード表!G$6)),"年間支払金額(全官署)",IF(OR(AG6=契約状況コード表!G$5,AG6=契約状況コード表!G$6),"年間支払金額",IF(AND(OR(COUNTIF(AI6,"*すべて*"),COUNTIF(AI6,"*全て*")),S6="●",OR(K6=契約状況コード表!D$5,K6=契約状況コード表!D$6)),"年間支払金額(全官署、契約相手方ごと)",IF(AND(OR(COUNTIF(AI6,"*すべて*"),COUNTIF(AI6,"*全て*")),S6="●"),"年間支払金額(契約相手方ごと)",IF(AND(OR(K6=契約状況コード表!D$5,K6=契約状況コード表!D$6),AG6=契約状況コード表!G$7),"契約総額(全官署)",IF(AND(K6=契約状況コード表!D$7,AG6=契約状況コード表!G$7),"契約総額(自官署のみ)",IF(K6=契約状況コード表!D$7,"年間支払金額(自官署のみ)",IF(AG6=契約状況コード表!G$7,"契約総額",IF(AND(COUNTIF(BJ6,"&lt;&gt;*単価*"),OR(K6=契約状況コード表!D$5,K6=契約状況コード表!D$6)),"全官署予定価格",IF(AND(COUNTIF(BJ6,"*単価*"),OR(K6=契約状況コード表!D$5,K6=契約状況コード表!D$6)),"全官署支払金額",IF(AND(COUNTIF(BJ6,"&lt;&gt;*単価*"),COUNTIF(BJ6,"*変更契約*")),"変更後予定価格",IF(COUNTIF(BJ6,"*単価*"),"年間支払金額","予定価格"))))))))))))</f>
        <v>年間支払金額</v>
      </c>
      <c r="BD6" s="111" t="str">
        <f>IF(AND(BI6=契約状況コード表!M$5,T6&gt;契約状況コード表!N$5),"○",IF(AND(BI6=契約状況コード表!M$6,T6&gt;=契約状況コード表!N$6),"○",IF(AND(BI6=契約状況コード表!M$7,T6&gt;=契約状況コード表!N$7),"○",IF(AND(BI6=契約状況コード表!M$8,T6&gt;=契約状況コード表!N$8),"○",IF(AND(BI6=契約状況コード表!M$9,T6&gt;=契約状況コード表!N$9),"○",IF(AND(BI6=契約状況コード表!M$10,T6&gt;=契約状況コード表!N$10),"○",IF(AND(BI6=契約状況コード表!M$11,T6&gt;=契約状況コード表!N$11),"○",IF(AND(BI6=契約状況コード表!M$12,T6&gt;=契約状況コード表!N$12),"○",IF(AND(BI6=契約状況コード表!M$13,T6&gt;=契約状況コード表!N$13),"○",IF(T6="他官署で調達手続き入札を実施のため","○","×"))))))))))</f>
        <v>○</v>
      </c>
      <c r="BE6" s="111" t="str">
        <f>IF(AND(BI6=契約状況コード表!M$5,Y6&gt;契約状況コード表!N$5),"○",IF(AND(BI6=契約状況コード表!M$6,Y6&gt;=契約状況コード表!N$6),"○",IF(AND(BI6=契約状況コード表!M$7,Y6&gt;=契約状況コード表!N$7),"○",IF(AND(BI6=契約状況コード表!M$8,Y6&gt;=契約状況コード表!N$8),"○",IF(AND(BI6=契約状況コード表!M$9,Y6&gt;=契約状況コード表!N$9),"○",IF(AND(BI6=契約状況コード表!M$10,Y6&gt;=契約状況コード表!N$10),"○",IF(AND(BI6=契約状況コード表!M$11,Y6&gt;=契約状況コード表!N$11),"○",IF(AND(BI6=契約状況コード表!M$12,Y6&gt;=契約状況コード表!N$12),"○",IF(AND(BI6=契約状況コード表!M$13,Y6&gt;=契約状況コード表!N$13),"○","×")))))))))</f>
        <v>×</v>
      </c>
      <c r="BF6" s="111" t="str">
        <f t="shared" ref="BF6:BF16" si="0">IF(AND(L6="×",BG6="○"),"×",BG6)</f>
        <v>×</v>
      </c>
      <c r="BG6" s="111" t="str">
        <f t="shared" ref="BG6:BG16" si="1">IF(BB6&lt;&gt;"",BB6,IF(COUNTIF(BC6,"*予定価格*"),BD6,BE6))</f>
        <v>×</v>
      </c>
      <c r="BH6" s="112" t="str">
        <f t="shared" ref="BH6:BH16" si="2">IF(BG6="○",X6,"")</f>
        <v/>
      </c>
      <c r="BI6" s="163" t="str">
        <f t="shared" ref="BI6:BI16" si="3">IF(H6="③情報システム",IF(COUNTIF(I6,"*借入*")+COUNTIF(I6,"*賃貸*")+COUNTIF(I6,"*リース*"),"⑨物品等賃借",IF(COUNTIF(I6,"*購入*")+COUNTIF(DM6,"*調達*"),"⑦物品等購入",IF(COUNTIF(I6,"*製造*"),"⑧物品等製造","⑩役務"))),H6)</f>
        <v>⑩役務</v>
      </c>
      <c r="BJ6" s="36" t="str">
        <f>IF(AG6=契約状況コード表!G$5,"",IF(AND(K6&lt;&gt;"",ISTEXT(U6)),"分担契約/単価契約",IF(ISTEXT(U6),"単価契約",IF(K6&lt;&gt;"","分担契約",""))))</f>
        <v>単価契約</v>
      </c>
      <c r="BK6" s="164"/>
      <c r="BL6" s="115" t="str">
        <f>IF(COUNTIF(T6,"**"),"",IF(AND(T6&gt;=契約状況コード表!P$5,OR(H6=契約状況コード表!M$5,H6=契約状況コード表!M$6)),1,IF(AND(T6&gt;=契約状況コード表!P$13,H6&lt;&gt;契約状況コード表!M$5,H6&lt;&gt;契約状況コード表!M$6),1,"")))</f>
        <v/>
      </c>
      <c r="BM6" s="148" t="str">
        <f t="shared" ref="BM6:BM16" si="4">IF(LEN(O6)=0,"○",IF(LEN(O6)=1,"○",IF(LEN(O6)=13,"○",IF(LEN(O6)=27,"○",IF(LEN(O6)=41,"○","×")))))</f>
        <v>○</v>
      </c>
      <c r="BN6" s="115" t="b">
        <f t="shared" ref="BN6:BN16" si="5">_xlfn.ISFORMULA(BI6)</f>
        <v>1</v>
      </c>
      <c r="BO6" s="115" t="b">
        <f t="shared" ref="BO6:BO16" si="6">_xlfn.ISFORMULA(BJ6)</f>
        <v>1</v>
      </c>
      <c r="BP6" s="98"/>
    </row>
    <row r="7" spans="1:68" s="196" customFormat="1" ht="84.95" customHeight="1">
      <c r="A7" s="99">
        <f>ROW()-5</f>
        <v>2</v>
      </c>
      <c r="B7" s="99">
        <f>IF(AND(COUNTIF(H7,"*工事*"),COUNTIF(R7,"*入札*")),1,IF(AND(COUNTIF(H7,"*工事*"),COUNTIF(R7,"*随意契約*")),2,IF(AND(R7&lt;&gt;"*工事*",COUNTIF(R7,"*入札*")),3,IF(AND(H7&lt;&gt;"*工事*",COUNTIF(R7,"*随意契約*")),4,""))))</f>
        <v>4</v>
      </c>
      <c r="C7" s="99" t="str">
        <f>IF(B7&lt;&gt;1,"",COUNTIF($B$6:B7,1))</f>
        <v/>
      </c>
      <c r="D7" s="99" t="str">
        <f>IF(B7&lt;&gt;2,"",COUNTIF($B$6:B7,2))</f>
        <v/>
      </c>
      <c r="E7" s="99" t="str">
        <f>IF(B7&lt;&gt;3,"",COUNTIF($B$6:B7,3))</f>
        <v/>
      </c>
      <c r="F7" s="99">
        <f>IF(B7&lt;&gt;4,"",COUNTIF($B$6:B7,4))</f>
        <v>1</v>
      </c>
      <c r="G7" s="195" t="s">
        <v>229</v>
      </c>
      <c r="H7" s="36" t="s">
        <v>42</v>
      </c>
      <c r="I7" s="79" t="s">
        <v>227</v>
      </c>
      <c r="J7" s="76" t="s">
        <v>188</v>
      </c>
      <c r="K7" s="75"/>
      <c r="L7" s="154"/>
      <c r="M7" s="77">
        <v>44937</v>
      </c>
      <c r="N7" s="76" t="s">
        <v>217</v>
      </c>
      <c r="O7" s="78">
        <v>1120101010174</v>
      </c>
      <c r="P7" s="82" t="s">
        <v>63</v>
      </c>
      <c r="Q7" s="83"/>
      <c r="R7" s="76" t="s">
        <v>189</v>
      </c>
      <c r="S7" s="75"/>
      <c r="T7" s="84">
        <v>1860458</v>
      </c>
      <c r="U7" s="147" t="s">
        <v>209</v>
      </c>
      <c r="V7" s="85">
        <v>1824900</v>
      </c>
      <c r="W7" s="165">
        <f>IF(OR(T7="他官署で調達手続きを実施のため",AG7=契約状況コード表!G$5),"－",IF(V7&lt;&gt;"",ROUNDDOWN(V7/T7,3),(IFERROR(ROUNDDOWN(U7/T7,3),"－"))))</f>
        <v>0.98</v>
      </c>
      <c r="X7" s="84"/>
      <c r="Y7" s="84"/>
      <c r="Z7" s="81" t="s">
        <v>185</v>
      </c>
      <c r="AA7" s="79" t="s">
        <v>187</v>
      </c>
      <c r="AB7" s="80">
        <v>0</v>
      </c>
      <c r="AC7" s="81">
        <v>0</v>
      </c>
      <c r="AD7" s="81" t="s">
        <v>185</v>
      </c>
      <c r="AE7" s="81" t="s">
        <v>206</v>
      </c>
      <c r="AF7" s="81" t="s">
        <v>185</v>
      </c>
      <c r="AG7" s="79"/>
      <c r="AH7" s="76" t="s">
        <v>192</v>
      </c>
      <c r="AI7" s="76" t="s">
        <v>204</v>
      </c>
      <c r="AJ7" s="76"/>
      <c r="AK7" s="36"/>
      <c r="AL7" s="36"/>
      <c r="AM7" s="193"/>
      <c r="AN7" s="193"/>
      <c r="AO7" s="193"/>
      <c r="AP7" s="193"/>
      <c r="AQ7" s="154"/>
      <c r="AR7" s="75"/>
      <c r="AS7" s="36"/>
      <c r="AT7" s="36"/>
      <c r="AU7" s="36"/>
      <c r="AV7" s="36"/>
      <c r="AW7" s="36"/>
      <c r="AX7" s="36"/>
      <c r="AY7" s="36"/>
      <c r="AZ7" s="36"/>
      <c r="BA7" s="102"/>
      <c r="BB7" s="110"/>
      <c r="BC7" s="111" t="str">
        <f>IF(AND(OR(K7=契約状況コード表!D$5,K7=契約状況コード表!D$6),OR(AG7=契約状況コード表!G$5,AG7=契約状況コード表!G$6)),"年間支払金額(全官署)",IF(OR(AG7=契約状況コード表!G$5,AG7=契約状況コード表!G$6),"年間支払金額",IF(AND(OR(COUNTIF(AI7,"*すべて*"),COUNTIF(AI7,"*全て*")),S7="●",OR(K7=契約状況コード表!D$5,K7=契約状況コード表!D$6)),"年間支払金額(全官署、契約相手方ごと)",IF(AND(OR(COUNTIF(AI7,"*すべて*"),COUNTIF(AI7,"*全て*")),S7="●"),"年間支払金額(契約相手方ごと)",IF(AND(OR(K7=契約状況コード表!D$5,K7=契約状況コード表!D$6),AG7=契約状況コード表!G$7),"契約総額(全官署)",IF(AND(K7=契約状況コード表!D$7,AG7=契約状況コード表!G$7),"契約総額(自官署のみ)",IF(K7=契約状況コード表!D$7,"年間支払金額(自官署のみ)",IF(AG7=契約状況コード表!G$7,"契約総額",IF(AND(COUNTIF(BJ7,"&lt;&gt;*単価*"),OR(K7=契約状況コード表!D$5,K7=契約状況コード表!D$6)),"全官署予定価格",IF(AND(COUNTIF(BJ7,"*単価*"),OR(K7=契約状況コード表!D$5,K7=契約状況コード表!D$6)),"全官署支払金額",IF(AND(COUNTIF(BJ7,"&lt;&gt;*単価*"),COUNTIF(BJ7,"*変更契約*")),"変更後予定価格",IF(COUNTIF(BJ7,"*単価*"),"年間支払金額","予定価格"))))))))))))</f>
        <v>年間支払金額</v>
      </c>
      <c r="BD7" s="111" t="str">
        <f>IF(AND(BI7=契約状況コード表!M$5,T7&gt;契約状況コード表!N$5),"○",IF(AND(BI7=契約状況コード表!M$6,T7&gt;=契約状況コード表!N$6),"○",IF(AND(BI7=契約状況コード表!M$7,T7&gt;=契約状況コード表!N$7),"○",IF(AND(BI7=契約状況コード表!M$8,T7&gt;=契約状況コード表!N$8),"○",IF(AND(BI7=契約状況コード表!M$9,T7&gt;=契約状況コード表!N$9),"○",IF(AND(BI7=契約状況コード表!M$10,T7&gt;=契約状況コード表!N$10),"○",IF(AND(BI7=契約状況コード表!M$11,T7&gt;=契約状況コード表!N$11),"○",IF(AND(BI7=契約状況コード表!M$12,T7&gt;=契約状況コード表!N$12),"○",IF(AND(BI7=契約状況コード表!M$13,T7&gt;=契約状況コード表!N$13),"○",IF(T7="他官署で調達手続き入札を実施のため","○","×"))))))))))</f>
        <v>○</v>
      </c>
      <c r="BE7" s="111" t="str">
        <f>IF(AND(BI7=契約状況コード表!M$5,Y7&gt;契約状況コード表!N$5),"○",IF(AND(BI7=契約状況コード表!M$6,Y7&gt;=契約状況コード表!N$6),"○",IF(AND(BI7=契約状況コード表!M$7,Y7&gt;=契約状況コード表!N$7),"○",IF(AND(BI7=契約状況コード表!M$8,Y7&gt;=契約状況コード表!N$8),"○",IF(AND(BI7=契約状況コード表!M$9,Y7&gt;=契約状況コード表!N$9),"○",IF(AND(BI7=契約状況コード表!M$10,Y7&gt;=契約状況コード表!N$10),"○",IF(AND(BI7=契約状況コード表!M$11,Y7&gt;=契約状況コード表!N$11),"○",IF(AND(BI7=契約状況コード表!M$12,Y7&gt;=契約状況コード表!N$12),"○",IF(AND(BI7=契約状況コード表!M$13,Y7&gt;=契約状況コード表!N$13),"○","×")))))))))</f>
        <v>×</v>
      </c>
      <c r="BF7" s="111" t="str">
        <f t="shared" si="0"/>
        <v>×</v>
      </c>
      <c r="BG7" s="111" t="str">
        <f t="shared" si="1"/>
        <v>×</v>
      </c>
      <c r="BH7" s="112" t="str">
        <f t="shared" si="2"/>
        <v/>
      </c>
      <c r="BI7" s="163" t="str">
        <f t="shared" si="3"/>
        <v>⑩役務</v>
      </c>
      <c r="BJ7" s="36" t="str">
        <f>IF(AG7=契約状況コード表!G$5,"",IF(AND(K7&lt;&gt;"",ISTEXT(U7)),"分担契約/単価契約",IF(ISTEXT(U7),"単価契約",IF(K7&lt;&gt;"","分担契約",""))))</f>
        <v>単価契約</v>
      </c>
      <c r="BK7" s="164"/>
      <c r="BL7" s="115" t="str">
        <f>IF(COUNTIF(T7,"**"),"",IF(AND(T7&gt;=契約状況コード表!P$5,OR(H7=契約状況コード表!M$5,H7=契約状況コード表!M$6)),1,IF(AND(T7&gt;=契約状況コード表!P$13,H7&lt;&gt;契約状況コード表!M$5,H7&lt;&gt;契約状況コード表!M$6),1,"")))</f>
        <v/>
      </c>
      <c r="BM7" s="148" t="str">
        <f t="shared" si="4"/>
        <v>○</v>
      </c>
      <c r="BN7" s="115" t="b">
        <f t="shared" si="5"/>
        <v>1</v>
      </c>
      <c r="BO7" s="115" t="b">
        <f t="shared" si="6"/>
        <v>1</v>
      </c>
      <c r="BP7" s="98"/>
    </row>
    <row r="8" spans="1:68" s="196" customFormat="1" ht="84.95" customHeight="1">
      <c r="A8" s="99"/>
      <c r="B8" s="99"/>
      <c r="C8" s="99"/>
      <c r="D8" s="99"/>
      <c r="E8" s="99"/>
      <c r="F8" s="99"/>
      <c r="G8" s="195" t="s">
        <v>230</v>
      </c>
      <c r="H8" s="36" t="s">
        <v>13</v>
      </c>
      <c r="I8" s="76" t="s">
        <v>222</v>
      </c>
      <c r="J8" s="76" t="s">
        <v>191</v>
      </c>
      <c r="K8" s="75"/>
      <c r="L8" s="154"/>
      <c r="M8" s="77">
        <v>44938</v>
      </c>
      <c r="N8" s="76" t="s">
        <v>214</v>
      </c>
      <c r="O8" s="78">
        <v>8120901027980</v>
      </c>
      <c r="P8" s="82" t="s">
        <v>63</v>
      </c>
      <c r="Q8" s="83"/>
      <c r="R8" s="76" t="s">
        <v>186</v>
      </c>
      <c r="S8" s="75"/>
      <c r="T8" s="202">
        <v>29239100</v>
      </c>
      <c r="U8" s="203">
        <v>28968500</v>
      </c>
      <c r="V8" s="85"/>
      <c r="W8" s="165">
        <f>IF(OR(T8="他官署で調達手続きを実施のため",AG8=契約状況コード表!G$5),"－",IF(V8&lt;&gt;"",ROUNDDOWN(V8/T8,3),(IFERROR(ROUNDDOWN(U8/T8,3),"－"))))</f>
        <v>0.99</v>
      </c>
      <c r="X8" s="84"/>
      <c r="Y8" s="84"/>
      <c r="Z8" s="81" t="s">
        <v>185</v>
      </c>
      <c r="AA8" s="79" t="s">
        <v>15</v>
      </c>
      <c r="AB8" s="80">
        <v>4</v>
      </c>
      <c r="AC8" s="81">
        <v>4</v>
      </c>
      <c r="AD8" s="81" t="s">
        <v>184</v>
      </c>
      <c r="AE8" s="81"/>
      <c r="AF8" s="81" t="s">
        <v>184</v>
      </c>
      <c r="AG8" s="79"/>
      <c r="AH8" s="76"/>
      <c r="AI8" s="194"/>
      <c r="AJ8" s="76"/>
      <c r="AK8" s="36"/>
      <c r="AL8" s="36"/>
      <c r="AM8" s="193"/>
      <c r="AN8" s="193"/>
      <c r="AO8" s="193"/>
      <c r="AP8" s="193"/>
      <c r="AQ8" s="154"/>
      <c r="AR8" s="75"/>
      <c r="AS8" s="36"/>
      <c r="AT8" s="36"/>
      <c r="AU8" s="36"/>
      <c r="AV8" s="36"/>
      <c r="AW8" s="36"/>
      <c r="AX8" s="36"/>
      <c r="AY8" s="36"/>
      <c r="AZ8" s="36"/>
      <c r="BA8" s="102"/>
      <c r="BB8" s="110"/>
      <c r="BC8" s="111" t="str">
        <f>IF(AND(OR(K8=契約状況コード表!D$5,K8=契約状況コード表!D$6),OR(AG8=契約状況コード表!G$5,AG8=契約状況コード表!G$6)),"年間支払金額(全官署)",IF(OR(AG8=契約状況コード表!G$5,AG8=契約状況コード表!G$6),"年間支払金額",IF(AND(OR(COUNTIF(AI8,"*すべて*"),COUNTIF(AI8,"*全て*")),S8="●",OR(K8=契約状況コード表!D$5,K8=契約状況コード表!D$6)),"年間支払金額(全官署、契約相手方ごと)",IF(AND(OR(COUNTIF(AI8,"*すべて*"),COUNTIF(AI8,"*全て*")),S8="●"),"年間支払金額(契約相手方ごと)",IF(AND(OR(K8=契約状況コード表!D$5,K8=契約状況コード表!D$6),AG8=契約状況コード表!G$7),"契約総額(全官署)",IF(AND(K8=契約状況コード表!D$7,AG8=契約状況コード表!G$7),"契約総額(自官署のみ)",IF(K8=契約状況コード表!D$7,"年間支払金額(自官署のみ)",IF(AG8=契約状況コード表!G$7,"契約総額",IF(AND(COUNTIF(BJ8,"&lt;&gt;*単価*"),OR(K8=契約状況コード表!D$5,K8=契約状況コード表!D$6)),"全官署予定価格",IF(AND(COUNTIF(BJ8,"*単価*"),OR(K8=契約状況コード表!D$5,K8=契約状況コード表!D$6)),"全官署支払金額",IF(AND(COUNTIF(BJ8,"&lt;&gt;*単価*"),COUNTIF(BJ8,"*変更契約*")),"変更後予定価格",IF(COUNTIF(BJ8,"*単価*"),"年間支払金額","予定価格"))))))))))))</f>
        <v>予定価格</v>
      </c>
      <c r="BD8" s="111" t="str">
        <f>IF(AND(BI8=契約状況コード表!M$5,T8&gt;契約状況コード表!N$5),"○",IF(AND(BI8=契約状況コード表!M$6,T8&gt;=契約状況コード表!N$6),"○",IF(AND(BI8=契約状況コード表!M$7,T8&gt;=契約状況コード表!N$7),"○",IF(AND(BI8=契約状況コード表!M$8,T8&gt;=契約状況コード表!N$8),"○",IF(AND(BI8=契約状況コード表!M$9,T8&gt;=契約状況コード表!N$9),"○",IF(AND(BI8=契約状況コード表!M$10,T8&gt;=契約状況コード表!N$10),"○",IF(AND(BI8=契約状況コード表!M$11,T8&gt;=契約状況コード表!N$11),"○",IF(AND(BI8=契約状況コード表!M$12,T8&gt;=契約状況コード表!N$12),"○",IF(AND(BI8=契約状況コード表!M$13,T8&gt;=契約状況コード表!N$13),"○",IF(T8="他官署で調達手続き入札を実施のため","○","×"))))))))))</f>
        <v>○</v>
      </c>
      <c r="BE8" s="111" t="str">
        <f>IF(AND(BI8=契約状況コード表!M$5,Y8&gt;契約状況コード表!N$5),"○",IF(AND(BI8=契約状況コード表!M$6,Y8&gt;=契約状況コード表!N$6),"○",IF(AND(BI8=契約状況コード表!M$7,Y8&gt;=契約状況コード表!N$7),"○",IF(AND(BI8=契約状況コード表!M$8,Y8&gt;=契約状況コード表!N$8),"○",IF(AND(BI8=契約状況コード表!M$9,Y8&gt;=契約状況コード表!N$9),"○",IF(AND(BI8=契約状況コード表!M$10,Y8&gt;=契約状況コード表!N$10),"○",IF(AND(BI8=契約状況コード表!M$11,Y8&gt;=契約状況コード表!N$11),"○",IF(AND(BI8=契約状況コード表!M$12,Y8&gt;=契約状況コード表!N$12),"○",IF(AND(BI8=契約状況コード表!M$13,Y8&gt;=契約状況コード表!N$13),"○","×")))))))))</f>
        <v>×</v>
      </c>
      <c r="BF8" s="111" t="str">
        <f t="shared" si="0"/>
        <v>○</v>
      </c>
      <c r="BG8" s="111" t="str">
        <f t="shared" si="1"/>
        <v>○</v>
      </c>
      <c r="BH8" s="112">
        <f t="shared" si="2"/>
        <v>0</v>
      </c>
      <c r="BI8" s="163" t="str">
        <f t="shared" si="3"/>
        <v>①工事</v>
      </c>
      <c r="BJ8" s="36" t="str">
        <f>IF(AG8=契約状況コード表!G$5,"",IF(AND(K8&lt;&gt;"",ISTEXT(U8)),"分担契約/単価契約",IF(ISTEXT(U8),"単価契約",IF(K8&lt;&gt;"","分担契約",""))))</f>
        <v/>
      </c>
      <c r="BK8" s="164"/>
      <c r="BL8" s="115" t="str">
        <f>IF(COUNTIF(T8,"**"),"",IF(AND(T8&gt;=契約状況コード表!P$5,OR(H8=契約状況コード表!M$5,H8=契約状況コード表!M$6)),1,IF(AND(T8&gt;=契約状況コード表!P$13,H8&lt;&gt;契約状況コード表!M$5,H8&lt;&gt;契約状況コード表!M$6),1,"")))</f>
        <v/>
      </c>
      <c r="BM8" s="148" t="str">
        <f t="shared" si="4"/>
        <v>○</v>
      </c>
      <c r="BN8" s="115" t="b">
        <f t="shared" si="5"/>
        <v>1</v>
      </c>
      <c r="BO8" s="115" t="b">
        <f t="shared" si="6"/>
        <v>1</v>
      </c>
      <c r="BP8" s="98"/>
    </row>
    <row r="9" spans="1:68" ht="84.95" customHeight="1">
      <c r="A9" s="99">
        <f t="shared" ref="A9:A16" si="7">ROW()-5</f>
        <v>4</v>
      </c>
      <c r="B9" s="99">
        <f t="shared" ref="B9:B16" si="8">IF(AND(COUNTIF(H9,"*工事*"),COUNTIF(R9,"*入札*")),1,IF(AND(COUNTIF(H9,"*工事*"),COUNTIF(R9,"*随意契約*")),2,IF(AND(R9&lt;&gt;"*工事*",COUNTIF(R9,"*入札*")),3,IF(AND(H9&lt;&gt;"*工事*",COUNTIF(R9,"*随意契約*")),4,""))))</f>
        <v>3</v>
      </c>
      <c r="C9" s="99" t="str">
        <f>IF(B9&lt;&gt;1,"",COUNTIF($B$6:B9,1))</f>
        <v/>
      </c>
      <c r="D9" s="99" t="str">
        <f>IF(B9&lt;&gt;2,"",COUNTIF($B$6:B9,2))</f>
        <v/>
      </c>
      <c r="E9" s="99">
        <f>IF(B9&lt;&gt;3,"",COUNTIF($B$6:B9,3))</f>
        <v>2</v>
      </c>
      <c r="F9" s="99" t="str">
        <f>IF(B9&lt;&gt;4,"",COUNTIF($B$6:B9,4))</f>
        <v/>
      </c>
      <c r="G9" s="195" t="s">
        <v>231</v>
      </c>
      <c r="H9" s="36" t="s">
        <v>42</v>
      </c>
      <c r="I9" s="76" t="s">
        <v>210</v>
      </c>
      <c r="J9" s="76" t="s">
        <v>188</v>
      </c>
      <c r="K9" s="75"/>
      <c r="L9" s="154"/>
      <c r="M9" s="77">
        <v>44942</v>
      </c>
      <c r="N9" s="76" t="s">
        <v>218</v>
      </c>
      <c r="O9" s="78">
        <v>5120001045309</v>
      </c>
      <c r="P9" s="82" t="s">
        <v>63</v>
      </c>
      <c r="Q9" s="83"/>
      <c r="R9" s="76" t="s">
        <v>186</v>
      </c>
      <c r="S9" s="75"/>
      <c r="T9" s="202">
        <v>3266120</v>
      </c>
      <c r="U9" s="203">
        <v>990000</v>
      </c>
      <c r="V9" s="85"/>
      <c r="W9" s="165">
        <f>IF(OR(T9="他官署で調達手続きを実施のため",AG9=契約状況コード表!G$5),"－",IF(V9&lt;&gt;"",ROUNDDOWN(V9/T9,3),(IFERROR(ROUNDDOWN(U9/T9,3),"－"))))</f>
        <v>0.30299999999999999</v>
      </c>
      <c r="X9" s="84"/>
      <c r="Y9" s="84"/>
      <c r="Z9" s="81" t="s">
        <v>185</v>
      </c>
      <c r="AA9" s="79" t="s">
        <v>187</v>
      </c>
      <c r="AB9" s="80">
        <v>2</v>
      </c>
      <c r="AC9" s="81">
        <v>2</v>
      </c>
      <c r="AD9" s="81" t="s">
        <v>184</v>
      </c>
      <c r="AE9" s="81"/>
      <c r="AF9" s="81" t="s">
        <v>184</v>
      </c>
      <c r="AG9" s="79"/>
      <c r="AH9" s="76"/>
      <c r="AI9" s="76"/>
      <c r="AJ9" s="76"/>
      <c r="AK9" s="36"/>
      <c r="AL9" s="36"/>
      <c r="AM9" s="193"/>
      <c r="AN9" s="193"/>
      <c r="AO9" s="193"/>
      <c r="AP9" s="193"/>
      <c r="AQ9" s="154"/>
      <c r="AR9" s="75"/>
      <c r="AS9" s="36"/>
      <c r="AT9" s="36"/>
      <c r="AU9" s="36"/>
      <c r="AV9" s="36"/>
      <c r="AW9" s="36"/>
      <c r="AX9" s="36"/>
      <c r="AY9" s="36"/>
      <c r="AZ9" s="36"/>
      <c r="BA9" s="102"/>
      <c r="BB9" s="110"/>
      <c r="BC9" s="111" t="str">
        <f>IF(AND(OR(K9=契約状況コード表!D$5,K9=契約状況コード表!D$6),OR(AG9=契約状況コード表!G$5,AG9=契約状況コード表!G$6)),"年間支払金額(全官署)",IF(OR(AG9=契約状況コード表!G$5,AG9=契約状況コード表!G$6),"年間支払金額",IF(AND(OR(COUNTIF(AI9,"*すべて*"),COUNTIF(AI9,"*全て*")),S9="●",OR(K9=契約状況コード表!D$5,K9=契約状況コード表!D$6)),"年間支払金額(全官署、契約相手方ごと)",IF(AND(OR(COUNTIF(AI9,"*すべて*"),COUNTIF(AI9,"*全て*")),S9="●"),"年間支払金額(契約相手方ごと)",IF(AND(OR(K9=契約状況コード表!D$5,K9=契約状況コード表!D$6),AG9=契約状況コード表!G$7),"契約総額(全官署)",IF(AND(K9=契約状況コード表!D$7,AG9=契約状況コード表!G$7),"契約総額(自官署のみ)",IF(K9=契約状況コード表!D$7,"年間支払金額(自官署のみ)",IF(AG9=契約状況コード表!G$7,"契約総額",IF(AND(COUNTIF(BJ9,"&lt;&gt;*単価*"),OR(K9=契約状況コード表!D$5,K9=契約状況コード表!D$6)),"全官署予定価格",IF(AND(COUNTIF(BJ9,"*単価*"),OR(K9=契約状況コード表!D$5,K9=契約状況コード表!D$6)),"全官署支払金額",IF(AND(COUNTIF(BJ9,"&lt;&gt;*単価*"),COUNTIF(BJ9,"*変更契約*")),"変更後予定価格",IF(COUNTIF(BJ9,"*単価*"),"年間支払金額","予定価格"))))))))))))</f>
        <v>予定価格</v>
      </c>
      <c r="BD9" s="111" t="str">
        <f>IF(AND(BI9=契約状況コード表!M$5,T9&gt;契約状況コード表!N$5),"○",IF(AND(BI9=契約状況コード表!M$6,T9&gt;=契約状況コード表!N$6),"○",IF(AND(BI9=契約状況コード表!M$7,T9&gt;=契約状況コード表!N$7),"○",IF(AND(BI9=契約状況コード表!M$8,T9&gt;=契約状況コード表!N$8),"○",IF(AND(BI9=契約状況コード表!M$9,T9&gt;=契約状況コード表!N$9),"○",IF(AND(BI9=契約状況コード表!M$10,T9&gt;=契約状況コード表!N$10),"○",IF(AND(BI9=契約状況コード表!M$11,T9&gt;=契約状況コード表!N$11),"○",IF(AND(BI9=契約状況コード表!M$12,T9&gt;=契約状況コード表!N$12),"○",IF(AND(BI9=契約状況コード表!M$13,T9&gt;=契約状況コード表!N$13),"○",IF(T9="他官署で調達手続き入札を実施のため","○","×"))))))))))</f>
        <v>○</v>
      </c>
      <c r="BE9" s="111" t="str">
        <f>IF(AND(BI9=契約状況コード表!M$5,Y9&gt;契約状況コード表!N$5),"○",IF(AND(BI9=契約状況コード表!M$6,Y9&gt;=契約状況コード表!N$6),"○",IF(AND(BI9=契約状況コード表!M$7,Y9&gt;=契約状況コード表!N$7),"○",IF(AND(BI9=契約状況コード表!M$8,Y9&gt;=契約状況コード表!N$8),"○",IF(AND(BI9=契約状況コード表!M$9,Y9&gt;=契約状況コード表!N$9),"○",IF(AND(BI9=契約状況コード表!M$10,Y9&gt;=契約状況コード表!N$10),"○",IF(AND(BI9=契約状況コード表!M$11,Y9&gt;=契約状況コード表!N$11),"○",IF(AND(BI9=契約状況コード表!M$12,Y9&gt;=契約状況コード表!N$12),"○",IF(AND(BI9=契約状況コード表!M$13,Y9&gt;=契約状況コード表!N$13),"○","×")))))))))</f>
        <v>×</v>
      </c>
      <c r="BF9" s="111" t="str">
        <f t="shared" si="0"/>
        <v>○</v>
      </c>
      <c r="BG9" s="111" t="str">
        <f t="shared" si="1"/>
        <v>○</v>
      </c>
      <c r="BH9" s="112">
        <f t="shared" si="2"/>
        <v>0</v>
      </c>
      <c r="BI9" s="163" t="str">
        <f t="shared" si="3"/>
        <v>⑩役務</v>
      </c>
      <c r="BJ9" s="36" t="str">
        <f>IF(AG9=契約状況コード表!G$5,"",IF(AND(K9&lt;&gt;"",ISTEXT(U9)),"分担契約/単価契約",IF(ISTEXT(U9),"単価契約",IF(K9&lt;&gt;"","分担契約",""))))</f>
        <v/>
      </c>
      <c r="BK9" s="164"/>
      <c r="BL9" s="115" t="str">
        <f>IF(COUNTIF(T9,"**"),"",IF(AND(T9&gt;=契約状況コード表!P$5,OR(H9=契約状況コード表!M$5,H9=契約状況コード表!M$6)),1,IF(AND(T9&gt;=契約状況コード表!P$13,H9&lt;&gt;契約状況コード表!M$5,H9&lt;&gt;契約状況コード表!M$6),1,"")))</f>
        <v/>
      </c>
      <c r="BM9" s="148" t="str">
        <f t="shared" si="4"/>
        <v>○</v>
      </c>
      <c r="BN9" s="115" t="b">
        <f t="shared" si="5"/>
        <v>1</v>
      </c>
      <c r="BO9" s="115" t="b">
        <f t="shared" si="6"/>
        <v>1</v>
      </c>
    </row>
    <row r="10" spans="1:68" ht="84.95" customHeight="1">
      <c r="A10" s="99">
        <f t="shared" si="7"/>
        <v>5</v>
      </c>
      <c r="B10" s="99">
        <f t="shared" si="8"/>
        <v>3</v>
      </c>
      <c r="C10" s="99" t="str">
        <f>IF(B10&lt;&gt;1,"",COUNTIF($B$6:B10,1))</f>
        <v/>
      </c>
      <c r="D10" s="99" t="str">
        <f>IF(B10&lt;&gt;2,"",COUNTIF($B$6:B10,2))</f>
        <v/>
      </c>
      <c r="E10" s="99">
        <f>IF(B10&lt;&gt;3,"",COUNTIF($B$6:B10,3))</f>
        <v>3</v>
      </c>
      <c r="F10" s="99" t="str">
        <f>IF(B10&lt;&gt;4,"",COUNTIF($B$6:B10,4))</f>
        <v/>
      </c>
      <c r="G10" s="195" t="s">
        <v>232</v>
      </c>
      <c r="H10" s="36" t="s">
        <v>42</v>
      </c>
      <c r="I10" s="76" t="s">
        <v>211</v>
      </c>
      <c r="J10" s="76" t="s">
        <v>188</v>
      </c>
      <c r="K10" s="75"/>
      <c r="L10" s="154"/>
      <c r="M10" s="77">
        <v>44942</v>
      </c>
      <c r="N10" s="76" t="s">
        <v>218</v>
      </c>
      <c r="O10" s="78">
        <v>5120001045309</v>
      </c>
      <c r="P10" s="82" t="s">
        <v>63</v>
      </c>
      <c r="Q10" s="83"/>
      <c r="R10" s="76" t="s">
        <v>186</v>
      </c>
      <c r="S10" s="75"/>
      <c r="T10" s="202">
        <v>1431430</v>
      </c>
      <c r="U10" s="203">
        <v>990000</v>
      </c>
      <c r="V10" s="85"/>
      <c r="W10" s="165">
        <f>IF(OR(T10="他官署で調達手続きを実施のため",AG10=契約状況コード表!G$5),"－",IF(V10&lt;&gt;"",ROUNDDOWN(V10/T10,3),(IFERROR(ROUNDDOWN(U10/T10,3),"－"))))</f>
        <v>0.69099999999999995</v>
      </c>
      <c r="X10" s="84"/>
      <c r="Y10" s="84"/>
      <c r="Z10" s="81" t="s">
        <v>185</v>
      </c>
      <c r="AA10" s="79" t="s">
        <v>187</v>
      </c>
      <c r="AB10" s="80">
        <v>1</v>
      </c>
      <c r="AC10" s="81">
        <v>1</v>
      </c>
      <c r="AD10" s="81" t="s">
        <v>184</v>
      </c>
      <c r="AE10" s="81"/>
      <c r="AF10" s="81" t="s">
        <v>184</v>
      </c>
      <c r="AG10" s="79"/>
      <c r="AH10" s="76"/>
      <c r="AI10" s="76"/>
      <c r="AJ10" s="76"/>
      <c r="AK10" s="36"/>
      <c r="AL10" s="36"/>
      <c r="AM10" s="193"/>
      <c r="AN10" s="193"/>
      <c r="AO10" s="193"/>
      <c r="AP10" s="193"/>
      <c r="AQ10" s="154"/>
      <c r="AR10" s="75" t="s">
        <v>185</v>
      </c>
      <c r="AS10" s="36"/>
      <c r="AT10" s="36"/>
      <c r="AU10" s="36"/>
      <c r="AV10" s="36" t="s">
        <v>91</v>
      </c>
      <c r="AW10" s="36"/>
      <c r="AX10" s="36"/>
      <c r="AY10" s="36" t="s">
        <v>184</v>
      </c>
      <c r="AZ10" s="36"/>
      <c r="BA10" s="102"/>
      <c r="BB10" s="110"/>
      <c r="BC10" s="111" t="str">
        <f>IF(AND(OR(K10=契約状況コード表!D$5,K10=契約状況コード表!D$6),OR(AG10=契約状況コード表!G$5,AG10=契約状況コード表!G$6)),"年間支払金額(全官署)",IF(OR(AG10=契約状況コード表!G$5,AG10=契約状況コード表!G$6),"年間支払金額",IF(AND(OR(COUNTIF(AI10,"*すべて*"),COUNTIF(AI10,"*全て*")),S10="●",OR(K10=契約状況コード表!D$5,K10=契約状況コード表!D$6)),"年間支払金額(全官署、契約相手方ごと)",IF(AND(OR(COUNTIF(AI10,"*すべて*"),COUNTIF(AI10,"*全て*")),S10="●"),"年間支払金額(契約相手方ごと)",IF(AND(OR(K10=契約状況コード表!D$5,K10=契約状況コード表!D$6),AG10=契約状況コード表!G$7),"契約総額(全官署)",IF(AND(K10=契約状況コード表!D$7,AG10=契約状況コード表!G$7),"契約総額(自官署のみ)",IF(K10=契約状況コード表!D$7,"年間支払金額(自官署のみ)",IF(AG10=契約状況コード表!G$7,"契約総額",IF(AND(COUNTIF(BJ10,"&lt;&gt;*単価*"),OR(K10=契約状況コード表!D$5,K10=契約状況コード表!D$6)),"全官署予定価格",IF(AND(COUNTIF(BJ10,"*単価*"),OR(K10=契約状況コード表!D$5,K10=契約状況コード表!D$6)),"全官署支払金額",IF(AND(COUNTIF(BJ10,"&lt;&gt;*単価*"),COUNTIF(BJ10,"*変更契約*")),"変更後予定価格",IF(COUNTIF(BJ10,"*単価*"),"年間支払金額","予定価格"))))))))))))</f>
        <v>予定価格</v>
      </c>
      <c r="BD10" s="111" t="str">
        <f>IF(AND(BI10=契約状況コード表!M$5,T10&gt;契約状況コード表!N$5),"○",IF(AND(BI10=契約状況コード表!M$6,T10&gt;=契約状況コード表!N$6),"○",IF(AND(BI10=契約状況コード表!M$7,T10&gt;=契約状況コード表!N$7),"○",IF(AND(BI10=契約状況コード表!M$8,T10&gt;=契約状況コード表!N$8),"○",IF(AND(BI10=契約状況コード表!M$9,T10&gt;=契約状況コード表!N$9),"○",IF(AND(BI10=契約状況コード表!M$10,T10&gt;=契約状況コード表!N$10),"○",IF(AND(BI10=契約状況コード表!M$11,T10&gt;=契約状況コード表!N$11),"○",IF(AND(BI10=契約状況コード表!M$12,T10&gt;=契約状況コード表!N$12),"○",IF(AND(BI10=契約状況コード表!M$13,T10&gt;=契約状況コード表!N$13),"○",IF(T10="他官署で調達手続き入札を実施のため","○","×"))))))))))</f>
        <v>○</v>
      </c>
      <c r="BE10" s="111" t="str">
        <f>IF(AND(BI10=契約状況コード表!M$5,Y10&gt;契約状況コード表!N$5),"○",IF(AND(BI10=契約状況コード表!M$6,Y10&gt;=契約状況コード表!N$6),"○",IF(AND(BI10=契約状況コード表!M$7,Y10&gt;=契約状況コード表!N$7),"○",IF(AND(BI10=契約状況コード表!M$8,Y10&gt;=契約状況コード表!N$8),"○",IF(AND(BI10=契約状況コード表!M$9,Y10&gt;=契約状況コード表!N$9),"○",IF(AND(BI10=契約状況コード表!M$10,Y10&gt;=契約状況コード表!N$10),"○",IF(AND(BI10=契約状況コード表!M$11,Y10&gt;=契約状況コード表!N$11),"○",IF(AND(BI10=契約状況コード表!M$12,Y10&gt;=契約状況コード表!N$12),"○",IF(AND(BI10=契約状況コード表!M$13,Y10&gt;=契約状況コード表!N$13),"○","×")))))))))</f>
        <v>×</v>
      </c>
      <c r="BF10" s="111" t="str">
        <f t="shared" si="0"/>
        <v>○</v>
      </c>
      <c r="BG10" s="111" t="str">
        <f t="shared" si="1"/>
        <v>○</v>
      </c>
      <c r="BH10" s="112">
        <f t="shared" si="2"/>
        <v>0</v>
      </c>
      <c r="BI10" s="163" t="str">
        <f t="shared" si="3"/>
        <v>⑩役務</v>
      </c>
      <c r="BJ10" s="36" t="str">
        <f>IF(AG10=契約状況コード表!G$5,"",IF(AND(K10&lt;&gt;"",ISTEXT(U10)),"分担契約/単価契約",IF(ISTEXT(U10),"単価契約",IF(K10&lt;&gt;"","分担契約",""))))</f>
        <v/>
      </c>
      <c r="BK10" s="164"/>
      <c r="BL10" s="115" t="str">
        <f>IF(COUNTIF(T10,"**"),"",IF(AND(T10&gt;=契約状況コード表!P$5,OR(H10=契約状況コード表!M$5,H10=契約状況コード表!M$6)),1,IF(AND(T10&gt;=契約状況コード表!P$13,H10&lt;&gt;契約状況コード表!M$5,H10&lt;&gt;契約状況コード表!M$6),1,"")))</f>
        <v/>
      </c>
      <c r="BM10" s="148" t="str">
        <f t="shared" si="4"/>
        <v>○</v>
      </c>
      <c r="BN10" s="115" t="b">
        <f t="shared" si="5"/>
        <v>1</v>
      </c>
      <c r="BO10" s="115" t="b">
        <f t="shared" si="6"/>
        <v>1</v>
      </c>
    </row>
    <row r="11" spans="1:68" ht="84.95" customHeight="1">
      <c r="A11" s="99">
        <f t="shared" si="7"/>
        <v>6</v>
      </c>
      <c r="B11" s="99">
        <f t="shared" si="8"/>
        <v>3</v>
      </c>
      <c r="C11" s="99" t="str">
        <f>IF(B11&lt;&gt;1,"",COUNTIF($B$6:B11,1))</f>
        <v/>
      </c>
      <c r="D11" s="99" t="str">
        <f>IF(B11&lt;&gt;2,"",COUNTIF($B$6:B11,2))</f>
        <v/>
      </c>
      <c r="E11" s="99">
        <f>IF(B11&lt;&gt;3,"",COUNTIF($B$6:B11,3))</f>
        <v>4</v>
      </c>
      <c r="F11" s="99" t="str">
        <f>IF(B11&lt;&gt;4,"",COUNTIF($B$6:B11,4))</f>
        <v/>
      </c>
      <c r="G11" s="195" t="s">
        <v>233</v>
      </c>
      <c r="H11" s="36" t="s">
        <v>36</v>
      </c>
      <c r="I11" s="76" t="s">
        <v>220</v>
      </c>
      <c r="J11" s="76" t="s">
        <v>190</v>
      </c>
      <c r="K11" s="75"/>
      <c r="L11" s="154"/>
      <c r="M11" s="77">
        <v>44942</v>
      </c>
      <c r="N11" s="76" t="s">
        <v>212</v>
      </c>
      <c r="O11" s="78">
        <v>3120001001214</v>
      </c>
      <c r="P11" s="82" t="s">
        <v>63</v>
      </c>
      <c r="Q11" s="83"/>
      <c r="R11" s="76" t="s">
        <v>186</v>
      </c>
      <c r="S11" s="75"/>
      <c r="T11" s="202">
        <v>11990418</v>
      </c>
      <c r="U11" s="203">
        <v>10352430</v>
      </c>
      <c r="V11" s="85"/>
      <c r="W11" s="165">
        <f>IF(OR(T11="他官署で調達手続きを実施のため",AG11=契約状況コード表!G$5),"－",IF(V11&lt;&gt;"",ROUNDDOWN(V11/T11,3),(IFERROR(ROUNDDOWN(U11/T11,3),"－"))))</f>
        <v>0.86299999999999999</v>
      </c>
      <c r="X11" s="84"/>
      <c r="Y11" s="84"/>
      <c r="Z11" s="81" t="s">
        <v>185</v>
      </c>
      <c r="AA11" s="79" t="s">
        <v>187</v>
      </c>
      <c r="AB11" s="80">
        <v>4</v>
      </c>
      <c r="AC11" s="81">
        <v>4</v>
      </c>
      <c r="AD11" s="81" t="s">
        <v>184</v>
      </c>
      <c r="AE11" s="81"/>
      <c r="AF11" s="81" t="s">
        <v>184</v>
      </c>
      <c r="AG11" s="79"/>
      <c r="AH11" s="76"/>
      <c r="AI11" s="76"/>
      <c r="AJ11" s="76"/>
      <c r="AK11" s="36"/>
      <c r="AL11" s="36"/>
      <c r="AM11" s="193"/>
      <c r="AN11" s="193"/>
      <c r="AO11" s="193"/>
      <c r="AP11" s="193"/>
      <c r="AQ11" s="154"/>
      <c r="AR11" s="75"/>
      <c r="AS11" s="36"/>
      <c r="AT11" s="36"/>
      <c r="AU11" s="36"/>
      <c r="AV11" s="36"/>
      <c r="AW11" s="36"/>
      <c r="AX11" s="36"/>
      <c r="AY11" s="36"/>
      <c r="AZ11" s="36"/>
      <c r="BA11" s="102"/>
      <c r="BB11" s="110"/>
      <c r="BC11" s="111" t="str">
        <f>IF(AND(OR(K11=契約状況コード表!D$5,K11=契約状況コード表!D$6),OR(AG11=契約状況コード表!G$5,AG11=契約状況コード表!G$6)),"年間支払金額(全官署)",IF(OR(AG11=契約状況コード表!G$5,AG11=契約状況コード表!G$6),"年間支払金額",IF(AND(OR(COUNTIF(AI11,"*すべて*"),COUNTIF(AI11,"*全て*")),S11="●",OR(K11=契約状況コード表!D$5,K11=契約状況コード表!D$6)),"年間支払金額(全官署、契約相手方ごと)",IF(AND(OR(COUNTIF(AI11,"*すべて*"),COUNTIF(AI11,"*全て*")),S11="●"),"年間支払金額(契約相手方ごと)",IF(AND(OR(K11=契約状況コード表!D$5,K11=契約状況コード表!D$6),AG11=契約状況コード表!G$7),"契約総額(全官署)",IF(AND(K11=契約状況コード表!D$7,AG11=契約状況コード表!G$7),"契約総額(自官署のみ)",IF(K11=契約状況コード表!D$7,"年間支払金額(自官署のみ)",IF(AG11=契約状況コード表!G$7,"契約総額",IF(AND(COUNTIF(BJ11,"&lt;&gt;*単価*"),OR(K11=契約状況コード表!D$5,K11=契約状況コード表!D$6)),"全官署予定価格",IF(AND(COUNTIF(BJ11,"*単価*"),OR(K11=契約状況コード表!D$5,K11=契約状況コード表!D$6)),"全官署支払金額",IF(AND(COUNTIF(BJ11,"&lt;&gt;*単価*"),COUNTIF(BJ11,"*変更契約*")),"変更後予定価格",IF(COUNTIF(BJ11,"*単価*"),"年間支払金額","予定価格"))))))))))))</f>
        <v>予定価格</v>
      </c>
      <c r="BD11" s="111" t="str">
        <f>IF(AND(BI11=契約状況コード表!M$5,T11&gt;契約状況コード表!N$5),"○",IF(AND(BI11=契約状況コード表!M$6,T11&gt;=契約状況コード表!N$6),"○",IF(AND(BI11=契約状況コード表!M$7,T11&gt;=契約状況コード表!N$7),"○",IF(AND(BI11=契約状況コード表!M$8,T11&gt;=契約状況コード表!N$8),"○",IF(AND(BI11=契約状況コード表!M$9,T11&gt;=契約状況コード表!N$9),"○",IF(AND(BI11=契約状況コード表!M$10,T11&gt;=契約状況コード表!N$10),"○",IF(AND(BI11=契約状況コード表!M$11,T11&gt;=契約状況コード表!N$11),"○",IF(AND(BI11=契約状況コード表!M$12,T11&gt;=契約状況コード表!N$12),"○",IF(AND(BI11=契約状況コード表!M$13,T11&gt;=契約状況コード表!N$13),"○",IF(T11="他官署で調達手続き入札を実施のため","○","×"))))))))))</f>
        <v>○</v>
      </c>
      <c r="BE11" s="111" t="str">
        <f>IF(AND(BI11=契約状況コード表!M$5,Y11&gt;契約状況コード表!N$5),"○",IF(AND(BI11=契約状況コード表!M$6,Y11&gt;=契約状況コード表!N$6),"○",IF(AND(BI11=契約状況コード表!M$7,Y11&gt;=契約状況コード表!N$7),"○",IF(AND(BI11=契約状況コード表!M$8,Y11&gt;=契約状況コード表!N$8),"○",IF(AND(BI11=契約状況コード表!M$9,Y11&gt;=契約状況コード表!N$9),"○",IF(AND(BI11=契約状況コード表!M$10,Y11&gt;=契約状況コード表!N$10),"○",IF(AND(BI11=契約状況コード表!M$11,Y11&gt;=契約状況コード表!N$11),"○",IF(AND(BI11=契約状況コード表!M$12,Y11&gt;=契約状況コード表!N$12),"○",IF(AND(BI11=契約状況コード表!M$13,Y11&gt;=契約状況コード表!N$13),"○","×")))))))))</f>
        <v>×</v>
      </c>
      <c r="BF11" s="111" t="str">
        <f t="shared" si="0"/>
        <v>○</v>
      </c>
      <c r="BG11" s="111" t="str">
        <f t="shared" si="1"/>
        <v>○</v>
      </c>
      <c r="BH11" s="112">
        <f t="shared" si="2"/>
        <v>0</v>
      </c>
      <c r="BI11" s="163" t="str">
        <f t="shared" si="3"/>
        <v>⑦物品等購入</v>
      </c>
      <c r="BJ11" s="36" t="str">
        <f>IF(AG11=契約状況コード表!G$5,"",IF(AND(K11&lt;&gt;"",ISTEXT(U11)),"分担契約/単価契約",IF(ISTEXT(U11),"単価契約",IF(K11&lt;&gt;"","分担契約",""))))</f>
        <v/>
      </c>
      <c r="BK11" s="164"/>
      <c r="BL11" s="115" t="str">
        <f>IF(COUNTIF(T11,"**"),"",IF(AND(T11&gt;=契約状況コード表!P$5,OR(H11=契約状況コード表!M$5,H11=契約状況コード表!M$6)),1,IF(AND(T11&gt;=契約状況コード表!P$13,H11&lt;&gt;契約状況コード表!M$5,H11&lt;&gt;契約状況コード表!M$6),1,"")))</f>
        <v/>
      </c>
      <c r="BM11" s="148" t="str">
        <f t="shared" si="4"/>
        <v>○</v>
      </c>
      <c r="BN11" s="115" t="b">
        <f t="shared" si="5"/>
        <v>1</v>
      </c>
      <c r="BO11" s="115" t="b">
        <f t="shared" si="6"/>
        <v>1</v>
      </c>
    </row>
    <row r="12" spans="1:68" ht="84.95" customHeight="1">
      <c r="A12" s="99">
        <f t="shared" si="7"/>
        <v>7</v>
      </c>
      <c r="B12" s="99">
        <f t="shared" si="8"/>
        <v>1</v>
      </c>
      <c r="C12" s="99">
        <f>IF(B12&lt;&gt;1,"",COUNTIF($B$6:B12,1))</f>
        <v>1</v>
      </c>
      <c r="D12" s="99" t="str">
        <f>IF(B12&lt;&gt;2,"",COUNTIF($B$6:B12,2))</f>
        <v/>
      </c>
      <c r="E12" s="99" t="str">
        <f>IF(B12&lt;&gt;3,"",COUNTIF($B$6:B12,3))</f>
        <v/>
      </c>
      <c r="F12" s="99" t="str">
        <f>IF(B12&lt;&gt;4,"",COUNTIF($B$6:B12,4))</f>
        <v/>
      </c>
      <c r="G12" s="195" t="s">
        <v>234</v>
      </c>
      <c r="H12" s="36" t="s">
        <v>18</v>
      </c>
      <c r="I12" s="76" t="s">
        <v>223</v>
      </c>
      <c r="J12" s="76" t="s">
        <v>191</v>
      </c>
      <c r="K12" s="75"/>
      <c r="L12" s="154"/>
      <c r="M12" s="77">
        <v>44946</v>
      </c>
      <c r="N12" s="76" t="s">
        <v>215</v>
      </c>
      <c r="O12" s="204">
        <v>7120001166425</v>
      </c>
      <c r="P12" s="82" t="s">
        <v>63</v>
      </c>
      <c r="Q12" s="83"/>
      <c r="R12" s="76" t="s">
        <v>186</v>
      </c>
      <c r="S12" s="75"/>
      <c r="T12" s="202">
        <v>2125200</v>
      </c>
      <c r="U12" s="203">
        <v>990000</v>
      </c>
      <c r="V12" s="85"/>
      <c r="W12" s="165">
        <f>IF(OR(T12="他官署で調達手続きを実施のため",AG12=契約状況コード表!G$5),"－",IF(V12&lt;&gt;"",ROUNDDOWN(V12/T12,3),(IFERROR(ROUNDDOWN(U12/T12,3),"－"))))</f>
        <v>0.46500000000000002</v>
      </c>
      <c r="X12" s="84"/>
      <c r="Y12" s="84"/>
      <c r="Z12" s="81" t="s">
        <v>185</v>
      </c>
      <c r="AA12" s="79" t="s">
        <v>187</v>
      </c>
      <c r="AB12" s="80">
        <v>2</v>
      </c>
      <c r="AC12" s="81">
        <v>2</v>
      </c>
      <c r="AD12" s="81" t="s">
        <v>184</v>
      </c>
      <c r="AE12" s="81"/>
      <c r="AF12" s="81" t="s">
        <v>184</v>
      </c>
      <c r="AG12" s="79"/>
      <c r="AH12" s="76"/>
      <c r="AI12" s="76"/>
      <c r="AJ12" s="76"/>
      <c r="AK12" s="36"/>
      <c r="AL12" s="36"/>
      <c r="AM12" s="193"/>
      <c r="AN12" s="193"/>
      <c r="AO12" s="193"/>
      <c r="AP12" s="193"/>
      <c r="AQ12" s="154"/>
      <c r="AR12" s="75"/>
      <c r="AS12" s="36"/>
      <c r="AT12" s="36"/>
      <c r="AU12" s="36"/>
      <c r="AV12" s="36"/>
      <c r="AW12" s="36"/>
      <c r="AX12" s="36"/>
      <c r="AY12" s="36"/>
      <c r="AZ12" s="36"/>
      <c r="BA12" s="102"/>
      <c r="BB12" s="110"/>
      <c r="BC12" s="111" t="str">
        <f>IF(AND(OR(K12=契約状況コード表!D$5,K12=契約状況コード表!D$6),OR(AG12=契約状況コード表!G$5,AG12=契約状況コード表!G$6)),"年間支払金額(全官署)",IF(OR(AG12=契約状況コード表!G$5,AG12=契約状況コード表!G$6),"年間支払金額",IF(AND(OR(COUNTIF(AI12,"*すべて*"),COUNTIF(AI12,"*全て*")),S12="●",OR(K12=契約状況コード表!D$5,K12=契約状況コード表!D$6)),"年間支払金額(全官署、契約相手方ごと)",IF(AND(OR(COUNTIF(AI12,"*すべて*"),COUNTIF(AI12,"*全て*")),S12="●"),"年間支払金額(契約相手方ごと)",IF(AND(OR(K12=契約状況コード表!D$5,K12=契約状況コード表!D$6),AG12=契約状況コード表!G$7),"契約総額(全官署)",IF(AND(K12=契約状況コード表!D$7,AG12=契約状況コード表!G$7),"契約総額(自官署のみ)",IF(K12=契約状況コード表!D$7,"年間支払金額(自官署のみ)",IF(AG12=契約状況コード表!G$7,"契約総額",IF(AND(COUNTIF(BJ12,"&lt;&gt;*単価*"),OR(K12=契約状況コード表!D$5,K12=契約状況コード表!D$6)),"全官署予定価格",IF(AND(COUNTIF(BJ12,"*単価*"),OR(K12=契約状況コード表!D$5,K12=契約状況コード表!D$6)),"全官署支払金額",IF(AND(COUNTIF(BJ12,"&lt;&gt;*単価*"),COUNTIF(BJ12,"*変更契約*")),"変更後予定価格",IF(COUNTIF(BJ12,"*単価*"),"年間支払金額","予定価格"))))))))))))</f>
        <v>予定価格</v>
      </c>
      <c r="BD12" s="111" t="str">
        <f>IF(AND(BI12=契約状況コード表!M$5,T12&gt;契約状況コード表!N$5),"○",IF(AND(BI12=契約状況コード表!M$6,T12&gt;=契約状況コード表!N$6),"○",IF(AND(BI12=契約状況コード表!M$7,T12&gt;=契約状況コード表!N$7),"○",IF(AND(BI12=契約状況コード表!M$8,T12&gt;=契約状況コード表!N$8),"○",IF(AND(BI12=契約状況コード表!M$9,T12&gt;=契約状況コード表!N$9),"○",IF(AND(BI12=契約状況コード表!M$10,T12&gt;=契約状況コード表!N$10),"○",IF(AND(BI12=契約状況コード表!M$11,T12&gt;=契約状況コード表!N$11),"○",IF(AND(BI12=契約状況コード表!M$12,T12&gt;=契約状況コード表!N$12),"○",IF(AND(BI12=契約状況コード表!M$13,T12&gt;=契約状況コード表!N$13),"○",IF(T12="他官署で調達手続き入札を実施のため","○","×"))))))))))</f>
        <v>○</v>
      </c>
      <c r="BE12" s="111" t="str">
        <f>IF(AND(BI12=契約状況コード表!M$5,Y12&gt;契約状況コード表!N$5),"○",IF(AND(BI12=契約状況コード表!M$6,Y12&gt;=契約状況コード表!N$6),"○",IF(AND(BI12=契約状況コード表!M$7,Y12&gt;=契約状況コード表!N$7),"○",IF(AND(BI12=契約状況コード表!M$8,Y12&gt;=契約状況コード表!N$8),"○",IF(AND(BI12=契約状況コード表!M$9,Y12&gt;=契約状況コード表!N$9),"○",IF(AND(BI12=契約状況コード表!M$10,Y12&gt;=契約状況コード表!N$10),"○",IF(AND(BI12=契約状況コード表!M$11,Y12&gt;=契約状況コード表!N$11),"○",IF(AND(BI12=契約状況コード表!M$12,Y12&gt;=契約状況コード表!N$12),"○",IF(AND(BI12=契約状況コード表!M$13,Y12&gt;=契約状況コード表!N$13),"○","×")))))))))</f>
        <v>×</v>
      </c>
      <c r="BF12" s="111" t="str">
        <f t="shared" si="0"/>
        <v>○</v>
      </c>
      <c r="BG12" s="111" t="str">
        <f t="shared" si="1"/>
        <v>○</v>
      </c>
      <c r="BH12" s="112">
        <f t="shared" si="2"/>
        <v>0</v>
      </c>
      <c r="BI12" s="163" t="str">
        <f t="shared" si="3"/>
        <v>②工事（調査及び設計業務等）</v>
      </c>
      <c r="BJ12" s="36" t="str">
        <f>IF(AG12=契約状況コード表!G$5,"",IF(AND(K12&lt;&gt;"",ISTEXT(U12)),"分担契約/単価契約",IF(ISTEXT(U12),"単価契約",IF(K12&lt;&gt;"","分担契約",""))))</f>
        <v/>
      </c>
      <c r="BK12" s="164"/>
      <c r="BL12" s="115" t="str">
        <f>IF(COUNTIF(T12,"**"),"",IF(AND(T12&gt;=契約状況コード表!P$5,OR(H12=契約状況コード表!M$5,H12=契約状況コード表!M$6)),1,IF(AND(T12&gt;=契約状況コード表!P$13,H12&lt;&gt;契約状況コード表!M$5,H12&lt;&gt;契約状況コード表!M$6),1,"")))</f>
        <v/>
      </c>
      <c r="BM12" s="148" t="str">
        <f t="shared" si="4"/>
        <v>○</v>
      </c>
      <c r="BN12" s="115" t="b">
        <f t="shared" si="5"/>
        <v>1</v>
      </c>
      <c r="BO12" s="115" t="b">
        <f t="shared" si="6"/>
        <v>1</v>
      </c>
    </row>
    <row r="13" spans="1:68" ht="84.95" customHeight="1">
      <c r="A13" s="99">
        <f t="shared" si="7"/>
        <v>8</v>
      </c>
      <c r="B13" s="99">
        <f t="shared" si="8"/>
        <v>1</v>
      </c>
      <c r="C13" s="99">
        <f>IF(B13&lt;&gt;1,"",COUNTIF($B$6:B13,1))</f>
        <v>2</v>
      </c>
      <c r="D13" s="99" t="str">
        <f>IF(B13&lt;&gt;2,"",COUNTIF($B$6:B13,2))</f>
        <v/>
      </c>
      <c r="E13" s="99" t="str">
        <f>IF(B13&lt;&gt;3,"",COUNTIF($B$6:B13,3))</f>
        <v/>
      </c>
      <c r="F13" s="99" t="str">
        <f>IF(B13&lt;&gt;4,"",COUNTIF($B$6:B13,4))</f>
        <v/>
      </c>
      <c r="G13" s="195" t="s">
        <v>235</v>
      </c>
      <c r="H13" s="36" t="s">
        <v>18</v>
      </c>
      <c r="I13" s="76" t="s">
        <v>224</v>
      </c>
      <c r="J13" s="76" t="s">
        <v>191</v>
      </c>
      <c r="K13" s="75"/>
      <c r="L13" s="154"/>
      <c r="M13" s="77">
        <v>44946</v>
      </c>
      <c r="N13" s="76" t="s">
        <v>215</v>
      </c>
      <c r="O13" s="78">
        <v>7120001166425</v>
      </c>
      <c r="P13" s="82" t="s">
        <v>63</v>
      </c>
      <c r="Q13" s="83"/>
      <c r="R13" s="76" t="s">
        <v>186</v>
      </c>
      <c r="S13" s="75"/>
      <c r="T13" s="84">
        <v>4071100</v>
      </c>
      <c r="U13" s="147">
        <v>2156000</v>
      </c>
      <c r="V13" s="85"/>
      <c r="W13" s="165">
        <f>IF(OR(T13="他官署で調達手続きを実施のため",AG13=契約状況コード表!G$5),"－",IF(V13&lt;&gt;"",ROUNDDOWN(V13/T13,3),(IFERROR(ROUNDDOWN(U13/T13,3),"－"))))</f>
        <v>0.52900000000000003</v>
      </c>
      <c r="X13" s="84"/>
      <c r="Y13" s="84"/>
      <c r="Z13" s="81" t="s">
        <v>185</v>
      </c>
      <c r="AA13" s="79" t="s">
        <v>187</v>
      </c>
      <c r="AB13" s="80">
        <v>3</v>
      </c>
      <c r="AC13" s="81">
        <v>3</v>
      </c>
      <c r="AD13" s="81" t="s">
        <v>184</v>
      </c>
      <c r="AE13" s="81"/>
      <c r="AF13" s="81" t="s">
        <v>184</v>
      </c>
      <c r="AG13" s="79"/>
      <c r="AH13" s="76"/>
      <c r="AI13" s="194"/>
      <c r="AJ13" s="76"/>
      <c r="AK13" s="36"/>
      <c r="AL13" s="36"/>
      <c r="AM13" s="193"/>
      <c r="AN13" s="193"/>
      <c r="AO13" s="193"/>
      <c r="AP13" s="193"/>
      <c r="AQ13" s="154"/>
      <c r="AR13" s="75"/>
      <c r="AS13" s="36"/>
      <c r="AT13" s="36"/>
      <c r="AU13" s="36"/>
      <c r="AV13" s="36"/>
      <c r="AW13" s="36"/>
      <c r="AX13" s="36"/>
      <c r="AY13" s="36"/>
      <c r="AZ13" s="36"/>
      <c r="BA13" s="102"/>
      <c r="BB13" s="110"/>
      <c r="BC13" s="111" t="str">
        <f>IF(AND(OR(K13=契約状況コード表!D$5,K13=契約状況コード表!D$6),OR(AG13=契約状況コード表!G$5,AG13=契約状況コード表!G$6)),"年間支払金額(全官署)",IF(OR(AG13=契約状況コード表!G$5,AG13=契約状況コード表!G$6),"年間支払金額",IF(AND(OR(COUNTIF(AI13,"*すべて*"),COUNTIF(AI13,"*全て*")),S13="●",OR(K13=契約状況コード表!D$5,K13=契約状況コード表!D$6)),"年間支払金額(全官署、契約相手方ごと)",IF(AND(OR(COUNTIF(AI13,"*すべて*"),COUNTIF(AI13,"*全て*")),S13="●"),"年間支払金額(契約相手方ごと)",IF(AND(OR(K13=契約状況コード表!D$5,K13=契約状況コード表!D$6),AG13=契約状況コード表!G$7),"契約総額(全官署)",IF(AND(K13=契約状況コード表!D$7,AG13=契約状況コード表!G$7),"契約総額(自官署のみ)",IF(K13=契約状況コード表!D$7,"年間支払金額(自官署のみ)",IF(AG13=契約状況コード表!G$7,"契約総額",IF(AND(COUNTIF(BJ13,"&lt;&gt;*単価*"),OR(K13=契約状況コード表!D$5,K13=契約状況コード表!D$6)),"全官署予定価格",IF(AND(COUNTIF(BJ13,"*単価*"),OR(K13=契約状況コード表!D$5,K13=契約状況コード表!D$6)),"全官署支払金額",IF(AND(COUNTIF(BJ13,"&lt;&gt;*単価*"),COUNTIF(BJ13,"*変更契約*")),"変更後予定価格",IF(COUNTIF(BJ13,"*単価*"),"年間支払金額","予定価格"))))))))))))</f>
        <v>予定価格</v>
      </c>
      <c r="BD13" s="111" t="str">
        <f>IF(AND(BI13=契約状況コード表!M$5,T13&gt;契約状況コード表!N$5),"○",IF(AND(BI13=契約状況コード表!M$6,T13&gt;=契約状況コード表!N$6),"○",IF(AND(BI13=契約状況コード表!M$7,T13&gt;=契約状況コード表!N$7),"○",IF(AND(BI13=契約状況コード表!M$8,T13&gt;=契約状況コード表!N$8),"○",IF(AND(BI13=契約状況コード表!M$9,T13&gt;=契約状況コード表!N$9),"○",IF(AND(BI13=契約状況コード表!M$10,T13&gt;=契約状況コード表!N$10),"○",IF(AND(BI13=契約状況コード表!M$11,T13&gt;=契約状況コード表!N$11),"○",IF(AND(BI13=契約状況コード表!M$12,T13&gt;=契約状況コード表!N$12),"○",IF(AND(BI13=契約状況コード表!M$13,T13&gt;=契約状況コード表!N$13),"○",IF(T13="他官署で調達手続き入札を実施のため","○","×"))))))))))</f>
        <v>○</v>
      </c>
      <c r="BE13" s="111" t="str">
        <f>IF(AND(BI13=契約状況コード表!M$5,Y13&gt;契約状況コード表!N$5),"○",IF(AND(BI13=契約状況コード表!M$6,Y13&gt;=契約状況コード表!N$6),"○",IF(AND(BI13=契約状況コード表!M$7,Y13&gt;=契約状況コード表!N$7),"○",IF(AND(BI13=契約状況コード表!M$8,Y13&gt;=契約状況コード表!N$8),"○",IF(AND(BI13=契約状況コード表!M$9,Y13&gt;=契約状況コード表!N$9),"○",IF(AND(BI13=契約状況コード表!M$10,Y13&gt;=契約状況コード表!N$10),"○",IF(AND(BI13=契約状況コード表!M$11,Y13&gt;=契約状況コード表!N$11),"○",IF(AND(BI13=契約状況コード表!M$12,Y13&gt;=契約状況コード表!N$12),"○",IF(AND(BI13=契約状況コード表!M$13,Y13&gt;=契約状況コード表!N$13),"○","×")))))))))</f>
        <v>×</v>
      </c>
      <c r="BF13" s="111" t="str">
        <f t="shared" si="0"/>
        <v>○</v>
      </c>
      <c r="BG13" s="111" t="str">
        <f t="shared" si="1"/>
        <v>○</v>
      </c>
      <c r="BH13" s="112">
        <f t="shared" si="2"/>
        <v>0</v>
      </c>
      <c r="BI13" s="163" t="str">
        <f t="shared" si="3"/>
        <v>②工事（調査及び設計業務等）</v>
      </c>
      <c r="BJ13" s="36" t="str">
        <f>IF(AG13=契約状況コード表!G$5,"",IF(AND(K13&lt;&gt;"",ISTEXT(U13)),"分担契約/単価契約",IF(ISTEXT(U13),"単価契約",IF(K13&lt;&gt;"","分担契約",""))))</f>
        <v/>
      </c>
      <c r="BK13" s="164"/>
      <c r="BL13" s="115" t="str">
        <f>IF(COUNTIF(T13,"**"),"",IF(AND(T13&gt;=契約状況コード表!P$5,OR(H13=契約状況コード表!M$5,H13=契約状況コード表!M$6)),1,IF(AND(T13&gt;=契約状況コード表!P$13,H13&lt;&gt;契約状況コード表!M$5,H13&lt;&gt;契約状況コード表!M$6),1,"")))</f>
        <v/>
      </c>
      <c r="BM13" s="148" t="str">
        <f t="shared" si="4"/>
        <v>○</v>
      </c>
      <c r="BN13" s="115" t="b">
        <f t="shared" si="5"/>
        <v>1</v>
      </c>
      <c r="BO13" s="115" t="b">
        <f t="shared" si="6"/>
        <v>1</v>
      </c>
    </row>
    <row r="14" spans="1:68" ht="96.75" customHeight="1">
      <c r="A14" s="99">
        <f t="shared" si="7"/>
        <v>9</v>
      </c>
      <c r="B14" s="99">
        <f t="shared" si="8"/>
        <v>1</v>
      </c>
      <c r="C14" s="99">
        <f>IF(B14&lt;&gt;1,"",COUNTIF($B$6:B14,1))</f>
        <v>3</v>
      </c>
      <c r="D14" s="99" t="str">
        <f>IF(B14&lt;&gt;2,"",COUNTIF($B$6:B14,2))</f>
        <v/>
      </c>
      <c r="E14" s="99" t="str">
        <f>IF(B14&lt;&gt;3,"",COUNTIF($B$6:B14,3))</f>
        <v/>
      </c>
      <c r="F14" s="99" t="str">
        <f>IF(B14&lt;&gt;4,"",COUNTIF($B$6:B14,4))</f>
        <v/>
      </c>
      <c r="G14" s="195" t="s">
        <v>236</v>
      </c>
      <c r="H14" s="36" t="s">
        <v>18</v>
      </c>
      <c r="I14" s="76" t="s">
        <v>225</v>
      </c>
      <c r="J14" s="76" t="s">
        <v>191</v>
      </c>
      <c r="K14" s="75"/>
      <c r="L14" s="154"/>
      <c r="M14" s="77">
        <v>44946</v>
      </c>
      <c r="N14" s="76" t="s">
        <v>215</v>
      </c>
      <c r="O14" s="78">
        <v>7120001166425</v>
      </c>
      <c r="P14" s="82" t="s">
        <v>63</v>
      </c>
      <c r="Q14" s="83"/>
      <c r="R14" s="76" t="s">
        <v>186</v>
      </c>
      <c r="S14" s="75"/>
      <c r="T14" s="84">
        <v>4240500</v>
      </c>
      <c r="U14" s="147">
        <v>2464000</v>
      </c>
      <c r="V14" s="85"/>
      <c r="W14" s="165">
        <f>IF(OR(T14="他官署で調達手続きを実施のため",AG14=契約状況コード表!G$5),"－",IF(V14&lt;&gt;"",ROUNDDOWN(V14/T14,3),(IFERROR(ROUNDDOWN(U14/T14,3),"－"))))</f>
        <v>0.58099999999999996</v>
      </c>
      <c r="X14" s="84"/>
      <c r="Y14" s="84"/>
      <c r="Z14" s="81" t="s">
        <v>185</v>
      </c>
      <c r="AA14" s="79" t="s">
        <v>187</v>
      </c>
      <c r="AB14" s="80">
        <v>3</v>
      </c>
      <c r="AC14" s="81">
        <v>3</v>
      </c>
      <c r="AD14" s="81" t="s">
        <v>184</v>
      </c>
      <c r="AE14" s="81"/>
      <c r="AF14" s="81" t="s">
        <v>184</v>
      </c>
      <c r="AG14" s="79"/>
      <c r="AH14" s="76"/>
      <c r="AI14" s="76"/>
      <c r="AJ14" s="76"/>
      <c r="AK14" s="36"/>
      <c r="AL14" s="36"/>
      <c r="AM14" s="193"/>
      <c r="AN14" s="193"/>
      <c r="AO14" s="193"/>
      <c r="AP14" s="193"/>
      <c r="AQ14" s="154"/>
      <c r="AR14" s="75"/>
      <c r="AS14" s="36"/>
      <c r="AT14" s="36"/>
      <c r="AU14" s="36"/>
      <c r="AV14" s="36"/>
      <c r="AW14" s="36"/>
      <c r="AX14" s="36"/>
      <c r="AY14" s="36"/>
      <c r="AZ14" s="36"/>
      <c r="BA14" s="102"/>
      <c r="BB14" s="110"/>
      <c r="BC14" s="111" t="str">
        <f>IF(AND(OR(K14=契約状況コード表!D$5,K14=契約状況コード表!D$6),OR(AG14=契約状況コード表!G$5,AG14=契約状況コード表!G$6)),"年間支払金額(全官署)",IF(OR(AG14=契約状況コード表!G$5,AG14=契約状況コード表!G$6),"年間支払金額",IF(AND(OR(COUNTIF(AI14,"*すべて*"),COUNTIF(AI14,"*全て*")),S14="●",OR(K14=契約状況コード表!D$5,K14=契約状況コード表!D$6)),"年間支払金額(全官署、契約相手方ごと)",IF(AND(OR(COUNTIF(AI14,"*すべて*"),COUNTIF(AI14,"*全て*")),S14="●"),"年間支払金額(契約相手方ごと)",IF(AND(OR(K14=契約状況コード表!D$5,K14=契約状況コード表!D$6),AG14=契約状況コード表!G$7),"契約総額(全官署)",IF(AND(K14=契約状況コード表!D$7,AG14=契約状況コード表!G$7),"契約総額(自官署のみ)",IF(K14=契約状況コード表!D$7,"年間支払金額(自官署のみ)",IF(AG14=契約状況コード表!G$7,"契約総額",IF(AND(COUNTIF(BJ14,"&lt;&gt;*単価*"),OR(K14=契約状況コード表!D$5,K14=契約状況コード表!D$6)),"全官署予定価格",IF(AND(COUNTIF(BJ14,"*単価*"),OR(K14=契約状況コード表!D$5,K14=契約状況コード表!D$6)),"全官署支払金額",IF(AND(COUNTIF(BJ14,"&lt;&gt;*単価*"),COUNTIF(BJ14,"*変更契約*")),"変更後予定価格",IF(COUNTIF(BJ14,"*単価*"),"年間支払金額","予定価格"))))))))))))</f>
        <v>予定価格</v>
      </c>
      <c r="BD14" s="111" t="str">
        <f>IF(AND(BI14=契約状況コード表!M$5,T14&gt;契約状況コード表!N$5),"○",IF(AND(BI14=契約状況コード表!M$6,T14&gt;=契約状況コード表!N$6),"○",IF(AND(BI14=契約状況コード表!M$7,T14&gt;=契約状況コード表!N$7),"○",IF(AND(BI14=契約状況コード表!M$8,T14&gt;=契約状況コード表!N$8),"○",IF(AND(BI14=契約状況コード表!M$9,T14&gt;=契約状況コード表!N$9),"○",IF(AND(BI14=契約状況コード表!M$10,T14&gt;=契約状況コード表!N$10),"○",IF(AND(BI14=契約状況コード表!M$11,T14&gt;=契約状況コード表!N$11),"○",IF(AND(BI14=契約状況コード表!M$12,T14&gt;=契約状況コード表!N$12),"○",IF(AND(BI14=契約状況コード表!M$13,T14&gt;=契約状況コード表!N$13),"○",IF(T14="他官署で調達手続き入札を実施のため","○","×"))))))))))</f>
        <v>○</v>
      </c>
      <c r="BE14" s="111" t="str">
        <f>IF(AND(BI14=契約状況コード表!M$5,Y14&gt;契約状況コード表!N$5),"○",IF(AND(BI14=契約状況コード表!M$6,Y14&gt;=契約状況コード表!N$6),"○",IF(AND(BI14=契約状況コード表!M$7,Y14&gt;=契約状況コード表!N$7),"○",IF(AND(BI14=契約状況コード表!M$8,Y14&gt;=契約状況コード表!N$8),"○",IF(AND(BI14=契約状況コード表!M$9,Y14&gt;=契約状況コード表!N$9),"○",IF(AND(BI14=契約状況コード表!M$10,Y14&gt;=契約状況コード表!N$10),"○",IF(AND(BI14=契約状況コード表!M$11,Y14&gt;=契約状況コード表!N$11),"○",IF(AND(BI14=契約状況コード表!M$12,Y14&gt;=契約状況コード表!N$12),"○",IF(AND(BI14=契約状況コード表!M$13,Y14&gt;=契約状況コード表!N$13),"○","×")))))))))</f>
        <v>×</v>
      </c>
      <c r="BF14" s="111" t="str">
        <f t="shared" si="0"/>
        <v>○</v>
      </c>
      <c r="BG14" s="111" t="str">
        <f t="shared" si="1"/>
        <v>○</v>
      </c>
      <c r="BH14" s="112">
        <f t="shared" si="2"/>
        <v>0</v>
      </c>
      <c r="BI14" s="163" t="str">
        <f t="shared" si="3"/>
        <v>②工事（調査及び設計業務等）</v>
      </c>
      <c r="BJ14" s="36" t="str">
        <f>IF(AG14=契約状況コード表!G$5,"",IF(AND(K14&lt;&gt;"",ISTEXT(U14)),"分担契約/単価契約",IF(ISTEXT(U14),"単価契約",IF(K14&lt;&gt;"","分担契約",""))))</f>
        <v/>
      </c>
      <c r="BK14" s="164"/>
      <c r="BL14" s="115" t="str">
        <f>IF(COUNTIF(T14,"**"),"",IF(AND(T14&gt;=契約状況コード表!P$5,OR(H14=契約状況コード表!M$5,H14=契約状況コード表!M$6)),1,IF(AND(T14&gt;=契約状況コード表!P$13,H14&lt;&gt;契約状況コード表!M$5,H14&lt;&gt;契約状況コード表!M$6),1,"")))</f>
        <v/>
      </c>
      <c r="BM14" s="148" t="str">
        <f t="shared" si="4"/>
        <v>○</v>
      </c>
      <c r="BN14" s="115" t="b">
        <f t="shared" si="5"/>
        <v>1</v>
      </c>
      <c r="BO14" s="115" t="b">
        <f t="shared" si="6"/>
        <v>1</v>
      </c>
    </row>
    <row r="15" spans="1:68" ht="76.5" customHeight="1">
      <c r="A15" s="99">
        <f t="shared" si="7"/>
        <v>10</v>
      </c>
      <c r="B15" s="99">
        <f t="shared" si="8"/>
        <v>3</v>
      </c>
      <c r="C15" s="99" t="str">
        <f>IF(B15&lt;&gt;1,"",COUNTIF($B$6:B15,1))</f>
        <v/>
      </c>
      <c r="D15" s="99" t="str">
        <f>IF(B15&lt;&gt;2,"",COUNTIF($B$6:B15,2))</f>
        <v/>
      </c>
      <c r="E15" s="99">
        <f>IF(B15&lt;&gt;3,"",COUNTIF($B$6:B15,3))</f>
        <v>5</v>
      </c>
      <c r="F15" s="99" t="str">
        <f>IF(B15&lt;&gt;4,"",COUNTIF($B$6:B15,4))</f>
        <v/>
      </c>
      <c r="G15" s="195" t="s">
        <v>237</v>
      </c>
      <c r="H15" s="36" t="s">
        <v>36</v>
      </c>
      <c r="I15" s="76" t="s">
        <v>219</v>
      </c>
      <c r="J15" s="76" t="s">
        <v>190</v>
      </c>
      <c r="K15" s="75"/>
      <c r="L15" s="154"/>
      <c r="M15" s="77">
        <v>44956</v>
      </c>
      <c r="N15" s="76" t="s">
        <v>205</v>
      </c>
      <c r="O15" s="78">
        <v>9120001074460</v>
      </c>
      <c r="P15" s="82" t="s">
        <v>63</v>
      </c>
      <c r="Q15" s="83"/>
      <c r="R15" s="76" t="s">
        <v>186</v>
      </c>
      <c r="S15" s="75"/>
      <c r="T15" s="202">
        <v>14542000</v>
      </c>
      <c r="U15" s="203">
        <v>13860000</v>
      </c>
      <c r="V15" s="85"/>
      <c r="W15" s="165">
        <f>IF(OR(T15="他官署で調達手続きを実施のため",AG15=契約状況コード表!G$5),"－",IF(V15&lt;&gt;"",ROUNDDOWN(V15/T15,3),(IFERROR(ROUNDDOWN(U15/T15,3),"－"))))</f>
        <v>0.95299999999999996</v>
      </c>
      <c r="X15" s="84"/>
      <c r="Y15" s="84"/>
      <c r="Z15" s="81" t="s">
        <v>185</v>
      </c>
      <c r="AA15" s="79" t="s">
        <v>187</v>
      </c>
      <c r="AB15" s="80">
        <v>2</v>
      </c>
      <c r="AC15" s="81">
        <v>2</v>
      </c>
      <c r="AD15" s="81" t="s">
        <v>184</v>
      </c>
      <c r="AE15" s="81"/>
      <c r="AF15" s="81" t="s">
        <v>184</v>
      </c>
      <c r="AG15" s="79"/>
      <c r="AH15" s="76"/>
      <c r="AI15" s="76"/>
      <c r="AJ15" s="76"/>
      <c r="AK15" s="36"/>
      <c r="AL15" s="36"/>
      <c r="AM15" s="193"/>
      <c r="AN15" s="193"/>
      <c r="AO15" s="193"/>
      <c r="AP15" s="193"/>
      <c r="AQ15" s="154"/>
      <c r="AR15" s="75"/>
      <c r="AS15" s="36"/>
      <c r="AT15" s="36"/>
      <c r="AU15" s="36"/>
      <c r="AV15" s="36"/>
      <c r="AW15" s="36"/>
      <c r="AX15" s="36"/>
      <c r="AY15" s="36"/>
      <c r="AZ15" s="36"/>
      <c r="BA15" s="102"/>
      <c r="BB15" s="110"/>
      <c r="BC15" s="111" t="str">
        <f>IF(AND(OR(K15=契約状況コード表!D$5,K15=契約状況コード表!D$6),OR(AG15=契約状況コード表!G$5,AG15=契約状況コード表!G$6)),"年間支払金額(全官署)",IF(OR(AG15=契約状況コード表!G$5,AG15=契約状況コード表!G$6),"年間支払金額",IF(AND(OR(COUNTIF(AI15,"*すべて*"),COUNTIF(AI15,"*全て*")),S15="●",OR(K15=契約状況コード表!D$5,K15=契約状況コード表!D$6)),"年間支払金額(全官署、契約相手方ごと)",IF(AND(OR(COUNTIF(AI15,"*すべて*"),COUNTIF(AI15,"*全て*")),S15="●"),"年間支払金額(契約相手方ごと)",IF(AND(OR(K15=契約状況コード表!D$5,K15=契約状況コード表!D$6),AG15=契約状況コード表!G$7),"契約総額(全官署)",IF(AND(K15=契約状況コード表!D$7,AG15=契約状況コード表!G$7),"契約総額(自官署のみ)",IF(K15=契約状況コード表!D$7,"年間支払金額(自官署のみ)",IF(AG15=契約状況コード表!G$7,"契約総額",IF(AND(COUNTIF(BJ15,"&lt;&gt;*単価*"),OR(K15=契約状況コード表!D$5,K15=契約状況コード表!D$6)),"全官署予定価格",IF(AND(COUNTIF(BJ15,"*単価*"),OR(K15=契約状況コード表!D$5,K15=契約状況コード表!D$6)),"全官署支払金額",IF(AND(COUNTIF(BJ15,"&lt;&gt;*単価*"),COUNTIF(BJ15,"*変更契約*")),"変更後予定価格",IF(COUNTIF(BJ15,"*単価*"),"年間支払金額","予定価格"))))))))))))</f>
        <v>予定価格</v>
      </c>
      <c r="BD15" s="111" t="str">
        <f>IF(AND(BI15=契約状況コード表!M$5,T15&gt;契約状況コード表!N$5),"○",IF(AND(BI15=契約状況コード表!M$6,T15&gt;=契約状況コード表!N$6),"○",IF(AND(BI15=契約状況コード表!M$7,T15&gt;=契約状況コード表!N$7),"○",IF(AND(BI15=契約状況コード表!M$8,T15&gt;=契約状況コード表!N$8),"○",IF(AND(BI15=契約状況コード表!M$9,T15&gt;=契約状況コード表!N$9),"○",IF(AND(BI15=契約状況コード表!M$10,T15&gt;=契約状況コード表!N$10),"○",IF(AND(BI15=契約状況コード表!M$11,T15&gt;=契約状況コード表!N$11),"○",IF(AND(BI15=契約状況コード表!M$12,T15&gt;=契約状況コード表!N$12),"○",IF(AND(BI15=契約状況コード表!M$13,T15&gt;=契約状況コード表!N$13),"○",IF(T15="他官署で調達手続き入札を実施のため","○","×"))))))))))</f>
        <v>○</v>
      </c>
      <c r="BE15" s="111" t="str">
        <f>IF(AND(BI15=契約状況コード表!M$5,Y15&gt;契約状況コード表!N$5),"○",IF(AND(BI15=契約状況コード表!M$6,Y15&gt;=契約状況コード表!N$6),"○",IF(AND(BI15=契約状況コード表!M$7,Y15&gt;=契約状況コード表!N$7),"○",IF(AND(BI15=契約状況コード表!M$8,Y15&gt;=契約状況コード表!N$8),"○",IF(AND(BI15=契約状況コード表!M$9,Y15&gt;=契約状況コード表!N$9),"○",IF(AND(BI15=契約状況コード表!M$10,Y15&gt;=契約状況コード表!N$10),"○",IF(AND(BI15=契約状況コード表!M$11,Y15&gt;=契約状況コード表!N$11),"○",IF(AND(BI15=契約状況コード表!M$12,Y15&gt;=契約状況コード表!N$12),"○",IF(AND(BI15=契約状況コード表!M$13,Y15&gt;=契約状況コード表!N$13),"○","×")))))))))</f>
        <v>×</v>
      </c>
      <c r="BF15" s="111" t="str">
        <f t="shared" si="0"/>
        <v>○</v>
      </c>
      <c r="BG15" s="111" t="str">
        <f t="shared" si="1"/>
        <v>○</v>
      </c>
      <c r="BH15" s="112">
        <f t="shared" si="2"/>
        <v>0</v>
      </c>
      <c r="BI15" s="163" t="str">
        <f t="shared" si="3"/>
        <v>⑦物品等購入</v>
      </c>
      <c r="BJ15" s="36" t="str">
        <f>IF(AG15=契約状況コード表!G$5,"",IF(AND(K15&lt;&gt;"",ISTEXT(U15)),"分担契約/単価契約",IF(ISTEXT(U15),"単価契約",IF(K15&lt;&gt;"","分担契約",""))))</f>
        <v/>
      </c>
      <c r="BK15" s="164"/>
      <c r="BL15" s="115" t="str">
        <f>IF(COUNTIF(T15,"**"),"",IF(AND(T15&gt;=契約状況コード表!P$5,OR(H15=契約状況コード表!M$5,H15=契約状況コード表!M$6)),1,IF(AND(T15&gt;=契約状況コード表!P$13,H15&lt;&gt;契約状況コード表!M$5,H15&lt;&gt;契約状況コード表!M$6),1,"")))</f>
        <v/>
      </c>
      <c r="BM15" s="148" t="str">
        <f t="shared" si="4"/>
        <v>○</v>
      </c>
      <c r="BN15" s="115" t="b">
        <f t="shared" si="5"/>
        <v>1</v>
      </c>
      <c r="BO15" s="115" t="b">
        <f t="shared" si="6"/>
        <v>1</v>
      </c>
    </row>
    <row r="16" spans="1:68" ht="100.5" customHeight="1">
      <c r="A16" s="99">
        <f t="shared" si="7"/>
        <v>11</v>
      </c>
      <c r="B16" s="99">
        <f t="shared" si="8"/>
        <v>3</v>
      </c>
      <c r="C16" s="99" t="str">
        <f>IF(B16&lt;&gt;1,"",COUNTIF($B$6:B16,1))</f>
        <v/>
      </c>
      <c r="D16" s="99" t="str">
        <f>IF(B16&lt;&gt;2,"",COUNTIF($B$6:B16,2))</f>
        <v/>
      </c>
      <c r="E16" s="99">
        <f>IF(B16&lt;&gt;3,"",COUNTIF($B$6:B16,3))</f>
        <v>6</v>
      </c>
      <c r="F16" s="99" t="str">
        <f>IF(B16&lt;&gt;4,"",COUNTIF($B$6:B16,4))</f>
        <v/>
      </c>
      <c r="G16" s="195" t="s">
        <v>238</v>
      </c>
      <c r="H16" s="36" t="s">
        <v>23</v>
      </c>
      <c r="I16" s="76" t="s">
        <v>221</v>
      </c>
      <c r="J16" s="76" t="s">
        <v>190</v>
      </c>
      <c r="K16" s="75"/>
      <c r="L16" s="154"/>
      <c r="M16" s="77">
        <v>44957</v>
      </c>
      <c r="N16" s="76" t="s">
        <v>213</v>
      </c>
      <c r="O16" s="78">
        <v>6120001072913</v>
      </c>
      <c r="P16" s="82" t="s">
        <v>63</v>
      </c>
      <c r="Q16" s="83"/>
      <c r="R16" s="76" t="s">
        <v>186</v>
      </c>
      <c r="S16" s="75"/>
      <c r="T16" s="202">
        <v>2197037</v>
      </c>
      <c r="U16" s="203">
        <v>1402500</v>
      </c>
      <c r="V16" s="85"/>
      <c r="W16" s="165">
        <f>IF(OR(T16="他官署で調達手続きを実施のため",AG16=契約状況コード表!G$5),"－",IF(V16&lt;&gt;"",ROUNDDOWN(V16/T16,3),(IFERROR(ROUNDDOWN(U16/T16,3),"－"))))</f>
        <v>0.63800000000000001</v>
      </c>
      <c r="X16" s="84"/>
      <c r="Y16" s="84"/>
      <c r="Z16" s="81" t="s">
        <v>185</v>
      </c>
      <c r="AA16" s="79" t="s">
        <v>187</v>
      </c>
      <c r="AB16" s="80">
        <v>2</v>
      </c>
      <c r="AC16" s="81">
        <v>2</v>
      </c>
      <c r="AD16" s="81" t="s">
        <v>184</v>
      </c>
      <c r="AE16" s="81"/>
      <c r="AF16" s="81" t="s">
        <v>184</v>
      </c>
      <c r="AG16" s="79"/>
      <c r="AH16" s="76"/>
      <c r="AI16" s="76"/>
      <c r="AJ16" s="76"/>
      <c r="AK16" s="36"/>
      <c r="AL16" s="36"/>
      <c r="AM16" s="193"/>
      <c r="AN16" s="193"/>
      <c r="AO16" s="193"/>
      <c r="AP16" s="193"/>
      <c r="AQ16" s="154"/>
      <c r="AR16" s="75"/>
      <c r="AS16" s="36"/>
      <c r="AT16" s="36"/>
      <c r="AU16" s="36"/>
      <c r="AV16" s="36"/>
      <c r="AW16" s="36"/>
      <c r="AX16" s="36"/>
      <c r="AY16" s="36"/>
      <c r="AZ16" s="36"/>
      <c r="BA16" s="102"/>
      <c r="BB16" s="110"/>
      <c r="BC16" s="111" t="str">
        <f>IF(AND(OR(K16=契約状況コード表!D$5,K16=契約状況コード表!D$6),OR(AG16=契約状況コード表!G$5,AG16=契約状況コード表!G$6)),"年間支払金額(全官署)",IF(OR(AG16=契約状況コード表!G$5,AG16=契約状況コード表!G$6),"年間支払金額",IF(AND(OR(COUNTIF(AI16,"*すべて*"),COUNTIF(AI16,"*全て*")),S16="●",OR(K16=契約状況コード表!D$5,K16=契約状況コード表!D$6)),"年間支払金額(全官署、契約相手方ごと)",IF(AND(OR(COUNTIF(AI16,"*すべて*"),COUNTIF(AI16,"*全て*")),S16="●"),"年間支払金額(契約相手方ごと)",IF(AND(OR(K16=契約状況コード表!D$5,K16=契約状況コード表!D$6),AG16=契約状況コード表!G$7),"契約総額(全官署)",IF(AND(K16=契約状況コード表!D$7,AG16=契約状況コード表!G$7),"契約総額(自官署のみ)",IF(K16=契約状況コード表!D$7,"年間支払金額(自官署のみ)",IF(AG16=契約状況コード表!G$7,"契約総額",IF(AND(COUNTIF(BJ16,"&lt;&gt;*単価*"),OR(K16=契約状況コード表!D$5,K16=契約状況コード表!D$6)),"全官署予定価格",IF(AND(COUNTIF(BJ16,"*単価*"),OR(K16=契約状況コード表!D$5,K16=契約状況コード表!D$6)),"全官署支払金額",IF(AND(COUNTIF(BJ16,"&lt;&gt;*単価*"),COUNTIF(BJ16,"*変更契約*")),"変更後予定価格",IF(COUNTIF(BJ16,"*単価*"),"年間支払金額","予定価格"))))))))))))</f>
        <v>予定価格</v>
      </c>
      <c r="BD16" s="111" t="str">
        <f>IF(AND(BI16=契約状況コード表!M$5,T16&gt;契約状況コード表!N$5),"○",IF(AND(BI16=契約状況コード表!M$6,T16&gt;=契約状況コード表!N$6),"○",IF(AND(BI16=契約状況コード表!M$7,T16&gt;=契約状況コード表!N$7),"○",IF(AND(BI16=契約状況コード表!M$8,T16&gt;=契約状況コード表!N$8),"○",IF(AND(BI16=契約状況コード表!M$9,T16&gt;=契約状況コード表!N$9),"○",IF(AND(BI16=契約状況コード表!M$10,T16&gt;=契約状況コード表!N$10),"○",IF(AND(BI16=契約状況コード表!M$11,T16&gt;=契約状況コード表!N$11),"○",IF(AND(BI16=契約状況コード表!M$12,T16&gt;=契約状況コード表!N$12),"○",IF(AND(BI16=契約状況コード表!M$13,T16&gt;=契約状況コード表!N$13),"○",IF(T16="他官署で調達手続き入札を実施のため","○","×"))))))))))</f>
        <v>○</v>
      </c>
      <c r="BE16" s="111" t="str">
        <f>IF(AND(BI16=契約状況コード表!M$5,Y16&gt;契約状況コード表!N$5),"○",IF(AND(BI16=契約状況コード表!M$6,Y16&gt;=契約状況コード表!N$6),"○",IF(AND(BI16=契約状況コード表!M$7,Y16&gt;=契約状況コード表!N$7),"○",IF(AND(BI16=契約状況コード表!M$8,Y16&gt;=契約状況コード表!N$8),"○",IF(AND(BI16=契約状況コード表!M$9,Y16&gt;=契約状況コード表!N$9),"○",IF(AND(BI16=契約状況コード表!M$10,Y16&gt;=契約状況コード表!N$10),"○",IF(AND(BI16=契約状況コード表!M$11,Y16&gt;=契約状況コード表!N$11),"○",IF(AND(BI16=契約状況コード表!M$12,Y16&gt;=契約状況コード表!N$12),"○",IF(AND(BI16=契約状況コード表!M$13,Y16&gt;=契約状況コード表!N$13),"○","×")))))))))</f>
        <v>×</v>
      </c>
      <c r="BF16" s="111" t="str">
        <f t="shared" si="0"/>
        <v>○</v>
      </c>
      <c r="BG16" s="111" t="str">
        <f t="shared" si="1"/>
        <v>○</v>
      </c>
      <c r="BH16" s="112">
        <f t="shared" si="2"/>
        <v>0</v>
      </c>
      <c r="BI16" s="163" t="str">
        <f t="shared" si="3"/>
        <v>⑩役務</v>
      </c>
      <c r="BJ16" s="36" t="str">
        <f>IF(AG16=契約状況コード表!G$5,"",IF(AND(K16&lt;&gt;"",ISTEXT(U16)),"分担契約/単価契約",IF(ISTEXT(U16),"単価契約",IF(K16&lt;&gt;"","分担契約",""))))</f>
        <v/>
      </c>
      <c r="BK16" s="164"/>
      <c r="BL16" s="115" t="str">
        <f>IF(COUNTIF(T16,"**"),"",IF(AND(T16&gt;=契約状況コード表!P$5,OR(H16=契約状況コード表!M$5,H16=契約状況コード表!M$6)),1,IF(AND(T16&gt;=契約状況コード表!P$13,H16&lt;&gt;契約状況コード表!M$5,H16&lt;&gt;契約状況コード表!M$6),1,"")))</f>
        <v/>
      </c>
      <c r="BM16" s="148" t="str">
        <f t="shared" si="4"/>
        <v>○</v>
      </c>
      <c r="BN16" s="115" t="b">
        <f t="shared" si="5"/>
        <v>1</v>
      </c>
      <c r="BO16" s="115" t="b">
        <f t="shared" si="6"/>
        <v>1</v>
      </c>
    </row>
  </sheetData>
  <sheetProtection formatCells="0" insertRows="0" insertHyperlinks="0" deleteRows="0" selectLockedCells="1" sort="0" autoFilter="0" pivotTables="0"/>
  <autoFilter ref="A5:BP16" xr:uid="{00000000-0009-0000-0000-000000000000}">
    <sortState ref="A6:BP16">
      <sortCondition ref="M5:M16"/>
    </sortState>
  </autoFilter>
  <mergeCells count="11">
    <mergeCell ref="P2:Q4"/>
    <mergeCell ref="AC2:AF4"/>
    <mergeCell ref="BG3:BH3"/>
    <mergeCell ref="AY2:AZ2"/>
    <mergeCell ref="AR3:AR4"/>
    <mergeCell ref="AS3:AU4"/>
    <mergeCell ref="AV3:AX4"/>
    <mergeCell ref="AY3:AZ4"/>
    <mergeCell ref="BB2:BH2"/>
    <mergeCell ref="AQ2:AQ4"/>
    <mergeCell ref="AK2:AP4"/>
  </mergeCells>
  <phoneticPr fontId="3"/>
  <conditionalFormatting sqref="Z2:Z1048576">
    <cfRule type="expression" dxfId="32" priority="658">
      <formula>$BL2=1</formula>
    </cfRule>
  </conditionalFormatting>
  <conditionalFormatting sqref="V6:V16">
    <cfRule type="expression" dxfId="31" priority="650">
      <formula>BJ6=""</formula>
    </cfRule>
  </conditionalFormatting>
  <conditionalFormatting sqref="AA6:AA16">
    <cfRule type="expression" dxfId="30" priority="649">
      <formula>T6="他官署で調達手続きを実施のため"</formula>
    </cfRule>
  </conditionalFormatting>
  <conditionalFormatting sqref="O6:O16">
    <cfRule type="expression" dxfId="29" priority="641">
      <formula>BM6="×"</formula>
    </cfRule>
  </conditionalFormatting>
  <conditionalFormatting sqref="AD6:AF16 Q6:Q16 AL6:AQ16 AS6:AS16 AY6:AY16 Z6:Z16">
    <cfRule type="notContainsBlanks" priority="659" stopIfTrue="1">
      <formula>LEN(TRIM(Q6))&gt;0</formula>
    </cfRule>
  </conditionalFormatting>
  <conditionalFormatting sqref="AV6:AV16">
    <cfRule type="notContainsBlanks" priority="602" stopIfTrue="1">
      <formula>LEN(TRIM(AV6))&gt;0</formula>
    </cfRule>
    <cfRule type="expression" dxfId="28" priority="603">
      <formula>$AR6="×"</formula>
    </cfRule>
    <cfRule type="expression" dxfId="27" priority="604">
      <formula>$AR6="△"</formula>
    </cfRule>
  </conditionalFormatting>
  <conditionalFormatting sqref="AZ6:AZ16 AQ6:AQ16">
    <cfRule type="notContainsBlanks" priority="598" stopIfTrue="1">
      <formula>LEN(TRIM(AQ6))&gt;0</formula>
    </cfRule>
    <cfRule type="expression" dxfId="26" priority="599">
      <formula>$AY6="×"</formula>
    </cfRule>
  </conditionalFormatting>
  <conditionalFormatting sqref="L6:L16">
    <cfRule type="expression" dxfId="25" priority="596">
      <formula>K6=""</formula>
    </cfRule>
  </conditionalFormatting>
  <conditionalFormatting sqref="AX6:AX16">
    <cfRule type="notContainsBlanks" priority="586" stopIfTrue="1">
      <formula>LEN(TRIM(AX6))&gt;0</formula>
    </cfRule>
    <cfRule type="expression" dxfId="24" priority="587">
      <formula>AW6="⑨その他"</formula>
    </cfRule>
    <cfRule type="expression" dxfId="23" priority="588">
      <formula>AV6="⑨その他"</formula>
    </cfRule>
  </conditionalFormatting>
  <conditionalFormatting sqref="AU6:AU16">
    <cfRule type="expression" dxfId="22" priority="573">
      <formula>AT6="⑧その他"</formula>
    </cfRule>
    <cfRule type="notContainsBlanks" priority="574" stopIfTrue="1">
      <formula>LEN(TRIM(AU6))&gt;0</formula>
    </cfRule>
    <cfRule type="expression" dxfId="21" priority="575">
      <formula>AS6="⑧その他"</formula>
    </cfRule>
  </conditionalFormatting>
  <conditionalFormatting sqref="AG6:AG16">
    <cfRule type="expression" dxfId="20" priority="487">
      <formula>$T6="－"</formula>
    </cfRule>
  </conditionalFormatting>
  <conditionalFormatting sqref="AE6:AE16">
    <cfRule type="expression" dxfId="19" priority="484">
      <formula>$AD6="×"</formula>
    </cfRule>
  </conditionalFormatting>
  <conditionalFormatting sqref="AC6:AE16">
    <cfRule type="expression" dxfId="18" priority="483" stopIfTrue="1">
      <formula>$AB6="－"</formula>
    </cfRule>
  </conditionalFormatting>
  <conditionalFormatting sqref="AR6:AR16">
    <cfRule type="notContainsBlanks" priority="670" stopIfTrue="1">
      <formula>LEN(TRIM(AR6))&gt;0</formula>
    </cfRule>
    <cfRule type="expression" dxfId="17" priority="671">
      <formula>$AB6=1</formula>
    </cfRule>
  </conditionalFormatting>
  <conditionalFormatting sqref="AF6:AF16 AD6:AD16 Z6:Z16">
    <cfRule type="containsBlanks" dxfId="16" priority="481">
      <formula>LEN(TRIM(Z6))=0</formula>
    </cfRule>
  </conditionalFormatting>
  <dataValidations xWindow="1147" yWindow="767" count="22">
    <dataValidation type="list" allowBlank="1" showInputMessage="1" showErrorMessage="1" sqref="AV2:AX2 AF17:AF1048576" xr:uid="{00000000-0002-0000-0000-000000000000}">
      <formula1>"○"</formula1>
    </dataValidation>
    <dataValidation type="list" allowBlank="1" showInputMessage="1" showErrorMessage="1" sqref="S6:S16" xr:uid="{00000000-0002-0000-0000-000001000000}">
      <formula1>"○,●"</formula1>
    </dataValidation>
    <dataValidation imeMode="halfAlpha" allowBlank="1" showInputMessage="1" showErrorMessage="1" sqref="M5 AB1:AB5 AC1:AC2 M17:M1048576 AB17:AB1048576 X5:Y1048576 AC5:AC1048576" xr:uid="{00000000-0002-0000-0000-000002000000}"/>
    <dataValidation type="list" allowBlank="1" showInputMessage="1" showErrorMessage="1" sqref="J1" xr:uid="{00000000-0002-0000-0000-000003000000}">
      <formula1>"（　月分）,（4月分）,（5月分）,（6月分）,（7月分）,（8月分）,（9月分）,（10月分）,（11月分）,（12月分）,（1月分）,（2月分）,（3月分）"</formula1>
    </dataValidation>
    <dataValidation type="list" allowBlank="1" showInputMessage="1" showErrorMessage="1" sqref="L17:L1048576 AD17:AD1048576" xr:uid="{00000000-0002-0000-0000-000004000000}">
      <formula1>"×"</formula1>
    </dataValidation>
    <dataValidation allowBlank="1" showInputMessage="1" showErrorMessage="1" prompt="公務員制度改革大綱（平成 13 年 12 月 25 日閣議決定）又は国家公務員法（昭和 22 年法律第 120 号）第 106 条の 25 第２項の規定により、毎年、各府省又は内閣が公表した退職した職員の「再就職状況の公表」において掲げられている民間法人又は個人、各省各庁が国の常勤職員であったものが再就職していることを把握している法人又は個人及びその他各省各庁の長が必要と認める法人又は個人をいう。 " sqref="BK5" xr:uid="{00000000-0002-0000-0000-000006000000}"/>
    <dataValidation type="list" imeMode="halfAlpha" allowBlank="1" showInputMessage="1" sqref="T6:T16" xr:uid="{00000000-0002-0000-0000-000008000000}">
      <formula1>",他官署で調達手続きを実施のため,－"</formula1>
    </dataValidation>
    <dataValidation type="list" imeMode="halfAlpha" allowBlank="1" showInputMessage="1" sqref="AB6:AB16 U6:U16" xr:uid="{00000000-0002-0000-0000-000009000000}">
      <formula1>"－"</formula1>
    </dataValidation>
    <dataValidation type="list" allowBlank="1" showInputMessage="1" showErrorMessage="1" sqref="R6:R16" xr:uid="{00000000-0002-0000-0000-00000A000000}">
      <formula1>契約方式</formula1>
    </dataValidation>
    <dataValidation type="list" allowBlank="1" showInputMessage="1" showErrorMessage="1" sqref="AA6:AA16" xr:uid="{00000000-0002-0000-0000-00000B000000}">
      <formula1>予定価格の公表</formula1>
    </dataValidation>
    <dataValidation type="list" allowBlank="1" showInputMessage="1" showErrorMessage="1" sqref="AG6:AG16" xr:uid="{00000000-0002-0000-0000-00000C000000}">
      <formula1>長期・国庫区分</formula1>
    </dataValidation>
    <dataValidation type="list" allowBlank="1" showInputMessage="1" showErrorMessage="1" sqref="AH6:AH16" xr:uid="{00000000-0002-0000-0000-00000D000000}">
      <formula1>随契理由１</formula1>
    </dataValidation>
    <dataValidation type="list" allowBlank="1" showInputMessage="1" showErrorMessage="1" sqref="Z6:Z16 AY6:AY16 AF6:AF16 AD6:AD16" xr:uid="{00000000-0002-0000-0000-00000E000000}">
      <formula1>"○,×"</formula1>
    </dataValidation>
    <dataValidation type="list" allowBlank="1" showInputMessage="1" showErrorMessage="1" sqref="BI6:BI16" xr:uid="{00000000-0002-0000-0000-00000F000000}">
      <formula1>"⑦物品等購入,⑧物品等製造,⑨物品等賃貸借,⑩役務"</formula1>
    </dataValidation>
    <dataValidation type="list" imeMode="halfAlpha" allowBlank="1" showInputMessage="1" sqref="O6:O16" xr:uid="{00000000-0002-0000-0000-000010000000}">
      <formula1>" ,－"</formula1>
    </dataValidation>
    <dataValidation type="list" allowBlank="1" showInputMessage="1" showErrorMessage="1" sqref="AR6:AR16" xr:uid="{00000000-0002-0000-0000-000011000000}">
      <formula1>"○,△,×"</formula1>
    </dataValidation>
    <dataValidation type="list" allowBlank="1" showInputMessage="1" showErrorMessage="1" sqref="BJ6:BJ16" xr:uid="{00000000-0002-0000-0000-000012000000}">
      <formula1>"単価契約,分担契約/単価契約"</formula1>
    </dataValidation>
    <dataValidation type="list" allowBlank="1" showInputMessage="1" showErrorMessage="1" sqref="Q6:Q16" xr:uid="{00000000-0002-0000-0000-000013000000}">
      <formula1>国所管都道府県所管の区分</formula1>
    </dataValidation>
    <dataValidation type="list" allowBlank="1" showInputMessage="1" showErrorMessage="1" sqref="AO6:AO16" xr:uid="{00000000-0002-0000-0000-000014000000}">
      <formula1>"該当,非該当"</formula1>
    </dataValidation>
    <dataValidation type="list" allowBlank="1" showInputMessage="1" showErrorMessage="1" sqref="AP6:AP16" xr:uid="{00000000-0002-0000-0000-000015000000}">
      <formula1>"有,無"</formula1>
    </dataValidation>
    <dataValidation type="textLength" imeMode="halfAlpha" operator="equal" allowBlank="1" showInputMessage="1" showErrorMessage="1" sqref="G2:G1048576" xr:uid="{00000000-0002-0000-0000-000007000000}">
      <formula1>5</formula1>
    </dataValidation>
    <dataValidation imeMode="halfAlpha" allowBlank="1" showInputMessage="1" sqref="V5:V1048576" xr:uid="{00000000-0002-0000-0000-000016000000}"/>
  </dataValidations>
  <pageMargins left="0.23622047244094491" right="0.23622047244094491" top="0.74803149606299213" bottom="0.74803149606299213" header="0.31496062992125984" footer="0.31496062992125984"/>
  <pageSetup paperSize="8" scale="51" fitToHeight="0" pageOrder="overThenDown" orientation="landscape" r:id="rId1"/>
  <headerFooter>
    <oddFooter>&amp;P / &amp;N ページ</oddFooter>
  </headerFooter>
  <colBreaks count="1" manualBreakCount="1">
    <brk id="32" max="46" man="1"/>
  </colBreaks>
  <extLst>
    <ext xmlns:x14="http://schemas.microsoft.com/office/spreadsheetml/2009/9/main" uri="{78C0D931-6437-407d-A8EE-F0AAD7539E65}">
      <x14:conditionalFormattings>
        <x14:conditionalFormatting xmlns:xm="http://schemas.microsoft.com/office/excel/2006/main">
          <x14:cfRule type="expression" priority="628" id="{25DB50EB-8038-469B-BB45-EA4922C63C73}">
            <xm:f>$R6=契約状況コード表!$B$8</xm:f>
            <x14:dxf>
              <fill>
                <patternFill>
                  <bgColor theme="0" tint="-0.14996795556505021"/>
                </patternFill>
              </fill>
            </x14:dxf>
          </x14:cfRule>
          <x14:cfRule type="expression" priority="629" id="{00BC7CA0-96B3-4238-AE26-4957EDDD390E}">
            <xm:f>$R6=契約状況コード表!$B$6</xm:f>
            <x14:dxf>
              <fill>
                <patternFill>
                  <bgColor theme="0" tint="-0.14996795556505021"/>
                </patternFill>
              </fill>
            </x14:dxf>
          </x14:cfRule>
          <x14:cfRule type="expression" priority="630" id="{62E45280-714F-456A-8674-8FDAD024EBFA}">
            <xm:f>$R6=契約状況コード表!$B$5</xm:f>
            <x14:dxf>
              <fill>
                <patternFill>
                  <bgColor theme="0" tint="-0.14996795556505021"/>
                </patternFill>
              </fill>
            </x14:dxf>
          </x14:cfRule>
          <xm:sqref>S6:S16</xm:sqref>
        </x14:conditionalFormatting>
        <x14:conditionalFormatting xmlns:xm="http://schemas.microsoft.com/office/excel/2006/main">
          <x14:cfRule type="expression" priority="660" id="{37938914-0909-47EF-8595-2110B788565F}">
            <xm:f>$AK6=契約状況コード表!$J$7</xm:f>
            <x14:dxf>
              <fill>
                <patternFill>
                  <bgColor theme="9" tint="0.79998168889431442"/>
                </patternFill>
              </fill>
            </x14:dxf>
          </x14:cfRule>
          <xm:sqref>AL6:AL16</xm:sqref>
        </x14:conditionalFormatting>
        <x14:conditionalFormatting xmlns:xm="http://schemas.microsoft.com/office/excel/2006/main">
          <x14:cfRule type="expression" priority="606" id="{90C68E5A-FAE1-4D06-B7EA-A3AE942BDA01}">
            <xm:f>$AR6=契約状況コード表!$Q$5</xm:f>
            <x14:dxf>
              <fill>
                <patternFill>
                  <bgColor theme="9" tint="0.79998168889431442"/>
                </patternFill>
              </fill>
            </x14:dxf>
          </x14:cfRule>
          <xm:sqref>AS6:AS16</xm:sqref>
        </x14:conditionalFormatting>
        <x14:conditionalFormatting xmlns:xm="http://schemas.microsoft.com/office/excel/2006/main">
          <x14:cfRule type="expression" priority="594" id="{578B26D2-9EA7-4EAB-8FB8-8955E03F9372}">
            <xm:f>$AR6=契約状況コード表!$Q$6</xm:f>
            <x14:dxf>
              <fill>
                <patternFill>
                  <bgColor theme="9" tint="0.79998168889431442"/>
                </patternFill>
              </fill>
            </x14:dxf>
          </x14:cfRule>
          <x14:cfRule type="expression" priority="663" id="{CB24BF05-7E84-490B-B5E0-5E19F964F106}">
            <xm:f>$AR6=契約状況コード表!$Q$5</xm:f>
            <x14:dxf>
              <fill>
                <patternFill>
                  <bgColor theme="9" tint="0.79998168889431442"/>
                </patternFill>
              </fill>
            </x14:dxf>
          </x14:cfRule>
          <xm:sqref>AY6:AY16</xm:sqref>
        </x14:conditionalFormatting>
        <x14:conditionalFormatting xmlns:xm="http://schemas.microsoft.com/office/excel/2006/main">
          <x14:cfRule type="expression" priority="486" id="{D660B9C0-6D48-4EC9-AC7B-F8C20BC5D1C9}">
            <xm:f>OR(P6=契約状況コード表!$E$10,P6=契約状況コード表!$E$9,P6=契約状況コード表!$E$8,P6=契約状況コード表!$E$7)</xm:f>
            <x14:dxf>
              <fill>
                <patternFill>
                  <bgColor theme="0" tint="-0.34998626667073579"/>
                </patternFill>
              </fill>
            </x14:dxf>
          </x14:cfRule>
          <xm:sqref>Q6:Q16</xm:sqref>
        </x14:conditionalFormatting>
        <x14:conditionalFormatting xmlns:xm="http://schemas.microsoft.com/office/excel/2006/main">
          <x14:cfRule type="expression" priority="664" stopIfTrue="1" id="{00639DF7-533E-4176-ADA5-8290804FAC7E}">
            <xm:f>$AK6=契約状況コード表!$J$7</xm:f>
            <x14:dxf/>
          </x14:cfRule>
          <x14:cfRule type="expression" priority="665" stopIfTrue="1" id="{78FD6DD6-8EE0-4258-BF47-BFF09364D919}">
            <xm:f>$AK6=契約状況コード表!$J$6</xm:f>
            <x14:dxf/>
          </x14:cfRule>
          <x14:cfRule type="expression" priority="666" stopIfTrue="1" id="{4FE3D121-5682-4A9F-BE63-68DDB9DB7DEB}">
            <xm:f>$AK6=契約状況コード表!$J$5</xm:f>
            <x14:dxf>
              <fill>
                <patternFill patternType="none">
                  <bgColor auto="1"/>
                </patternFill>
              </fill>
            </x14:dxf>
          </x14:cfRule>
          <x14:cfRule type="expression" priority="667" id="{6404739C-E3EA-4701-B47F-EE1C7BDDDE01}">
            <xm:f>$R6=契約状況コード表!$B$7</xm:f>
            <x14:dxf>
              <fill>
                <patternFill>
                  <bgColor theme="9" tint="0.79998168889431442"/>
                </patternFill>
              </fill>
            </x14:dxf>
          </x14:cfRule>
          <x14:cfRule type="expression" priority="668" id="{1BEF10E0-C567-44C4-B5C5-93390E7E5380}">
            <xm:f>$R6=契約状況コード表!$B$6</xm:f>
            <x14:dxf>
              <fill>
                <patternFill>
                  <bgColor theme="9" tint="0.79998168889431442"/>
                </patternFill>
              </fill>
            </x14:dxf>
          </x14:cfRule>
          <xm:sqref>AK6:AK16</xm:sqref>
        </x14:conditionalFormatting>
        <x14:conditionalFormatting xmlns:xm="http://schemas.microsoft.com/office/excel/2006/main">
          <x14:cfRule type="expression" priority="440" id="{874D420B-8B78-4141-90A6-256DCFA180B0}">
            <xm:f>$R6=契約状況コード表!$B$6</xm:f>
            <x14:dxf>
              <fill>
                <patternFill>
                  <bgColor theme="9" tint="0.79998168889431442"/>
                </patternFill>
              </fill>
            </x14:dxf>
          </x14:cfRule>
          <xm:sqref>AQ6:AQ16</xm:sqref>
        </x14:conditionalFormatting>
        <x14:conditionalFormatting xmlns:xm="http://schemas.microsoft.com/office/excel/2006/main">
          <x14:cfRule type="expression" priority="441" id="{8B6C93C9-8FD8-47D9-A342-2C309CE1B6DA}">
            <xm:f>$AK6=契約状況コード表!$J$5</xm:f>
            <x14:dxf>
              <fill>
                <patternFill>
                  <bgColor theme="9" tint="0.79998168889431442"/>
                </patternFill>
              </fill>
            </x14:dxf>
          </x14:cfRule>
          <xm:sqref>AM6:AP16</xm:sqref>
        </x14:conditionalFormatting>
        <x14:conditionalFormatting xmlns:xm="http://schemas.microsoft.com/office/excel/2006/main">
          <x14:cfRule type="expression" priority="269" id="{7D0C5F24-5239-4017-B46D-C80FF449042E}">
            <xm:f>$P6=契約状況コード表!$E$5</xm:f>
            <x14:dxf>
              <fill>
                <patternFill>
                  <bgColor theme="9" tint="0.79998168889431442"/>
                </patternFill>
              </fill>
            </x14:dxf>
          </x14:cfRule>
          <x14:cfRule type="expression" priority="270" id="{9037A144-E863-4748-B99B-8EA1F9B8C258}">
            <xm:f>$P6=契約状況コード表!$E$6</xm:f>
            <x14:dxf>
              <fill>
                <patternFill>
                  <bgColor theme="9" tint="0.79998168889431442"/>
                </patternFill>
              </fill>
            </x14:dxf>
          </x14:cfRule>
          <xm:sqref>Q6:Q16</xm:sqref>
        </x14:conditionalFormatting>
      </x14:conditionalFormattings>
    </ext>
    <ext xmlns:x14="http://schemas.microsoft.com/office/spreadsheetml/2009/9/main" uri="{CCE6A557-97BC-4b89-ADB6-D9C93CAAB3DF}">
      <x14:dataValidations xmlns:xm="http://schemas.microsoft.com/office/excel/2006/main" xWindow="1147" yWindow="767" count="10">
        <x14:dataValidation type="list" allowBlank="1" showInputMessage="1" showErrorMessage="1" xr:uid="{00000000-0002-0000-0000-000017000000}">
          <x14:formula1>
            <xm:f>契約状況コード表!$Q$5:$Q$6</xm:f>
          </x14:formula1>
          <xm:sqref>BB6:BB16 L6:L16</xm:sqref>
        </x14:dataValidation>
        <x14:dataValidation type="list" allowBlank="1" showInputMessage="1" showErrorMessage="1" xr:uid="{00000000-0002-0000-0000-000018000000}">
          <x14:formula1>
            <xm:f>契約状況コード表!$A$5:$A$14</xm:f>
          </x14:formula1>
          <xm:sqref>H6:H16</xm:sqref>
        </x14:dataValidation>
        <x14:dataValidation type="list" allowBlank="1" showInputMessage="1" showErrorMessage="1" xr:uid="{00000000-0002-0000-0000-000019000000}">
          <x14:formula1>
            <xm:f>契約状況コード表!$K$5:$K$12</xm:f>
          </x14:formula1>
          <xm:sqref>AS6:AT16</xm:sqref>
        </x14:dataValidation>
        <x14:dataValidation type="list" allowBlank="1" showInputMessage="1" showErrorMessage="1" xr:uid="{00000000-0002-0000-0000-00001A000000}">
          <x14:formula1>
            <xm:f>契約状況コード表!$L$5:$L$13</xm:f>
          </x14:formula1>
          <xm:sqref>AV6:AW16</xm:sqref>
        </x14:dataValidation>
        <x14:dataValidation type="list" allowBlank="1" showInputMessage="1" showErrorMessage="1" xr:uid="{00000000-0002-0000-0000-00001B000000}">
          <x14:formula1>
            <xm:f>契約状況コード表!$E$5:$E$10</xm:f>
          </x14:formula1>
          <xm:sqref>P6:P16</xm:sqref>
        </x14:dataValidation>
        <x14:dataValidation type="list" allowBlank="1" showInputMessage="1" xr:uid="{00000000-0002-0000-0000-00001C000000}">
          <x14:formula1>
            <xm:f>契約状況コード表!$R$5:$R$7</xm:f>
          </x14:formula1>
          <xm:sqref>AJ6:AJ16</xm:sqref>
        </x14:dataValidation>
        <x14:dataValidation type="list" allowBlank="1" showInputMessage="1" showErrorMessage="1" xr:uid="{00000000-0002-0000-0000-00001D000000}">
          <x14:formula1>
            <xm:f>契約状況コード表!$J$5:$J$7</xm:f>
          </x14:formula1>
          <xm:sqref>AK6:AK16</xm:sqref>
        </x14:dataValidation>
        <x14:dataValidation type="list" allowBlank="1" showInputMessage="1" xr:uid="{00000000-0002-0000-0000-00001E000000}">
          <x14:formula1>
            <xm:f>契約状況コード表!$I$5:$I$12</xm:f>
          </x14:formula1>
          <xm:sqref>AI6:AI16</xm:sqref>
        </x14:dataValidation>
        <x14:dataValidation type="list" allowBlank="1" showInputMessage="1" showErrorMessage="1" xr:uid="{00000000-0002-0000-0000-00001F000000}">
          <x14:formula1>
            <xm:f>契約状況コード表!$S$5:$S$6</xm:f>
          </x14:formula1>
          <xm:sqref>AQ6:AQ16</xm:sqref>
        </x14:dataValidation>
        <x14:dataValidation type="list" allowBlank="1" showInputMessage="1" showErrorMessage="1" xr:uid="{00000000-0002-0000-0000-000020000000}">
          <x14:formula1>
            <xm:f>契約状況コード表!$D$5:$D$7</xm:f>
          </x14:formula1>
          <xm:sqref>K6:K1048576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
  <sheetViews>
    <sheetView showZeros="0" tabSelected="1" view="pageBreakPreview" topLeftCell="A2" zoomScale="80" zoomScaleNormal="100" zoomScaleSheetLayoutView="80" workbookViewId="0">
      <selection activeCell="A6" sqref="A6"/>
    </sheetView>
  </sheetViews>
  <sheetFormatPr defaultColWidth="9" defaultRowHeight="11.25"/>
  <cols>
    <col min="1" max="1" width="9" style="136"/>
    <col min="2" max="2" width="30.625" style="135" customWidth="1"/>
    <col min="3" max="3" width="20.625" style="136" customWidth="1"/>
    <col min="4" max="4" width="13.125" style="136" customWidth="1"/>
    <col min="5" max="5" width="23" style="135" customWidth="1"/>
    <col min="6" max="6" width="14.75" style="135" customWidth="1"/>
    <col min="7" max="7" width="18.75" style="137" customWidth="1"/>
    <col min="8" max="8" width="13.625" style="138" customWidth="1"/>
    <col min="9" max="9" width="13.625" style="136" customWidth="1"/>
    <col min="10" max="10" width="10.875" style="135" customWidth="1"/>
    <col min="11" max="11" width="7.25" style="135" customWidth="1"/>
    <col min="12" max="14" width="8.125" style="135" customWidth="1"/>
    <col min="15" max="15" width="12.25" style="135" customWidth="1"/>
    <col min="16" max="16384" width="9" style="135"/>
  </cols>
  <sheetData>
    <row r="1" spans="1:15" ht="27.75" customHeight="1">
      <c r="A1" s="244"/>
      <c r="B1" s="247" t="s">
        <v>82</v>
      </c>
      <c r="C1" s="248"/>
      <c r="D1" s="248"/>
      <c r="E1" s="248"/>
      <c r="F1" s="248"/>
      <c r="G1" s="249"/>
      <c r="H1" s="248"/>
      <c r="I1" s="248"/>
      <c r="J1" s="248"/>
      <c r="K1" s="248"/>
      <c r="L1" s="248"/>
      <c r="M1" s="248"/>
      <c r="N1" s="248"/>
      <c r="O1" s="248"/>
    </row>
    <row r="2" spans="1:15">
      <c r="A2" s="245"/>
    </row>
    <row r="3" spans="1:15">
      <c r="A3" s="245"/>
      <c r="B3" s="139"/>
      <c r="O3" s="140"/>
    </row>
    <row r="4" spans="1:15" ht="21.95" customHeight="1">
      <c r="A4" s="245"/>
      <c r="B4" s="237" t="s">
        <v>81</v>
      </c>
      <c r="C4" s="237" t="s">
        <v>68</v>
      </c>
      <c r="D4" s="237" t="s">
        <v>69</v>
      </c>
      <c r="E4" s="237" t="s">
        <v>70</v>
      </c>
      <c r="F4" s="238" t="s">
        <v>71</v>
      </c>
      <c r="G4" s="243" t="s">
        <v>72</v>
      </c>
      <c r="H4" s="240" t="s">
        <v>73</v>
      </c>
      <c r="I4" s="237" t="s">
        <v>74</v>
      </c>
      <c r="J4" s="237" t="s">
        <v>75</v>
      </c>
      <c r="K4" s="241" t="s">
        <v>76</v>
      </c>
      <c r="L4" s="242" t="s">
        <v>77</v>
      </c>
      <c r="M4" s="242"/>
      <c r="N4" s="242"/>
      <c r="O4" s="141"/>
    </row>
    <row r="5" spans="1:15" s="143" customFormat="1" ht="36" customHeight="1">
      <c r="A5" s="246"/>
      <c r="B5" s="237"/>
      <c r="C5" s="237"/>
      <c r="D5" s="237"/>
      <c r="E5" s="237"/>
      <c r="F5" s="239"/>
      <c r="G5" s="243"/>
      <c r="H5" s="240"/>
      <c r="I5" s="237"/>
      <c r="J5" s="237"/>
      <c r="K5" s="241"/>
      <c r="L5" s="142" t="s">
        <v>78</v>
      </c>
      <c r="M5" s="142" t="s">
        <v>79</v>
      </c>
      <c r="N5" s="142" t="s">
        <v>59</v>
      </c>
      <c r="O5" s="142" t="s">
        <v>80</v>
      </c>
    </row>
    <row r="6" spans="1:15" s="143" customFormat="1" ht="110.25" customHeight="1">
      <c r="A6" s="144">
        <v>1</v>
      </c>
      <c r="B6" s="129" t="s">
        <v>242</v>
      </c>
      <c r="C6" s="128" t="s">
        <v>188</v>
      </c>
      <c r="D6" s="130">
        <v>44937</v>
      </c>
      <c r="E6" s="129" t="s">
        <v>243</v>
      </c>
      <c r="F6" s="131">
        <v>1120101010174</v>
      </c>
      <c r="G6" s="145" t="s">
        <v>204</v>
      </c>
      <c r="H6" s="132" t="s">
        <v>240</v>
      </c>
      <c r="I6" s="132" t="s">
        <v>244</v>
      </c>
      <c r="J6" s="133" t="s">
        <v>239</v>
      </c>
      <c r="K6" s="146"/>
      <c r="L6" s="133" t="s">
        <v>241</v>
      </c>
      <c r="M6" s="133">
        <v>0</v>
      </c>
      <c r="N6" s="146" t="s">
        <v>241</v>
      </c>
      <c r="O6" s="134">
        <v>0</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 xr:uid="{00000000-0002-0000-0400-000000000000}"/>
    <dataValidation imeMode="halfAlpha" allowBlank="1" showInputMessage="1" showErrorMessage="1" errorTitle="参考" error="半角数字で入力して下さい。" promptTitle="入力方法" prompt="半角数字で入力して下さい。" sqref="H6:I6" xr:uid="{00000000-0002-0000-0400-000001000000}"/>
  </dataValidations>
  <printOptions horizontalCentered="1"/>
  <pageMargins left="0.43" right="0.2" top="0.95" bottom="0.44" header="0.36" footer="0.32"/>
  <pageSetup paperSize="9" scale="67"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S32"/>
  <sheetViews>
    <sheetView showGridLines="0" view="pageBreakPreview" zoomScale="70" zoomScaleNormal="100" zoomScaleSheetLayoutView="70" workbookViewId="0">
      <pane ySplit="4" topLeftCell="A5" activePane="bottomLeft" state="frozen"/>
      <selection activeCell="E7" sqref="E7"/>
      <selection pane="bottomLeft" activeCell="F13" sqref="F13"/>
    </sheetView>
  </sheetViews>
  <sheetFormatPr defaultRowHeight="10.5"/>
  <cols>
    <col min="1" max="1" width="12.75" style="7" customWidth="1"/>
    <col min="2" max="2" width="13.125" style="7" customWidth="1"/>
    <col min="3" max="3" width="18.5" style="7" customWidth="1"/>
    <col min="4" max="4" width="13.25" style="7" customWidth="1"/>
    <col min="5" max="5" width="17.875" style="7" customWidth="1"/>
    <col min="6" max="6" width="13" style="7" customWidth="1"/>
    <col min="7" max="7" width="14" style="7" customWidth="1"/>
    <col min="8" max="9" width="66.125" style="7" customWidth="1"/>
    <col min="10" max="12" width="24.125" style="7" customWidth="1"/>
    <col min="13" max="13" width="21.75" style="7" customWidth="1"/>
    <col min="14" max="14" width="11.5" style="7" customWidth="1"/>
    <col min="15" max="15" width="6.125" style="7" customWidth="1"/>
    <col min="16" max="16" width="11.25" style="7" bestFit="1" customWidth="1"/>
    <col min="17" max="256" width="9" style="7"/>
    <col min="257" max="257" width="16.25" style="7" customWidth="1"/>
    <col min="258" max="258" width="16.5" style="7" customWidth="1"/>
    <col min="259" max="259" width="18.875" style="7" customWidth="1"/>
    <col min="260" max="260" width="22" style="7" customWidth="1"/>
    <col min="261" max="261" width="17.875" style="7" customWidth="1"/>
    <col min="262" max="262" width="14.5" style="7" customWidth="1"/>
    <col min="263" max="263" width="17.875" style="7" customWidth="1"/>
    <col min="264" max="264" width="14" style="7" customWidth="1"/>
    <col min="265" max="265" width="66.125" style="7" customWidth="1"/>
    <col min="266" max="266" width="13.75" style="7" customWidth="1"/>
    <col min="267" max="512" width="9" style="7"/>
    <col min="513" max="513" width="16.25" style="7" customWidth="1"/>
    <col min="514" max="514" width="16.5" style="7" customWidth="1"/>
    <col min="515" max="515" width="18.875" style="7" customWidth="1"/>
    <col min="516" max="516" width="22" style="7" customWidth="1"/>
    <col min="517" max="517" width="17.875" style="7" customWidth="1"/>
    <col min="518" max="518" width="14.5" style="7" customWidth="1"/>
    <col min="519" max="519" width="17.875" style="7" customWidth="1"/>
    <col min="520" max="520" width="14" style="7" customWidth="1"/>
    <col min="521" max="521" width="66.125" style="7" customWidth="1"/>
    <col min="522" max="522" width="13.75" style="7" customWidth="1"/>
    <col min="523" max="768" width="9" style="7"/>
    <col min="769" max="769" width="16.25" style="7" customWidth="1"/>
    <col min="770" max="770" width="16.5" style="7" customWidth="1"/>
    <col min="771" max="771" width="18.875" style="7" customWidth="1"/>
    <col min="772" max="772" width="22" style="7" customWidth="1"/>
    <col min="773" max="773" width="17.875" style="7" customWidth="1"/>
    <col min="774" max="774" width="14.5" style="7" customWidth="1"/>
    <col min="775" max="775" width="17.875" style="7" customWidth="1"/>
    <col min="776" max="776" width="14" style="7" customWidth="1"/>
    <col min="777" max="777" width="66.125" style="7" customWidth="1"/>
    <col min="778" max="778" width="13.75" style="7" customWidth="1"/>
    <col min="779" max="1024" width="9" style="7"/>
    <col min="1025" max="1025" width="16.25" style="7" customWidth="1"/>
    <col min="1026" max="1026" width="16.5" style="7" customWidth="1"/>
    <col min="1027" max="1027" width="18.875" style="7" customWidth="1"/>
    <col min="1028" max="1028" width="22" style="7" customWidth="1"/>
    <col min="1029" max="1029" width="17.875" style="7" customWidth="1"/>
    <col min="1030" max="1030" width="14.5" style="7" customWidth="1"/>
    <col min="1031" max="1031" width="17.875" style="7" customWidth="1"/>
    <col min="1032" max="1032" width="14" style="7" customWidth="1"/>
    <col min="1033" max="1033" width="66.125" style="7" customWidth="1"/>
    <col min="1034" max="1034" width="13.75" style="7" customWidth="1"/>
    <col min="1035" max="1280" width="9" style="7"/>
    <col min="1281" max="1281" width="16.25" style="7" customWidth="1"/>
    <col min="1282" max="1282" width="16.5" style="7" customWidth="1"/>
    <col min="1283" max="1283" width="18.875" style="7" customWidth="1"/>
    <col min="1284" max="1284" width="22" style="7" customWidth="1"/>
    <col min="1285" max="1285" width="17.875" style="7" customWidth="1"/>
    <col min="1286" max="1286" width="14.5" style="7" customWidth="1"/>
    <col min="1287" max="1287" width="17.875" style="7" customWidth="1"/>
    <col min="1288" max="1288" width="14" style="7" customWidth="1"/>
    <col min="1289" max="1289" width="66.125" style="7" customWidth="1"/>
    <col min="1290" max="1290" width="13.75" style="7" customWidth="1"/>
    <col min="1291" max="1536" width="9" style="7"/>
    <col min="1537" max="1537" width="16.25" style="7" customWidth="1"/>
    <col min="1538" max="1538" width="16.5" style="7" customWidth="1"/>
    <col min="1539" max="1539" width="18.875" style="7" customWidth="1"/>
    <col min="1540" max="1540" width="22" style="7" customWidth="1"/>
    <col min="1541" max="1541" width="17.875" style="7" customWidth="1"/>
    <col min="1542" max="1542" width="14.5" style="7" customWidth="1"/>
    <col min="1543" max="1543" width="17.875" style="7" customWidth="1"/>
    <col min="1544" max="1544" width="14" style="7" customWidth="1"/>
    <col min="1545" max="1545" width="66.125" style="7" customWidth="1"/>
    <col min="1546" max="1546" width="13.75" style="7" customWidth="1"/>
    <col min="1547" max="1792" width="9" style="7"/>
    <col min="1793" max="1793" width="16.25" style="7" customWidth="1"/>
    <col min="1794" max="1794" width="16.5" style="7" customWidth="1"/>
    <col min="1795" max="1795" width="18.875" style="7" customWidth="1"/>
    <col min="1796" max="1796" width="22" style="7" customWidth="1"/>
    <col min="1797" max="1797" width="17.875" style="7" customWidth="1"/>
    <col min="1798" max="1798" width="14.5" style="7" customWidth="1"/>
    <col min="1799" max="1799" width="17.875" style="7" customWidth="1"/>
    <col min="1800" max="1800" width="14" style="7" customWidth="1"/>
    <col min="1801" max="1801" width="66.125" style="7" customWidth="1"/>
    <col min="1802" max="1802" width="13.75" style="7" customWidth="1"/>
    <col min="1803" max="2048" width="9" style="7"/>
    <col min="2049" max="2049" width="16.25" style="7" customWidth="1"/>
    <col min="2050" max="2050" width="16.5" style="7" customWidth="1"/>
    <col min="2051" max="2051" width="18.875" style="7" customWidth="1"/>
    <col min="2052" max="2052" width="22" style="7" customWidth="1"/>
    <col min="2053" max="2053" width="17.875" style="7" customWidth="1"/>
    <col min="2054" max="2054" width="14.5" style="7" customWidth="1"/>
    <col min="2055" max="2055" width="17.875" style="7" customWidth="1"/>
    <col min="2056" max="2056" width="14" style="7" customWidth="1"/>
    <col min="2057" max="2057" width="66.125" style="7" customWidth="1"/>
    <col min="2058" max="2058" width="13.75" style="7" customWidth="1"/>
    <col min="2059" max="2304" width="9" style="7"/>
    <col min="2305" max="2305" width="16.25" style="7" customWidth="1"/>
    <col min="2306" max="2306" width="16.5" style="7" customWidth="1"/>
    <col min="2307" max="2307" width="18.875" style="7" customWidth="1"/>
    <col min="2308" max="2308" width="22" style="7" customWidth="1"/>
    <col min="2309" max="2309" width="17.875" style="7" customWidth="1"/>
    <col min="2310" max="2310" width="14.5" style="7" customWidth="1"/>
    <col min="2311" max="2311" width="17.875" style="7" customWidth="1"/>
    <col min="2312" max="2312" width="14" style="7" customWidth="1"/>
    <col min="2313" max="2313" width="66.125" style="7" customWidth="1"/>
    <col min="2314" max="2314" width="13.75" style="7" customWidth="1"/>
    <col min="2315" max="2560" width="9" style="7"/>
    <col min="2561" max="2561" width="16.25" style="7" customWidth="1"/>
    <col min="2562" max="2562" width="16.5" style="7" customWidth="1"/>
    <col min="2563" max="2563" width="18.875" style="7" customWidth="1"/>
    <col min="2564" max="2564" width="22" style="7" customWidth="1"/>
    <col min="2565" max="2565" width="17.875" style="7" customWidth="1"/>
    <col min="2566" max="2566" width="14.5" style="7" customWidth="1"/>
    <col min="2567" max="2567" width="17.875" style="7" customWidth="1"/>
    <col min="2568" max="2568" width="14" style="7" customWidth="1"/>
    <col min="2569" max="2569" width="66.125" style="7" customWidth="1"/>
    <col min="2570" max="2570" width="13.75" style="7" customWidth="1"/>
    <col min="2571" max="2816" width="9" style="7"/>
    <col min="2817" max="2817" width="16.25" style="7" customWidth="1"/>
    <col min="2818" max="2818" width="16.5" style="7" customWidth="1"/>
    <col min="2819" max="2819" width="18.875" style="7" customWidth="1"/>
    <col min="2820" max="2820" width="22" style="7" customWidth="1"/>
    <col min="2821" max="2821" width="17.875" style="7" customWidth="1"/>
    <col min="2822" max="2822" width="14.5" style="7" customWidth="1"/>
    <col min="2823" max="2823" width="17.875" style="7" customWidth="1"/>
    <col min="2824" max="2824" width="14" style="7" customWidth="1"/>
    <col min="2825" max="2825" width="66.125" style="7" customWidth="1"/>
    <col min="2826" max="2826" width="13.75" style="7" customWidth="1"/>
    <col min="2827" max="3072" width="9" style="7"/>
    <col min="3073" max="3073" width="16.25" style="7" customWidth="1"/>
    <col min="3074" max="3074" width="16.5" style="7" customWidth="1"/>
    <col min="3075" max="3075" width="18.875" style="7" customWidth="1"/>
    <col min="3076" max="3076" width="22" style="7" customWidth="1"/>
    <col min="3077" max="3077" width="17.875" style="7" customWidth="1"/>
    <col min="3078" max="3078" width="14.5" style="7" customWidth="1"/>
    <col min="3079" max="3079" width="17.875" style="7" customWidth="1"/>
    <col min="3080" max="3080" width="14" style="7" customWidth="1"/>
    <col min="3081" max="3081" width="66.125" style="7" customWidth="1"/>
    <col min="3082" max="3082" width="13.75" style="7" customWidth="1"/>
    <col min="3083" max="3328" width="9" style="7"/>
    <col min="3329" max="3329" width="16.25" style="7" customWidth="1"/>
    <col min="3330" max="3330" width="16.5" style="7" customWidth="1"/>
    <col min="3331" max="3331" width="18.875" style="7" customWidth="1"/>
    <col min="3332" max="3332" width="22" style="7" customWidth="1"/>
    <col min="3333" max="3333" width="17.875" style="7" customWidth="1"/>
    <col min="3334" max="3334" width="14.5" style="7" customWidth="1"/>
    <col min="3335" max="3335" width="17.875" style="7" customWidth="1"/>
    <col min="3336" max="3336" width="14" style="7" customWidth="1"/>
    <col min="3337" max="3337" width="66.125" style="7" customWidth="1"/>
    <col min="3338" max="3338" width="13.75" style="7" customWidth="1"/>
    <col min="3339" max="3584" width="9" style="7"/>
    <col min="3585" max="3585" width="16.25" style="7" customWidth="1"/>
    <col min="3586" max="3586" width="16.5" style="7" customWidth="1"/>
    <col min="3587" max="3587" width="18.875" style="7" customWidth="1"/>
    <col min="3588" max="3588" width="22" style="7" customWidth="1"/>
    <col min="3589" max="3589" width="17.875" style="7" customWidth="1"/>
    <col min="3590" max="3590" width="14.5" style="7" customWidth="1"/>
    <col min="3591" max="3591" width="17.875" style="7" customWidth="1"/>
    <col min="3592" max="3592" width="14" style="7" customWidth="1"/>
    <col min="3593" max="3593" width="66.125" style="7" customWidth="1"/>
    <col min="3594" max="3594" width="13.75" style="7" customWidth="1"/>
    <col min="3595" max="3840" width="9" style="7"/>
    <col min="3841" max="3841" width="16.25" style="7" customWidth="1"/>
    <col min="3842" max="3842" width="16.5" style="7" customWidth="1"/>
    <col min="3843" max="3843" width="18.875" style="7" customWidth="1"/>
    <col min="3844" max="3844" width="22" style="7" customWidth="1"/>
    <col min="3845" max="3845" width="17.875" style="7" customWidth="1"/>
    <col min="3846" max="3846" width="14.5" style="7" customWidth="1"/>
    <col min="3847" max="3847" width="17.875" style="7" customWidth="1"/>
    <col min="3848" max="3848" width="14" style="7" customWidth="1"/>
    <col min="3849" max="3849" width="66.125" style="7" customWidth="1"/>
    <col min="3850" max="3850" width="13.75" style="7" customWidth="1"/>
    <col min="3851" max="4096" width="9" style="7"/>
    <col min="4097" max="4097" width="16.25" style="7" customWidth="1"/>
    <col min="4098" max="4098" width="16.5" style="7" customWidth="1"/>
    <col min="4099" max="4099" width="18.875" style="7" customWidth="1"/>
    <col min="4100" max="4100" width="22" style="7" customWidth="1"/>
    <col min="4101" max="4101" width="17.875" style="7" customWidth="1"/>
    <col min="4102" max="4102" width="14.5" style="7" customWidth="1"/>
    <col min="4103" max="4103" width="17.875" style="7" customWidth="1"/>
    <col min="4104" max="4104" width="14" style="7" customWidth="1"/>
    <col min="4105" max="4105" width="66.125" style="7" customWidth="1"/>
    <col min="4106" max="4106" width="13.75" style="7" customWidth="1"/>
    <col min="4107" max="4352" width="9" style="7"/>
    <col min="4353" max="4353" width="16.25" style="7" customWidth="1"/>
    <col min="4354" max="4354" width="16.5" style="7" customWidth="1"/>
    <col min="4355" max="4355" width="18.875" style="7" customWidth="1"/>
    <col min="4356" max="4356" width="22" style="7" customWidth="1"/>
    <col min="4357" max="4357" width="17.875" style="7" customWidth="1"/>
    <col min="4358" max="4358" width="14.5" style="7" customWidth="1"/>
    <col min="4359" max="4359" width="17.875" style="7" customWidth="1"/>
    <col min="4360" max="4360" width="14" style="7" customWidth="1"/>
    <col min="4361" max="4361" width="66.125" style="7" customWidth="1"/>
    <col min="4362" max="4362" width="13.75" style="7" customWidth="1"/>
    <col min="4363" max="4608" width="9" style="7"/>
    <col min="4609" max="4609" width="16.25" style="7" customWidth="1"/>
    <col min="4610" max="4610" width="16.5" style="7" customWidth="1"/>
    <col min="4611" max="4611" width="18.875" style="7" customWidth="1"/>
    <col min="4612" max="4612" width="22" style="7" customWidth="1"/>
    <col min="4613" max="4613" width="17.875" style="7" customWidth="1"/>
    <col min="4614" max="4614" width="14.5" style="7" customWidth="1"/>
    <col min="4615" max="4615" width="17.875" style="7" customWidth="1"/>
    <col min="4616" max="4616" width="14" style="7" customWidth="1"/>
    <col min="4617" max="4617" width="66.125" style="7" customWidth="1"/>
    <col min="4618" max="4618" width="13.75" style="7" customWidth="1"/>
    <col min="4619" max="4864" width="9" style="7"/>
    <col min="4865" max="4865" width="16.25" style="7" customWidth="1"/>
    <col min="4866" max="4866" width="16.5" style="7" customWidth="1"/>
    <col min="4867" max="4867" width="18.875" style="7" customWidth="1"/>
    <col min="4868" max="4868" width="22" style="7" customWidth="1"/>
    <col min="4869" max="4869" width="17.875" style="7" customWidth="1"/>
    <col min="4870" max="4870" width="14.5" style="7" customWidth="1"/>
    <col min="4871" max="4871" width="17.875" style="7" customWidth="1"/>
    <col min="4872" max="4872" width="14" style="7" customWidth="1"/>
    <col min="4873" max="4873" width="66.125" style="7" customWidth="1"/>
    <col min="4874" max="4874" width="13.75" style="7" customWidth="1"/>
    <col min="4875" max="5120" width="9" style="7"/>
    <col min="5121" max="5121" width="16.25" style="7" customWidth="1"/>
    <col min="5122" max="5122" width="16.5" style="7" customWidth="1"/>
    <col min="5123" max="5123" width="18.875" style="7" customWidth="1"/>
    <col min="5124" max="5124" width="22" style="7" customWidth="1"/>
    <col min="5125" max="5125" width="17.875" style="7" customWidth="1"/>
    <col min="5126" max="5126" width="14.5" style="7" customWidth="1"/>
    <col min="5127" max="5127" width="17.875" style="7" customWidth="1"/>
    <col min="5128" max="5128" width="14" style="7" customWidth="1"/>
    <col min="5129" max="5129" width="66.125" style="7" customWidth="1"/>
    <col min="5130" max="5130" width="13.75" style="7" customWidth="1"/>
    <col min="5131" max="5376" width="9" style="7"/>
    <col min="5377" max="5377" width="16.25" style="7" customWidth="1"/>
    <col min="5378" max="5378" width="16.5" style="7" customWidth="1"/>
    <col min="5379" max="5379" width="18.875" style="7" customWidth="1"/>
    <col min="5380" max="5380" width="22" style="7" customWidth="1"/>
    <col min="5381" max="5381" width="17.875" style="7" customWidth="1"/>
    <col min="5382" max="5382" width="14.5" style="7" customWidth="1"/>
    <col min="5383" max="5383" width="17.875" style="7" customWidth="1"/>
    <col min="5384" max="5384" width="14" style="7" customWidth="1"/>
    <col min="5385" max="5385" width="66.125" style="7" customWidth="1"/>
    <col min="5386" max="5386" width="13.75" style="7" customWidth="1"/>
    <col min="5387" max="5632" width="9" style="7"/>
    <col min="5633" max="5633" width="16.25" style="7" customWidth="1"/>
    <col min="5634" max="5634" width="16.5" style="7" customWidth="1"/>
    <col min="5635" max="5635" width="18.875" style="7" customWidth="1"/>
    <col min="5636" max="5636" width="22" style="7" customWidth="1"/>
    <col min="5637" max="5637" width="17.875" style="7" customWidth="1"/>
    <col min="5638" max="5638" width="14.5" style="7" customWidth="1"/>
    <col min="5639" max="5639" width="17.875" style="7" customWidth="1"/>
    <col min="5640" max="5640" width="14" style="7" customWidth="1"/>
    <col min="5641" max="5641" width="66.125" style="7" customWidth="1"/>
    <col min="5642" max="5642" width="13.75" style="7" customWidth="1"/>
    <col min="5643" max="5888" width="9" style="7"/>
    <col min="5889" max="5889" width="16.25" style="7" customWidth="1"/>
    <col min="5890" max="5890" width="16.5" style="7" customWidth="1"/>
    <col min="5891" max="5891" width="18.875" style="7" customWidth="1"/>
    <col min="5892" max="5892" width="22" style="7" customWidth="1"/>
    <col min="5893" max="5893" width="17.875" style="7" customWidth="1"/>
    <col min="5894" max="5894" width="14.5" style="7" customWidth="1"/>
    <col min="5895" max="5895" width="17.875" style="7" customWidth="1"/>
    <col min="5896" max="5896" width="14" style="7" customWidth="1"/>
    <col min="5897" max="5897" width="66.125" style="7" customWidth="1"/>
    <col min="5898" max="5898" width="13.75" style="7" customWidth="1"/>
    <col min="5899" max="6144" width="9" style="7"/>
    <col min="6145" max="6145" width="16.25" style="7" customWidth="1"/>
    <col min="6146" max="6146" width="16.5" style="7" customWidth="1"/>
    <col min="6147" max="6147" width="18.875" style="7" customWidth="1"/>
    <col min="6148" max="6148" width="22" style="7" customWidth="1"/>
    <col min="6149" max="6149" width="17.875" style="7" customWidth="1"/>
    <col min="6150" max="6150" width="14.5" style="7" customWidth="1"/>
    <col min="6151" max="6151" width="17.875" style="7" customWidth="1"/>
    <col min="6152" max="6152" width="14" style="7" customWidth="1"/>
    <col min="6153" max="6153" width="66.125" style="7" customWidth="1"/>
    <col min="6154" max="6154" width="13.75" style="7" customWidth="1"/>
    <col min="6155" max="6400" width="9" style="7"/>
    <col min="6401" max="6401" width="16.25" style="7" customWidth="1"/>
    <col min="6402" max="6402" width="16.5" style="7" customWidth="1"/>
    <col min="6403" max="6403" width="18.875" style="7" customWidth="1"/>
    <col min="6404" max="6404" width="22" style="7" customWidth="1"/>
    <col min="6405" max="6405" width="17.875" style="7" customWidth="1"/>
    <col min="6406" max="6406" width="14.5" style="7" customWidth="1"/>
    <col min="6407" max="6407" width="17.875" style="7" customWidth="1"/>
    <col min="6408" max="6408" width="14" style="7" customWidth="1"/>
    <col min="6409" max="6409" width="66.125" style="7" customWidth="1"/>
    <col min="6410" max="6410" width="13.75" style="7" customWidth="1"/>
    <col min="6411" max="6656" width="9" style="7"/>
    <col min="6657" max="6657" width="16.25" style="7" customWidth="1"/>
    <col min="6658" max="6658" width="16.5" style="7" customWidth="1"/>
    <col min="6659" max="6659" width="18.875" style="7" customWidth="1"/>
    <col min="6660" max="6660" width="22" style="7" customWidth="1"/>
    <col min="6661" max="6661" width="17.875" style="7" customWidth="1"/>
    <col min="6662" max="6662" width="14.5" style="7" customWidth="1"/>
    <col min="6663" max="6663" width="17.875" style="7" customWidth="1"/>
    <col min="6664" max="6664" width="14" style="7" customWidth="1"/>
    <col min="6665" max="6665" width="66.125" style="7" customWidth="1"/>
    <col min="6666" max="6666" width="13.75" style="7" customWidth="1"/>
    <col min="6667" max="6912" width="9" style="7"/>
    <col min="6913" max="6913" width="16.25" style="7" customWidth="1"/>
    <col min="6914" max="6914" width="16.5" style="7" customWidth="1"/>
    <col min="6915" max="6915" width="18.875" style="7" customWidth="1"/>
    <col min="6916" max="6916" width="22" style="7" customWidth="1"/>
    <col min="6917" max="6917" width="17.875" style="7" customWidth="1"/>
    <col min="6918" max="6918" width="14.5" style="7" customWidth="1"/>
    <col min="6919" max="6919" width="17.875" style="7" customWidth="1"/>
    <col min="6920" max="6920" width="14" style="7" customWidth="1"/>
    <col min="6921" max="6921" width="66.125" style="7" customWidth="1"/>
    <col min="6922" max="6922" width="13.75" style="7" customWidth="1"/>
    <col min="6923" max="7168" width="9" style="7"/>
    <col min="7169" max="7169" width="16.25" style="7" customWidth="1"/>
    <col min="7170" max="7170" width="16.5" style="7" customWidth="1"/>
    <col min="7171" max="7171" width="18.875" style="7" customWidth="1"/>
    <col min="7172" max="7172" width="22" style="7" customWidth="1"/>
    <col min="7173" max="7173" width="17.875" style="7" customWidth="1"/>
    <col min="7174" max="7174" width="14.5" style="7" customWidth="1"/>
    <col min="7175" max="7175" width="17.875" style="7" customWidth="1"/>
    <col min="7176" max="7176" width="14" style="7" customWidth="1"/>
    <col min="7177" max="7177" width="66.125" style="7" customWidth="1"/>
    <col min="7178" max="7178" width="13.75" style="7" customWidth="1"/>
    <col min="7179" max="7424" width="9" style="7"/>
    <col min="7425" max="7425" width="16.25" style="7" customWidth="1"/>
    <col min="7426" max="7426" width="16.5" style="7" customWidth="1"/>
    <col min="7427" max="7427" width="18.875" style="7" customWidth="1"/>
    <col min="7428" max="7428" width="22" style="7" customWidth="1"/>
    <col min="7429" max="7429" width="17.875" style="7" customWidth="1"/>
    <col min="7430" max="7430" width="14.5" style="7" customWidth="1"/>
    <col min="7431" max="7431" width="17.875" style="7" customWidth="1"/>
    <col min="7432" max="7432" width="14" style="7" customWidth="1"/>
    <col min="7433" max="7433" width="66.125" style="7" customWidth="1"/>
    <col min="7434" max="7434" width="13.75" style="7" customWidth="1"/>
    <col min="7435" max="7680" width="9" style="7"/>
    <col min="7681" max="7681" width="16.25" style="7" customWidth="1"/>
    <col min="7682" max="7682" width="16.5" style="7" customWidth="1"/>
    <col min="7683" max="7683" width="18.875" style="7" customWidth="1"/>
    <col min="7684" max="7684" width="22" style="7" customWidth="1"/>
    <col min="7685" max="7685" width="17.875" style="7" customWidth="1"/>
    <col min="7686" max="7686" width="14.5" style="7" customWidth="1"/>
    <col min="7687" max="7687" width="17.875" style="7" customWidth="1"/>
    <col min="7688" max="7688" width="14" style="7" customWidth="1"/>
    <col min="7689" max="7689" width="66.125" style="7" customWidth="1"/>
    <col min="7690" max="7690" width="13.75" style="7" customWidth="1"/>
    <col min="7691" max="7936" width="9" style="7"/>
    <col min="7937" max="7937" width="16.25" style="7" customWidth="1"/>
    <col min="7938" max="7938" width="16.5" style="7" customWidth="1"/>
    <col min="7939" max="7939" width="18.875" style="7" customWidth="1"/>
    <col min="7940" max="7940" width="22" style="7" customWidth="1"/>
    <col min="7941" max="7941" width="17.875" style="7" customWidth="1"/>
    <col min="7942" max="7942" width="14.5" style="7" customWidth="1"/>
    <col min="7943" max="7943" width="17.875" style="7" customWidth="1"/>
    <col min="7944" max="7944" width="14" style="7" customWidth="1"/>
    <col min="7945" max="7945" width="66.125" style="7" customWidth="1"/>
    <col min="7946" max="7946" width="13.75" style="7" customWidth="1"/>
    <col min="7947" max="8192" width="9" style="7"/>
    <col min="8193" max="8193" width="16.25" style="7" customWidth="1"/>
    <col min="8194" max="8194" width="16.5" style="7" customWidth="1"/>
    <col min="8195" max="8195" width="18.875" style="7" customWidth="1"/>
    <col min="8196" max="8196" width="22" style="7" customWidth="1"/>
    <col min="8197" max="8197" width="17.875" style="7" customWidth="1"/>
    <col min="8198" max="8198" width="14.5" style="7" customWidth="1"/>
    <col min="8199" max="8199" width="17.875" style="7" customWidth="1"/>
    <col min="8200" max="8200" width="14" style="7" customWidth="1"/>
    <col min="8201" max="8201" width="66.125" style="7" customWidth="1"/>
    <col min="8202" max="8202" width="13.75" style="7" customWidth="1"/>
    <col min="8203" max="8448" width="9" style="7"/>
    <col min="8449" max="8449" width="16.25" style="7" customWidth="1"/>
    <col min="8450" max="8450" width="16.5" style="7" customWidth="1"/>
    <col min="8451" max="8451" width="18.875" style="7" customWidth="1"/>
    <col min="8452" max="8452" width="22" style="7" customWidth="1"/>
    <col min="8453" max="8453" width="17.875" style="7" customWidth="1"/>
    <col min="8454" max="8454" width="14.5" style="7" customWidth="1"/>
    <col min="8455" max="8455" width="17.875" style="7" customWidth="1"/>
    <col min="8456" max="8456" width="14" style="7" customWidth="1"/>
    <col min="8457" max="8457" width="66.125" style="7" customWidth="1"/>
    <col min="8458" max="8458" width="13.75" style="7" customWidth="1"/>
    <col min="8459" max="8704" width="9" style="7"/>
    <col min="8705" max="8705" width="16.25" style="7" customWidth="1"/>
    <col min="8706" max="8706" width="16.5" style="7" customWidth="1"/>
    <col min="8707" max="8707" width="18.875" style="7" customWidth="1"/>
    <col min="8708" max="8708" width="22" style="7" customWidth="1"/>
    <col min="8709" max="8709" width="17.875" style="7" customWidth="1"/>
    <col min="8710" max="8710" width="14.5" style="7" customWidth="1"/>
    <col min="8711" max="8711" width="17.875" style="7" customWidth="1"/>
    <col min="8712" max="8712" width="14" style="7" customWidth="1"/>
    <col min="8713" max="8713" width="66.125" style="7" customWidth="1"/>
    <col min="8714" max="8714" width="13.75" style="7" customWidth="1"/>
    <col min="8715" max="8960" width="9" style="7"/>
    <col min="8961" max="8961" width="16.25" style="7" customWidth="1"/>
    <col min="8962" max="8962" width="16.5" style="7" customWidth="1"/>
    <col min="8963" max="8963" width="18.875" style="7" customWidth="1"/>
    <col min="8964" max="8964" width="22" style="7" customWidth="1"/>
    <col min="8965" max="8965" width="17.875" style="7" customWidth="1"/>
    <col min="8966" max="8966" width="14.5" style="7" customWidth="1"/>
    <col min="8967" max="8967" width="17.875" style="7" customWidth="1"/>
    <col min="8968" max="8968" width="14" style="7" customWidth="1"/>
    <col min="8969" max="8969" width="66.125" style="7" customWidth="1"/>
    <col min="8970" max="8970" width="13.75" style="7" customWidth="1"/>
    <col min="8971" max="9216" width="9" style="7"/>
    <col min="9217" max="9217" width="16.25" style="7" customWidth="1"/>
    <col min="9218" max="9218" width="16.5" style="7" customWidth="1"/>
    <col min="9219" max="9219" width="18.875" style="7" customWidth="1"/>
    <col min="9220" max="9220" width="22" style="7" customWidth="1"/>
    <col min="9221" max="9221" width="17.875" style="7" customWidth="1"/>
    <col min="9222" max="9222" width="14.5" style="7" customWidth="1"/>
    <col min="9223" max="9223" width="17.875" style="7" customWidth="1"/>
    <col min="9224" max="9224" width="14" style="7" customWidth="1"/>
    <col min="9225" max="9225" width="66.125" style="7" customWidth="1"/>
    <col min="9226" max="9226" width="13.75" style="7" customWidth="1"/>
    <col min="9227" max="9472" width="9" style="7"/>
    <col min="9473" max="9473" width="16.25" style="7" customWidth="1"/>
    <col min="9474" max="9474" width="16.5" style="7" customWidth="1"/>
    <col min="9475" max="9475" width="18.875" style="7" customWidth="1"/>
    <col min="9476" max="9476" width="22" style="7" customWidth="1"/>
    <col min="9477" max="9477" width="17.875" style="7" customWidth="1"/>
    <col min="9478" max="9478" width="14.5" style="7" customWidth="1"/>
    <col min="9479" max="9479" width="17.875" style="7" customWidth="1"/>
    <col min="9480" max="9480" width="14" style="7" customWidth="1"/>
    <col min="9481" max="9481" width="66.125" style="7" customWidth="1"/>
    <col min="9482" max="9482" width="13.75" style="7" customWidth="1"/>
    <col min="9483" max="9728" width="9" style="7"/>
    <col min="9729" max="9729" width="16.25" style="7" customWidth="1"/>
    <col min="9730" max="9730" width="16.5" style="7" customWidth="1"/>
    <col min="9731" max="9731" width="18.875" style="7" customWidth="1"/>
    <col min="9732" max="9732" width="22" style="7" customWidth="1"/>
    <col min="9733" max="9733" width="17.875" style="7" customWidth="1"/>
    <col min="9734" max="9734" width="14.5" style="7" customWidth="1"/>
    <col min="9735" max="9735" width="17.875" style="7" customWidth="1"/>
    <col min="9736" max="9736" width="14" style="7" customWidth="1"/>
    <col min="9737" max="9737" width="66.125" style="7" customWidth="1"/>
    <col min="9738" max="9738" width="13.75" style="7" customWidth="1"/>
    <col min="9739" max="9984" width="9" style="7"/>
    <col min="9985" max="9985" width="16.25" style="7" customWidth="1"/>
    <col min="9986" max="9986" width="16.5" style="7" customWidth="1"/>
    <col min="9987" max="9987" width="18.875" style="7" customWidth="1"/>
    <col min="9988" max="9988" width="22" style="7" customWidth="1"/>
    <col min="9989" max="9989" width="17.875" style="7" customWidth="1"/>
    <col min="9990" max="9990" width="14.5" style="7" customWidth="1"/>
    <col min="9991" max="9991" width="17.875" style="7" customWidth="1"/>
    <col min="9992" max="9992" width="14" style="7" customWidth="1"/>
    <col min="9993" max="9993" width="66.125" style="7" customWidth="1"/>
    <col min="9994" max="9994" width="13.75" style="7" customWidth="1"/>
    <col min="9995" max="10240" width="9" style="7"/>
    <col min="10241" max="10241" width="16.25" style="7" customWidth="1"/>
    <col min="10242" max="10242" width="16.5" style="7" customWidth="1"/>
    <col min="10243" max="10243" width="18.875" style="7" customWidth="1"/>
    <col min="10244" max="10244" width="22" style="7" customWidth="1"/>
    <col min="10245" max="10245" width="17.875" style="7" customWidth="1"/>
    <col min="10246" max="10246" width="14.5" style="7" customWidth="1"/>
    <col min="10247" max="10247" width="17.875" style="7" customWidth="1"/>
    <col min="10248" max="10248" width="14" style="7" customWidth="1"/>
    <col min="10249" max="10249" width="66.125" style="7" customWidth="1"/>
    <col min="10250" max="10250" width="13.75" style="7" customWidth="1"/>
    <col min="10251" max="10496" width="9" style="7"/>
    <col min="10497" max="10497" width="16.25" style="7" customWidth="1"/>
    <col min="10498" max="10498" width="16.5" style="7" customWidth="1"/>
    <col min="10499" max="10499" width="18.875" style="7" customWidth="1"/>
    <col min="10500" max="10500" width="22" style="7" customWidth="1"/>
    <col min="10501" max="10501" width="17.875" style="7" customWidth="1"/>
    <col min="10502" max="10502" width="14.5" style="7" customWidth="1"/>
    <col min="10503" max="10503" width="17.875" style="7" customWidth="1"/>
    <col min="10504" max="10504" width="14" style="7" customWidth="1"/>
    <col min="10505" max="10505" width="66.125" style="7" customWidth="1"/>
    <col min="10506" max="10506" width="13.75" style="7" customWidth="1"/>
    <col min="10507" max="10752" width="9" style="7"/>
    <col min="10753" max="10753" width="16.25" style="7" customWidth="1"/>
    <col min="10754" max="10754" width="16.5" style="7" customWidth="1"/>
    <col min="10755" max="10755" width="18.875" style="7" customWidth="1"/>
    <col min="10756" max="10756" width="22" style="7" customWidth="1"/>
    <col min="10757" max="10757" width="17.875" style="7" customWidth="1"/>
    <col min="10758" max="10758" width="14.5" style="7" customWidth="1"/>
    <col min="10759" max="10759" width="17.875" style="7" customWidth="1"/>
    <col min="10760" max="10760" width="14" style="7" customWidth="1"/>
    <col min="10761" max="10761" width="66.125" style="7" customWidth="1"/>
    <col min="10762" max="10762" width="13.75" style="7" customWidth="1"/>
    <col min="10763" max="11008" width="9" style="7"/>
    <col min="11009" max="11009" width="16.25" style="7" customWidth="1"/>
    <col min="11010" max="11010" width="16.5" style="7" customWidth="1"/>
    <col min="11011" max="11011" width="18.875" style="7" customWidth="1"/>
    <col min="11012" max="11012" width="22" style="7" customWidth="1"/>
    <col min="11013" max="11013" width="17.875" style="7" customWidth="1"/>
    <col min="11014" max="11014" width="14.5" style="7" customWidth="1"/>
    <col min="11015" max="11015" width="17.875" style="7" customWidth="1"/>
    <col min="11016" max="11016" width="14" style="7" customWidth="1"/>
    <col min="11017" max="11017" width="66.125" style="7" customWidth="1"/>
    <col min="11018" max="11018" width="13.75" style="7" customWidth="1"/>
    <col min="11019" max="11264" width="9" style="7"/>
    <col min="11265" max="11265" width="16.25" style="7" customWidth="1"/>
    <col min="11266" max="11266" width="16.5" style="7" customWidth="1"/>
    <col min="11267" max="11267" width="18.875" style="7" customWidth="1"/>
    <col min="11268" max="11268" width="22" style="7" customWidth="1"/>
    <col min="11269" max="11269" width="17.875" style="7" customWidth="1"/>
    <col min="11270" max="11270" width="14.5" style="7" customWidth="1"/>
    <col min="11271" max="11271" width="17.875" style="7" customWidth="1"/>
    <col min="11272" max="11272" width="14" style="7" customWidth="1"/>
    <col min="11273" max="11273" width="66.125" style="7" customWidth="1"/>
    <col min="11274" max="11274" width="13.75" style="7" customWidth="1"/>
    <col min="11275" max="11520" width="9" style="7"/>
    <col min="11521" max="11521" width="16.25" style="7" customWidth="1"/>
    <col min="11522" max="11522" width="16.5" style="7" customWidth="1"/>
    <col min="11523" max="11523" width="18.875" style="7" customWidth="1"/>
    <col min="11524" max="11524" width="22" style="7" customWidth="1"/>
    <col min="11525" max="11525" width="17.875" style="7" customWidth="1"/>
    <col min="11526" max="11526" width="14.5" style="7" customWidth="1"/>
    <col min="11527" max="11527" width="17.875" style="7" customWidth="1"/>
    <col min="11528" max="11528" width="14" style="7" customWidth="1"/>
    <col min="11529" max="11529" width="66.125" style="7" customWidth="1"/>
    <col min="11530" max="11530" width="13.75" style="7" customWidth="1"/>
    <col min="11531" max="11776" width="9" style="7"/>
    <col min="11777" max="11777" width="16.25" style="7" customWidth="1"/>
    <col min="11778" max="11778" width="16.5" style="7" customWidth="1"/>
    <col min="11779" max="11779" width="18.875" style="7" customWidth="1"/>
    <col min="11780" max="11780" width="22" style="7" customWidth="1"/>
    <col min="11781" max="11781" width="17.875" style="7" customWidth="1"/>
    <col min="11782" max="11782" width="14.5" style="7" customWidth="1"/>
    <col min="11783" max="11783" width="17.875" style="7" customWidth="1"/>
    <col min="11784" max="11784" width="14" style="7" customWidth="1"/>
    <col min="11785" max="11785" width="66.125" style="7" customWidth="1"/>
    <col min="11786" max="11786" width="13.75" style="7" customWidth="1"/>
    <col min="11787" max="12032" width="9" style="7"/>
    <col min="12033" max="12033" width="16.25" style="7" customWidth="1"/>
    <col min="12034" max="12034" width="16.5" style="7" customWidth="1"/>
    <col min="12035" max="12035" width="18.875" style="7" customWidth="1"/>
    <col min="12036" max="12036" width="22" style="7" customWidth="1"/>
    <col min="12037" max="12037" width="17.875" style="7" customWidth="1"/>
    <col min="12038" max="12038" width="14.5" style="7" customWidth="1"/>
    <col min="12039" max="12039" width="17.875" style="7" customWidth="1"/>
    <col min="12040" max="12040" width="14" style="7" customWidth="1"/>
    <col min="12041" max="12041" width="66.125" style="7" customWidth="1"/>
    <col min="12042" max="12042" width="13.75" style="7" customWidth="1"/>
    <col min="12043" max="12288" width="9" style="7"/>
    <col min="12289" max="12289" width="16.25" style="7" customWidth="1"/>
    <col min="12290" max="12290" width="16.5" style="7" customWidth="1"/>
    <col min="12291" max="12291" width="18.875" style="7" customWidth="1"/>
    <col min="12292" max="12292" width="22" style="7" customWidth="1"/>
    <col min="12293" max="12293" width="17.875" style="7" customWidth="1"/>
    <col min="12294" max="12294" width="14.5" style="7" customWidth="1"/>
    <col min="12295" max="12295" width="17.875" style="7" customWidth="1"/>
    <col min="12296" max="12296" width="14" style="7" customWidth="1"/>
    <col min="12297" max="12297" width="66.125" style="7" customWidth="1"/>
    <col min="12298" max="12298" width="13.75" style="7" customWidth="1"/>
    <col min="12299" max="12544" width="9" style="7"/>
    <col min="12545" max="12545" width="16.25" style="7" customWidth="1"/>
    <col min="12546" max="12546" width="16.5" style="7" customWidth="1"/>
    <col min="12547" max="12547" width="18.875" style="7" customWidth="1"/>
    <col min="12548" max="12548" width="22" style="7" customWidth="1"/>
    <col min="12549" max="12549" width="17.875" style="7" customWidth="1"/>
    <col min="12550" max="12550" width="14.5" style="7" customWidth="1"/>
    <col min="12551" max="12551" width="17.875" style="7" customWidth="1"/>
    <col min="12552" max="12552" width="14" style="7" customWidth="1"/>
    <col min="12553" max="12553" width="66.125" style="7" customWidth="1"/>
    <col min="12554" max="12554" width="13.75" style="7" customWidth="1"/>
    <col min="12555" max="12800" width="9" style="7"/>
    <col min="12801" max="12801" width="16.25" style="7" customWidth="1"/>
    <col min="12802" max="12802" width="16.5" style="7" customWidth="1"/>
    <col min="12803" max="12803" width="18.875" style="7" customWidth="1"/>
    <col min="12804" max="12804" width="22" style="7" customWidth="1"/>
    <col min="12805" max="12805" width="17.875" style="7" customWidth="1"/>
    <col min="12806" max="12806" width="14.5" style="7" customWidth="1"/>
    <col min="12807" max="12807" width="17.875" style="7" customWidth="1"/>
    <col min="12808" max="12808" width="14" style="7" customWidth="1"/>
    <col min="12809" max="12809" width="66.125" style="7" customWidth="1"/>
    <col min="12810" max="12810" width="13.75" style="7" customWidth="1"/>
    <col min="12811" max="13056" width="9" style="7"/>
    <col min="13057" max="13057" width="16.25" style="7" customWidth="1"/>
    <col min="13058" max="13058" width="16.5" style="7" customWidth="1"/>
    <col min="13059" max="13059" width="18.875" style="7" customWidth="1"/>
    <col min="13060" max="13060" width="22" style="7" customWidth="1"/>
    <col min="13061" max="13061" width="17.875" style="7" customWidth="1"/>
    <col min="13062" max="13062" width="14.5" style="7" customWidth="1"/>
    <col min="13063" max="13063" width="17.875" style="7" customWidth="1"/>
    <col min="13064" max="13064" width="14" style="7" customWidth="1"/>
    <col min="13065" max="13065" width="66.125" style="7" customWidth="1"/>
    <col min="13066" max="13066" width="13.75" style="7" customWidth="1"/>
    <col min="13067" max="13312" width="9" style="7"/>
    <col min="13313" max="13313" width="16.25" style="7" customWidth="1"/>
    <col min="13314" max="13314" width="16.5" style="7" customWidth="1"/>
    <col min="13315" max="13315" width="18.875" style="7" customWidth="1"/>
    <col min="13316" max="13316" width="22" style="7" customWidth="1"/>
    <col min="13317" max="13317" width="17.875" style="7" customWidth="1"/>
    <col min="13318" max="13318" width="14.5" style="7" customWidth="1"/>
    <col min="13319" max="13319" width="17.875" style="7" customWidth="1"/>
    <col min="13320" max="13320" width="14" style="7" customWidth="1"/>
    <col min="13321" max="13321" width="66.125" style="7" customWidth="1"/>
    <col min="13322" max="13322" width="13.75" style="7" customWidth="1"/>
    <col min="13323" max="13568" width="9" style="7"/>
    <col min="13569" max="13569" width="16.25" style="7" customWidth="1"/>
    <col min="13570" max="13570" width="16.5" style="7" customWidth="1"/>
    <col min="13571" max="13571" width="18.875" style="7" customWidth="1"/>
    <col min="13572" max="13572" width="22" style="7" customWidth="1"/>
    <col min="13573" max="13573" width="17.875" style="7" customWidth="1"/>
    <col min="13574" max="13574" width="14.5" style="7" customWidth="1"/>
    <col min="13575" max="13575" width="17.875" style="7" customWidth="1"/>
    <col min="13576" max="13576" width="14" style="7" customWidth="1"/>
    <col min="13577" max="13577" width="66.125" style="7" customWidth="1"/>
    <col min="13578" max="13578" width="13.75" style="7" customWidth="1"/>
    <col min="13579" max="13824" width="9" style="7"/>
    <col min="13825" max="13825" width="16.25" style="7" customWidth="1"/>
    <col min="13826" max="13826" width="16.5" style="7" customWidth="1"/>
    <col min="13827" max="13827" width="18.875" style="7" customWidth="1"/>
    <col min="13828" max="13828" width="22" style="7" customWidth="1"/>
    <col min="13829" max="13829" width="17.875" style="7" customWidth="1"/>
    <col min="13830" max="13830" width="14.5" style="7" customWidth="1"/>
    <col min="13831" max="13831" width="17.875" style="7" customWidth="1"/>
    <col min="13832" max="13832" width="14" style="7" customWidth="1"/>
    <col min="13833" max="13833" width="66.125" style="7" customWidth="1"/>
    <col min="13834" max="13834" width="13.75" style="7" customWidth="1"/>
    <col min="13835" max="14080" width="9" style="7"/>
    <col min="14081" max="14081" width="16.25" style="7" customWidth="1"/>
    <col min="14082" max="14082" width="16.5" style="7" customWidth="1"/>
    <col min="14083" max="14083" width="18.875" style="7" customWidth="1"/>
    <col min="14084" max="14084" width="22" style="7" customWidth="1"/>
    <col min="14085" max="14085" width="17.875" style="7" customWidth="1"/>
    <col min="14086" max="14086" width="14.5" style="7" customWidth="1"/>
    <col min="14087" max="14087" width="17.875" style="7" customWidth="1"/>
    <col min="14088" max="14088" width="14" style="7" customWidth="1"/>
    <col min="14089" max="14089" width="66.125" style="7" customWidth="1"/>
    <col min="14090" max="14090" width="13.75" style="7" customWidth="1"/>
    <col min="14091" max="14336" width="9" style="7"/>
    <col min="14337" max="14337" width="16.25" style="7" customWidth="1"/>
    <col min="14338" max="14338" width="16.5" style="7" customWidth="1"/>
    <col min="14339" max="14339" width="18.875" style="7" customWidth="1"/>
    <col min="14340" max="14340" width="22" style="7" customWidth="1"/>
    <col min="14341" max="14341" width="17.875" style="7" customWidth="1"/>
    <col min="14342" max="14342" width="14.5" style="7" customWidth="1"/>
    <col min="14343" max="14343" width="17.875" style="7" customWidth="1"/>
    <col min="14344" max="14344" width="14" style="7" customWidth="1"/>
    <col min="14345" max="14345" width="66.125" style="7" customWidth="1"/>
    <col min="14346" max="14346" width="13.75" style="7" customWidth="1"/>
    <col min="14347" max="14592" width="9" style="7"/>
    <col min="14593" max="14593" width="16.25" style="7" customWidth="1"/>
    <col min="14594" max="14594" width="16.5" style="7" customWidth="1"/>
    <col min="14595" max="14595" width="18.875" style="7" customWidth="1"/>
    <col min="14596" max="14596" width="22" style="7" customWidth="1"/>
    <col min="14597" max="14597" width="17.875" style="7" customWidth="1"/>
    <col min="14598" max="14598" width="14.5" style="7" customWidth="1"/>
    <col min="14599" max="14599" width="17.875" style="7" customWidth="1"/>
    <col min="14600" max="14600" width="14" style="7" customWidth="1"/>
    <col min="14601" max="14601" width="66.125" style="7" customWidth="1"/>
    <col min="14602" max="14602" width="13.75" style="7" customWidth="1"/>
    <col min="14603" max="14848" width="9" style="7"/>
    <col min="14849" max="14849" width="16.25" style="7" customWidth="1"/>
    <col min="14850" max="14850" width="16.5" style="7" customWidth="1"/>
    <col min="14851" max="14851" width="18.875" style="7" customWidth="1"/>
    <col min="14852" max="14852" width="22" style="7" customWidth="1"/>
    <col min="14853" max="14853" width="17.875" style="7" customWidth="1"/>
    <col min="14854" max="14854" width="14.5" style="7" customWidth="1"/>
    <col min="14855" max="14855" width="17.875" style="7" customWidth="1"/>
    <col min="14856" max="14856" width="14" style="7" customWidth="1"/>
    <col min="14857" max="14857" width="66.125" style="7" customWidth="1"/>
    <col min="14858" max="14858" width="13.75" style="7" customWidth="1"/>
    <col min="14859" max="15104" width="9" style="7"/>
    <col min="15105" max="15105" width="16.25" style="7" customWidth="1"/>
    <col min="15106" max="15106" width="16.5" style="7" customWidth="1"/>
    <col min="15107" max="15107" width="18.875" style="7" customWidth="1"/>
    <col min="15108" max="15108" width="22" style="7" customWidth="1"/>
    <col min="15109" max="15109" width="17.875" style="7" customWidth="1"/>
    <col min="15110" max="15110" width="14.5" style="7" customWidth="1"/>
    <col min="15111" max="15111" width="17.875" style="7" customWidth="1"/>
    <col min="15112" max="15112" width="14" style="7" customWidth="1"/>
    <col min="15113" max="15113" width="66.125" style="7" customWidth="1"/>
    <col min="15114" max="15114" width="13.75" style="7" customWidth="1"/>
    <col min="15115" max="15360" width="9" style="7"/>
    <col min="15361" max="15361" width="16.25" style="7" customWidth="1"/>
    <col min="15362" max="15362" width="16.5" style="7" customWidth="1"/>
    <col min="15363" max="15363" width="18.875" style="7" customWidth="1"/>
    <col min="15364" max="15364" width="22" style="7" customWidth="1"/>
    <col min="15365" max="15365" width="17.875" style="7" customWidth="1"/>
    <col min="15366" max="15366" width="14.5" style="7" customWidth="1"/>
    <col min="15367" max="15367" width="17.875" style="7" customWidth="1"/>
    <col min="15368" max="15368" width="14" style="7" customWidth="1"/>
    <col min="15369" max="15369" width="66.125" style="7" customWidth="1"/>
    <col min="15370" max="15370" width="13.75" style="7" customWidth="1"/>
    <col min="15371" max="15616" width="9" style="7"/>
    <col min="15617" max="15617" width="16.25" style="7" customWidth="1"/>
    <col min="15618" max="15618" width="16.5" style="7" customWidth="1"/>
    <col min="15619" max="15619" width="18.875" style="7" customWidth="1"/>
    <col min="15620" max="15620" width="22" style="7" customWidth="1"/>
    <col min="15621" max="15621" width="17.875" style="7" customWidth="1"/>
    <col min="15622" max="15622" width="14.5" style="7" customWidth="1"/>
    <col min="15623" max="15623" width="17.875" style="7" customWidth="1"/>
    <col min="15624" max="15624" width="14" style="7" customWidth="1"/>
    <col min="15625" max="15625" width="66.125" style="7" customWidth="1"/>
    <col min="15626" max="15626" width="13.75" style="7" customWidth="1"/>
    <col min="15627" max="15872" width="9" style="7"/>
    <col min="15873" max="15873" width="16.25" style="7" customWidth="1"/>
    <col min="15874" max="15874" width="16.5" style="7" customWidth="1"/>
    <col min="15875" max="15875" width="18.875" style="7" customWidth="1"/>
    <col min="15876" max="15876" width="22" style="7" customWidth="1"/>
    <col min="15877" max="15877" width="17.875" style="7" customWidth="1"/>
    <col min="15878" max="15878" width="14.5" style="7" customWidth="1"/>
    <col min="15879" max="15879" width="17.875" style="7" customWidth="1"/>
    <col min="15880" max="15880" width="14" style="7" customWidth="1"/>
    <col min="15881" max="15881" width="66.125" style="7" customWidth="1"/>
    <col min="15882" max="15882" width="13.75" style="7" customWidth="1"/>
    <col min="15883" max="16128" width="9" style="7"/>
    <col min="16129" max="16129" width="16.25" style="7" customWidth="1"/>
    <col min="16130" max="16130" width="16.5" style="7" customWidth="1"/>
    <col min="16131" max="16131" width="18.875" style="7" customWidth="1"/>
    <col min="16132" max="16132" width="22" style="7" customWidth="1"/>
    <col min="16133" max="16133" width="17.875" style="7" customWidth="1"/>
    <col min="16134" max="16134" width="14.5" style="7" customWidth="1"/>
    <col min="16135" max="16135" width="17.875" style="7" customWidth="1"/>
    <col min="16136" max="16136" width="14" style="7" customWidth="1"/>
    <col min="16137" max="16137" width="66.125" style="7" customWidth="1"/>
    <col min="16138" max="16138" width="13.75" style="7" customWidth="1"/>
    <col min="16139" max="16384" width="9" style="7"/>
  </cols>
  <sheetData>
    <row r="2" spans="1:19">
      <c r="A2" s="6" t="s">
        <v>5</v>
      </c>
      <c r="B2" s="6"/>
      <c r="C2" s="6"/>
      <c r="D2" s="6"/>
      <c r="E2" s="6"/>
      <c r="F2" s="6"/>
      <c r="G2" s="6"/>
      <c r="H2" s="6"/>
      <c r="I2" s="6"/>
      <c r="J2" s="6"/>
      <c r="K2" s="6"/>
      <c r="L2" s="6"/>
    </row>
    <row r="3" spans="1:19" ht="11.25" thickBot="1">
      <c r="G3" s="8"/>
      <c r="H3" s="8"/>
      <c r="I3" s="9"/>
      <c r="J3" s="9"/>
      <c r="K3" s="9"/>
      <c r="L3" s="9"/>
    </row>
    <row r="4" spans="1:19" s="12" customFormat="1" ht="48" customHeight="1" thickBot="1">
      <c r="A4" s="10" t="s">
        <v>2</v>
      </c>
      <c r="B4" s="10" t="s">
        <v>4</v>
      </c>
      <c r="C4" s="10" t="s">
        <v>6</v>
      </c>
      <c r="D4" s="10" t="s">
        <v>7</v>
      </c>
      <c r="E4" s="10" t="s">
        <v>8</v>
      </c>
      <c r="F4" s="11" t="s">
        <v>9</v>
      </c>
      <c r="G4" s="10" t="s">
        <v>10</v>
      </c>
      <c r="H4" s="10" t="s">
        <v>11</v>
      </c>
      <c r="I4" s="10" t="s">
        <v>138</v>
      </c>
      <c r="J4" s="122" t="s">
        <v>12</v>
      </c>
      <c r="K4" s="125" t="s">
        <v>124</v>
      </c>
      <c r="L4" s="125" t="s">
        <v>125</v>
      </c>
      <c r="M4" s="92" t="s">
        <v>50</v>
      </c>
      <c r="N4" s="92"/>
      <c r="O4" s="96" t="s">
        <v>52</v>
      </c>
      <c r="P4" s="96"/>
    </row>
    <row r="5" spans="1:19" s="21" customFormat="1" ht="33" customHeight="1" thickBot="1">
      <c r="A5" s="13" t="s">
        <v>13</v>
      </c>
      <c r="B5" s="13" t="s">
        <v>14</v>
      </c>
      <c r="C5" s="15" t="s">
        <v>15</v>
      </c>
      <c r="D5" s="16" t="s">
        <v>16</v>
      </c>
      <c r="E5" s="16" t="s">
        <v>64</v>
      </c>
      <c r="F5" s="17" t="s">
        <v>66</v>
      </c>
      <c r="G5" s="18" t="s">
        <v>166</v>
      </c>
      <c r="H5" s="14" t="s">
        <v>17</v>
      </c>
      <c r="I5" s="13" t="s">
        <v>139</v>
      </c>
      <c r="J5" s="123" t="s">
        <v>136</v>
      </c>
      <c r="K5" s="126" t="s">
        <v>84</v>
      </c>
      <c r="L5" s="126" t="s">
        <v>91</v>
      </c>
      <c r="M5" s="92" t="s">
        <v>13</v>
      </c>
      <c r="N5" s="92">
        <v>2500000</v>
      </c>
      <c r="O5" s="95" t="s">
        <v>170</v>
      </c>
      <c r="P5" s="97">
        <v>680000000</v>
      </c>
      <c r="Q5" s="21" t="s">
        <v>83</v>
      </c>
      <c r="R5" s="151" t="s">
        <v>130</v>
      </c>
      <c r="S5" s="123" t="s">
        <v>168</v>
      </c>
    </row>
    <row r="6" spans="1:19" s="21" customFormat="1" ht="33" customHeight="1" thickBot="1">
      <c r="A6" s="22" t="s">
        <v>18</v>
      </c>
      <c r="B6" s="16" t="s">
        <v>19</v>
      </c>
      <c r="C6" s="24" t="s">
        <v>20</v>
      </c>
      <c r="D6" s="25" t="s">
        <v>21</v>
      </c>
      <c r="E6" s="25" t="s">
        <v>65</v>
      </c>
      <c r="F6" s="26" t="s">
        <v>67</v>
      </c>
      <c r="G6" s="27" t="s">
        <v>167</v>
      </c>
      <c r="H6" s="16" t="s">
        <v>22</v>
      </c>
      <c r="I6" s="16" t="s">
        <v>140</v>
      </c>
      <c r="J6" s="123" t="s">
        <v>133</v>
      </c>
      <c r="K6" s="127" t="s">
        <v>85</v>
      </c>
      <c r="L6" s="127" t="s">
        <v>92</v>
      </c>
      <c r="M6" s="93" t="s">
        <v>18</v>
      </c>
      <c r="N6" s="92">
        <v>1000000</v>
      </c>
      <c r="O6" s="95" t="s">
        <v>171</v>
      </c>
      <c r="P6" s="94"/>
      <c r="Q6" s="21" t="s">
        <v>53</v>
      </c>
      <c r="R6" s="152" t="s">
        <v>131</v>
      </c>
      <c r="S6" s="123" t="s">
        <v>169</v>
      </c>
    </row>
    <row r="7" spans="1:19" s="21" customFormat="1" ht="33" customHeight="1" thickBot="1">
      <c r="A7" s="14" t="s">
        <v>23</v>
      </c>
      <c r="B7" s="16" t="s">
        <v>24</v>
      </c>
      <c r="C7" s="29" t="s">
        <v>25</v>
      </c>
      <c r="D7" s="28" t="s">
        <v>26</v>
      </c>
      <c r="E7" s="25" t="s">
        <v>60</v>
      </c>
      <c r="F7" s="20"/>
      <c r="G7" s="30" t="s">
        <v>27</v>
      </c>
      <c r="H7" s="25" t="s">
        <v>28</v>
      </c>
      <c r="I7" s="16" t="s">
        <v>141</v>
      </c>
      <c r="J7" s="124" t="s">
        <v>134</v>
      </c>
      <c r="K7" s="127" t="s">
        <v>86</v>
      </c>
      <c r="L7" s="127" t="s">
        <v>93</v>
      </c>
      <c r="M7" s="92" t="s">
        <v>29</v>
      </c>
      <c r="N7" s="92">
        <v>1600000</v>
      </c>
      <c r="O7" s="94"/>
      <c r="P7" s="94"/>
      <c r="Q7" s="21" t="s">
        <v>137</v>
      </c>
      <c r="R7" s="153" t="s">
        <v>132</v>
      </c>
    </row>
    <row r="8" spans="1:19" s="21" customFormat="1" ht="33" customHeight="1" thickBot="1">
      <c r="A8" s="16" t="s">
        <v>29</v>
      </c>
      <c r="B8" s="23" t="s">
        <v>30</v>
      </c>
      <c r="C8" s="31"/>
      <c r="E8" s="25" t="s">
        <v>61</v>
      </c>
      <c r="F8" s="20"/>
      <c r="G8" s="32"/>
      <c r="H8" s="25" t="s">
        <v>31</v>
      </c>
      <c r="I8" s="16" t="s">
        <v>142</v>
      </c>
      <c r="J8" s="33"/>
      <c r="K8" s="127" t="s">
        <v>87</v>
      </c>
      <c r="L8" s="127" t="s">
        <v>94</v>
      </c>
      <c r="M8" s="92" t="s">
        <v>49</v>
      </c>
      <c r="N8" s="92">
        <v>1600000</v>
      </c>
      <c r="O8" s="94"/>
      <c r="P8" s="94"/>
    </row>
    <row r="9" spans="1:19" s="21" customFormat="1" ht="33" customHeight="1">
      <c r="A9" s="16" t="s">
        <v>32</v>
      </c>
      <c r="E9" s="16" t="s">
        <v>62</v>
      </c>
      <c r="F9" s="20"/>
      <c r="G9" s="20"/>
      <c r="H9" s="16" t="s">
        <v>33</v>
      </c>
      <c r="I9" s="16" t="s">
        <v>143</v>
      </c>
      <c r="J9" s="34"/>
      <c r="K9" s="126" t="s">
        <v>88</v>
      </c>
      <c r="L9" s="126" t="s">
        <v>95</v>
      </c>
      <c r="M9" s="92" t="s">
        <v>34</v>
      </c>
      <c r="N9" s="92">
        <v>1000000</v>
      </c>
      <c r="O9" s="94"/>
      <c r="P9" s="94"/>
    </row>
    <row r="10" spans="1:19" s="21" customFormat="1" ht="33" customHeight="1" thickBot="1">
      <c r="A10" s="16" t="s">
        <v>34</v>
      </c>
      <c r="E10" s="101" t="s">
        <v>63</v>
      </c>
      <c r="G10" s="20"/>
      <c r="H10" s="16" t="s">
        <v>35</v>
      </c>
      <c r="I10" s="16" t="s">
        <v>144</v>
      </c>
      <c r="J10" s="34"/>
      <c r="K10" s="126" t="s">
        <v>89</v>
      </c>
      <c r="L10" s="126" t="s">
        <v>96</v>
      </c>
      <c r="M10" s="92" t="s">
        <v>36</v>
      </c>
      <c r="N10" s="92">
        <v>1600000</v>
      </c>
      <c r="O10" s="94"/>
      <c r="P10" s="94"/>
    </row>
    <row r="11" spans="1:19" s="21" customFormat="1" ht="33" customHeight="1">
      <c r="A11" s="25" t="s">
        <v>36</v>
      </c>
      <c r="G11" s="20"/>
      <c r="H11" s="16" t="s">
        <v>37</v>
      </c>
      <c r="I11" s="16" t="s">
        <v>145</v>
      </c>
      <c r="J11" s="34"/>
      <c r="K11" s="126" t="s">
        <v>90</v>
      </c>
      <c r="L11" s="126" t="s">
        <v>97</v>
      </c>
      <c r="M11" s="92" t="s">
        <v>38</v>
      </c>
      <c r="N11" s="92">
        <v>2500000</v>
      </c>
      <c r="O11" s="94"/>
      <c r="P11" s="94"/>
    </row>
    <row r="12" spans="1:19" s="21" customFormat="1" ht="33" customHeight="1">
      <c r="A12" s="25" t="s">
        <v>38</v>
      </c>
      <c r="G12" s="20"/>
      <c r="H12" s="16" t="s">
        <v>39</v>
      </c>
      <c r="I12" s="155" t="s">
        <v>146</v>
      </c>
      <c r="J12" s="19"/>
      <c r="K12" s="126" t="s">
        <v>122</v>
      </c>
      <c r="L12" s="126" t="s">
        <v>98</v>
      </c>
      <c r="M12" s="92" t="s">
        <v>40</v>
      </c>
      <c r="N12" s="92">
        <v>800000</v>
      </c>
      <c r="O12" s="94"/>
      <c r="P12" s="94"/>
    </row>
    <row r="13" spans="1:19" s="21" customFormat="1" ht="33" customHeight="1" thickBot="1">
      <c r="A13" s="25" t="s">
        <v>40</v>
      </c>
      <c r="G13" s="20"/>
      <c r="H13" s="16" t="s">
        <v>41</v>
      </c>
      <c r="I13" s="23"/>
      <c r="J13" s="19"/>
      <c r="K13" s="19"/>
      <c r="L13" s="126" t="s">
        <v>123</v>
      </c>
      <c r="M13" s="92" t="s">
        <v>42</v>
      </c>
      <c r="N13" s="92">
        <v>1000000</v>
      </c>
      <c r="O13" s="94"/>
      <c r="P13" s="97">
        <v>15000000</v>
      </c>
    </row>
    <row r="14" spans="1:19" s="21" customFormat="1" ht="33" customHeight="1" thickBot="1">
      <c r="A14" s="28" t="s">
        <v>42</v>
      </c>
      <c r="G14" s="20"/>
      <c r="H14" s="16" t="s">
        <v>43</v>
      </c>
      <c r="I14" s="34"/>
      <c r="J14" s="19"/>
      <c r="K14" s="19"/>
      <c r="L14" s="19"/>
      <c r="M14" s="92"/>
      <c r="N14" s="37"/>
      <c r="O14" s="94"/>
      <c r="P14" s="94"/>
    </row>
    <row r="15" spans="1:19" s="21" customFormat="1" ht="33" customHeight="1">
      <c r="G15" s="20"/>
      <c r="H15" s="16" t="s">
        <v>44</v>
      </c>
      <c r="I15" s="34"/>
      <c r="J15" s="19"/>
      <c r="K15" s="19"/>
      <c r="L15" s="19"/>
      <c r="M15" s="92" t="s">
        <v>23</v>
      </c>
      <c r="N15" s="39"/>
      <c r="O15" s="91"/>
      <c r="P15" s="91"/>
    </row>
    <row r="16" spans="1:19" s="21" customFormat="1" ht="33" customHeight="1">
      <c r="G16" s="20"/>
      <c r="H16" s="16" t="s">
        <v>45</v>
      </c>
      <c r="I16" s="34"/>
      <c r="J16" s="19"/>
      <c r="K16" s="19"/>
      <c r="L16" s="19"/>
      <c r="M16" s="94"/>
      <c r="N16" s="38"/>
      <c r="O16" s="91"/>
      <c r="P16" s="91"/>
    </row>
    <row r="17" spans="2:13" s="21" customFormat="1" ht="33" customHeight="1">
      <c r="G17" s="20"/>
      <c r="H17" s="16" t="s">
        <v>46</v>
      </c>
      <c r="I17" s="34"/>
      <c r="J17" s="19"/>
      <c r="K17" s="19"/>
      <c r="L17" s="19"/>
      <c r="M17" s="95"/>
    </row>
    <row r="18" spans="2:13" s="21" customFormat="1" ht="33" customHeight="1">
      <c r="G18" s="20"/>
      <c r="H18" s="16" t="s">
        <v>47</v>
      </c>
      <c r="I18" s="34"/>
      <c r="J18" s="19"/>
      <c r="K18" s="19"/>
      <c r="L18" s="19"/>
    </row>
    <row r="19" spans="2:13" s="21" customFormat="1" ht="33" customHeight="1">
      <c r="G19" s="20"/>
      <c r="H19" s="16" t="s">
        <v>48</v>
      </c>
      <c r="I19" s="34"/>
      <c r="J19" s="19"/>
      <c r="K19" s="19"/>
      <c r="L19" s="19"/>
    </row>
    <row r="20" spans="2:13" s="21" customFormat="1" ht="33" customHeight="1" thickBot="1">
      <c r="G20" s="20"/>
      <c r="H20" s="23" t="s">
        <v>51</v>
      </c>
      <c r="I20" s="34"/>
      <c r="J20" s="19"/>
      <c r="K20" s="19"/>
      <c r="L20" s="19"/>
    </row>
    <row r="21" spans="2:13" s="21" customFormat="1">
      <c r="G21" s="20"/>
      <c r="H21" s="32"/>
      <c r="I21" s="20"/>
      <c r="J21" s="20"/>
      <c r="K21" s="20"/>
      <c r="L21" s="20"/>
    </row>
    <row r="22" spans="2:13" s="21" customFormat="1">
      <c r="G22" s="20"/>
      <c r="H22" s="20"/>
      <c r="I22" s="20"/>
      <c r="J22" s="20"/>
      <c r="K22" s="20"/>
      <c r="L22" s="20"/>
    </row>
    <row r="23" spans="2:13" s="21" customFormat="1">
      <c r="G23" s="20"/>
    </row>
    <row r="24" spans="2:13" s="21" customFormat="1">
      <c r="G24" s="20"/>
    </row>
    <row r="25" spans="2:13" s="21" customFormat="1">
      <c r="G25" s="20"/>
    </row>
    <row r="26" spans="2:13" s="21" customFormat="1">
      <c r="G26" s="20"/>
    </row>
    <row r="27" spans="2:13" s="21" customFormat="1">
      <c r="G27" s="20"/>
    </row>
    <row r="28" spans="2:13" s="21" customFormat="1">
      <c r="C28" s="7"/>
      <c r="D28" s="7"/>
      <c r="E28" s="7"/>
      <c r="F28" s="7"/>
      <c r="G28" s="20"/>
    </row>
    <row r="29" spans="2:13" s="21" customFormat="1">
      <c r="B29" s="7"/>
      <c r="C29" s="7"/>
      <c r="D29" s="7"/>
      <c r="E29" s="7"/>
      <c r="F29" s="7"/>
      <c r="G29" s="20"/>
    </row>
    <row r="30" spans="2:13">
      <c r="G30" s="35"/>
    </row>
    <row r="31" spans="2:13">
      <c r="G31" s="35"/>
    </row>
    <row r="32" spans="2:13">
      <c r="G32" s="35"/>
    </row>
  </sheetData>
  <sheetProtection selectLockedCells="1" selectUnlockedCells="1"/>
  <phoneticPr fontId="4"/>
  <pageMargins left="0.78740157480314965" right="0.78740157480314965" top="0.78740157480314965" bottom="0.78740157480314965" header="0" footer="0"/>
  <pageSetup paperSize="9" scale="55" orientation="landscape" r:id="rId1"/>
  <headerFooter scaleWithDoc="0" alignWithMargins="0"/>
  <extLst>
    <ext xmlns:x14="http://schemas.microsoft.com/office/spreadsheetml/2009/9/main" uri="{78C0D931-6437-407d-A8EE-F0AAD7539E65}">
      <x14:conditionalFormattings>
        <x14:conditionalFormatting xmlns:xm="http://schemas.microsoft.com/office/excel/2006/main">
          <x14:cfRule type="expression" priority="6" id="{967EFF33-C984-43CB-83C3-2486F4316CC8}">
            <xm:f>IF(AND(令和4年度契約状況調査票!#REF!&gt;=$P$5,OR(令和4年度契約状況調査票!#REF!=$M$5,令和4年度契約状況調査票!#REF!=$M$6)),令和4年度契約状況調査票!#REF!&gt;=$P$13)</xm:f>
            <x14:dxf>
              <fill>
                <patternFill>
                  <bgColor theme="8" tint="0.59996337778862885"/>
                </patternFill>
              </fill>
            </x14:dxf>
          </x14:cfRule>
          <xm:sqref>P6</xm:sqref>
        </x14:conditionalFormatting>
      </x14:conditionalFormatting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microsoft.com/office/2006/documentManagement/types"/>
    <ds:schemaRef ds:uri="248ab0bc-7e59-4567-bd72-f8d7ec109bec"/>
    <ds:schemaRef ds:uri="http://purl.org/dc/terms/"/>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83f91a21-fd60-4569-977f-9e7a8b68efa0"/>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令和4年度契約状況調査票</vt:lpstr>
      <vt:lpstr>別紙様式４</vt:lpstr>
      <vt:lpstr>契約状況コード表</vt:lpstr>
      <vt:lpstr>契約状況コード表!Print_Area</vt:lpstr>
      <vt:lpstr>別紙様式４!Print_Area</vt:lpstr>
      <vt:lpstr>令和4年度契約状況調査票!Print_Area</vt:lpstr>
      <vt:lpstr>令和4年度契約状況調査票!Print_Titles</vt:lpstr>
      <vt:lpstr>契約種別</vt:lpstr>
      <vt:lpstr>契約相手方</vt:lpstr>
      <vt:lpstr>契約方式</vt:lpstr>
      <vt:lpstr>国所管都道府県所管の区分</vt:lpstr>
      <vt:lpstr>随契理由１</vt:lpstr>
      <vt:lpstr>長期・国庫区分</vt:lpstr>
      <vt:lpstr>予定価格の公表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