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35D2E198-6DBF-4DD9-AC23-3BFA2F7A8438}" xr6:coauthVersionLast="36" xr6:coauthVersionMax="36" xr10:uidLastSave="{00000000-0000-0000-0000-000000000000}"/>
  <bookViews>
    <workbookView xWindow="-105" yWindow="-105" windowWidth="19425" windowHeight="10425" firstSheet="1" activeTab="1" xr2:uid="{00000000-000D-0000-FFFF-FFFF00000000}"/>
  </bookViews>
  <sheets>
    <sheet name="令和4年度契約状況調査票" sheetId="1" state="hidden" r:id="rId1"/>
    <sheet name="別紙様式３" sheetId="5" r:id="rId2"/>
    <sheet name="契約状況コード表"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2" hidden="1">契約状況コード表!#REF!</definedName>
    <definedName name="_xlnm._FilterDatabase" localSheetId="1" hidden="1">別紙様式３!$A$5:$N$11</definedName>
    <definedName name="_xlnm._FilterDatabase" localSheetId="0" hidden="1">令和4年度契約状況調査票!$A$5:$BP$16</definedName>
    <definedName name="aaa">[1]契約状況コード表!$F$5:$F$9</definedName>
    <definedName name="aaaa">[1]契約状況コード表!$G$5:$G$6</definedName>
    <definedName name="_xlnm.Print_Area" localSheetId="2">契約状況コード表!$A$1:$P$20</definedName>
    <definedName name="_xlnm.Print_Area" localSheetId="1">別紙様式３!$B$1:$N$11</definedName>
    <definedName name="_xlnm.Print_Area" localSheetId="0">令和4年度契約状況調査票!$G$1:$AZ$16</definedName>
    <definedName name="_xlnm.Print_Titles" localSheetId="1">別紙様式３!$1:$5</definedName>
    <definedName name="_xlnm.Print_Titles" localSheetId="0">令和4年度契約状況調査票!$5:$5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契約状況コード表!#REF!</definedName>
    <definedName name="契約金額">[7]データ!$R$2</definedName>
    <definedName name="契約種別">契約状況コード表!$A$5:$A$10</definedName>
    <definedName name="契約相手方" localSheetId="1">[6]契約状況コード表!$F$5:$F$9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1">[6]契約状況コード表!$G$5:$G$6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1">[6]契約状況コード表!$J$5:$J$20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1">[6]契約状況コード表!$I$5:$I$7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1">[6]契約状況コード表!$C$5</definedName>
    <definedName name="予定価格">契約状況コード表!#REF!</definedName>
    <definedName name="予定価格２">[7]データ!$Q$2</definedName>
    <definedName name="予定価格の公表" localSheetId="1">[6]契約状況コード表!$E$5:$E$7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W11" i="1" l="1"/>
  <c r="W15" i="1"/>
  <c r="W16" i="1"/>
  <c r="W8" i="1" l="1"/>
  <c r="BO8" i="1"/>
  <c r="BN8" i="1"/>
  <c r="BM8" i="1"/>
  <c r="BL8" i="1"/>
  <c r="BJ8" i="1"/>
  <c r="BI8" i="1"/>
  <c r="BE8" i="1" s="1"/>
  <c r="BC8" i="1"/>
  <c r="BM14" i="1"/>
  <c r="B14" i="1"/>
  <c r="F14" i="1" s="1"/>
  <c r="BM13" i="1"/>
  <c r="B13" i="1"/>
  <c r="F13" i="1" s="1"/>
  <c r="BO12" i="1"/>
  <c r="BN12" i="1"/>
  <c r="BM12" i="1"/>
  <c r="BL12" i="1"/>
  <c r="BJ12" i="1"/>
  <c r="BC12" i="1" s="1"/>
  <c r="BI12" i="1"/>
  <c r="BE12" i="1" s="1"/>
  <c r="W12" i="1"/>
  <c r="B12" i="1"/>
  <c r="F12" i="1" s="1"/>
  <c r="BM16" i="1"/>
  <c r="B16" i="1"/>
  <c r="F16" i="1" s="1"/>
  <c r="BM15" i="1"/>
  <c r="B15" i="1"/>
  <c r="F15" i="1" s="1"/>
  <c r="BM11" i="1"/>
  <c r="B11" i="1"/>
  <c r="F11" i="1" s="1"/>
  <c r="BM10" i="1"/>
  <c r="B10" i="1"/>
  <c r="BM9" i="1"/>
  <c r="B9" i="1"/>
  <c r="F9" i="1" s="1"/>
  <c r="BM7" i="1"/>
  <c r="B7" i="1"/>
  <c r="BM6" i="1"/>
  <c r="B6" i="1"/>
  <c r="F6" i="1" s="1"/>
  <c r="F7" i="1" l="1"/>
  <c r="C12" i="1"/>
  <c r="D12" i="1"/>
  <c r="BD12" i="1"/>
  <c r="BG12" i="1" s="1"/>
  <c r="BH12" i="1" s="1"/>
  <c r="BD8" i="1"/>
  <c r="BG8" i="1" s="1"/>
  <c r="BF8" i="1" s="1"/>
  <c r="BF12" i="1" l="1"/>
  <c r="BH8" i="1"/>
  <c r="W14" i="1" l="1"/>
  <c r="W13" i="1"/>
  <c r="W10" i="1"/>
  <c r="W9" i="1"/>
  <c r="W7" i="1"/>
  <c r="W6" i="1"/>
  <c r="A6" i="1" l="1"/>
  <c r="A9" i="1"/>
  <c r="A10" i="1"/>
  <c r="A11" i="1"/>
  <c r="A15" i="1"/>
  <c r="A16" i="1"/>
  <c r="A12" i="1"/>
  <c r="A7" i="1"/>
  <c r="A13" i="1"/>
  <c r="A14" i="1"/>
  <c r="F10" i="1" l="1"/>
  <c r="E12" i="1"/>
  <c r="C11" i="1"/>
  <c r="E11" i="1"/>
  <c r="D11" i="1"/>
  <c r="C9" i="1"/>
  <c r="E9" i="1"/>
  <c r="D9" i="1"/>
  <c r="C6" i="1"/>
  <c r="E6" i="1"/>
  <c r="D6" i="1"/>
  <c r="C7" i="1"/>
  <c r="E7" i="1"/>
  <c r="D7" i="1"/>
  <c r="E13" i="1"/>
  <c r="C13" i="1"/>
  <c r="D13" i="1"/>
  <c r="E15" i="1"/>
  <c r="C15" i="1"/>
  <c r="D15" i="1"/>
  <c r="E10" i="1"/>
  <c r="C10" i="1"/>
  <c r="D10" i="1"/>
  <c r="C14" i="1"/>
  <c r="E14" i="1"/>
  <c r="D14" i="1"/>
  <c r="C16" i="1"/>
  <c r="E16" i="1"/>
  <c r="D16" i="1"/>
  <c r="BI6" i="1" l="1"/>
  <c r="BJ6" i="1"/>
  <c r="BC6" i="1" s="1"/>
  <c r="BL6" i="1"/>
  <c r="BN6" i="1"/>
  <c r="BO6" i="1"/>
  <c r="BI9" i="1"/>
  <c r="BJ9" i="1"/>
  <c r="BC9" i="1" s="1"/>
  <c r="BL9" i="1"/>
  <c r="BN9" i="1"/>
  <c r="BO9" i="1"/>
  <c r="BI10" i="1"/>
  <c r="BD10" i="1" s="1"/>
  <c r="BJ10" i="1"/>
  <c r="BC10" i="1" s="1"/>
  <c r="BL10" i="1"/>
  <c r="BN10" i="1"/>
  <c r="BO10" i="1"/>
  <c r="BI11" i="1"/>
  <c r="BJ11" i="1"/>
  <c r="BC11" i="1" s="1"/>
  <c r="BL11" i="1"/>
  <c r="BN11" i="1"/>
  <c r="BO11" i="1"/>
  <c r="BI15" i="1"/>
  <c r="BD15" i="1" s="1"/>
  <c r="BJ15" i="1"/>
  <c r="BC15" i="1" s="1"/>
  <c r="BL15" i="1"/>
  <c r="BN15" i="1"/>
  <c r="BO15" i="1"/>
  <c r="BI16" i="1"/>
  <c r="BJ16" i="1"/>
  <c r="BC16" i="1" s="1"/>
  <c r="BL16" i="1"/>
  <c r="BN16" i="1"/>
  <c r="BO16" i="1"/>
  <c r="BI7" i="1"/>
  <c r="BJ7" i="1"/>
  <c r="BC7" i="1" s="1"/>
  <c r="BL7" i="1"/>
  <c r="BN7" i="1"/>
  <c r="BO7" i="1"/>
  <c r="BI13" i="1"/>
  <c r="BD13" i="1" s="1"/>
  <c r="BJ13" i="1"/>
  <c r="BC13" i="1" s="1"/>
  <c r="BL13" i="1"/>
  <c r="BN13" i="1"/>
  <c r="BO13" i="1"/>
  <c r="BI14" i="1"/>
  <c r="BD14" i="1" s="1"/>
  <c r="BJ14" i="1"/>
  <c r="BC14" i="1" s="1"/>
  <c r="BL14" i="1"/>
  <c r="BN14" i="1"/>
  <c r="BO14" i="1"/>
  <c r="BE10" i="1" l="1"/>
  <c r="BG10" i="1" s="1"/>
  <c r="BH10" i="1" s="1"/>
  <c r="BE13" i="1"/>
  <c r="BG13" i="1" s="1"/>
  <c r="BH13" i="1" s="1"/>
  <c r="BE15" i="1"/>
  <c r="BE14" i="1"/>
  <c r="BG14" i="1" s="1"/>
  <c r="BG15" i="1"/>
  <c r="BH15" i="1" s="1"/>
  <c r="BD7" i="1"/>
  <c r="BE7" i="1"/>
  <c r="BD16" i="1"/>
  <c r="BE16" i="1"/>
  <c r="BD11" i="1"/>
  <c r="BE11" i="1"/>
  <c r="BD9" i="1"/>
  <c r="BE9" i="1"/>
  <c r="BD6" i="1"/>
  <c r="BE6" i="1"/>
  <c r="BG16" i="1" l="1"/>
  <c r="BH16" i="1" s="1"/>
  <c r="BG11" i="1"/>
  <c r="BH11" i="1" s="1"/>
  <c r="BG7" i="1"/>
  <c r="BH7" i="1" s="1"/>
  <c r="BG6" i="1"/>
  <c r="BH6" i="1" s="1"/>
  <c r="BF14" i="1"/>
  <c r="BH14" i="1"/>
  <c r="BF10" i="1"/>
  <c r="BF13" i="1"/>
  <c r="BG9" i="1"/>
  <c r="BH9" i="1" s="1"/>
  <c r="BF15" i="1"/>
  <c r="BF16" i="1" l="1"/>
  <c r="BF11" i="1"/>
  <c r="BF7" i="1"/>
  <c r="BF6" i="1"/>
  <c r="BF9" i="1"/>
  <c r="BE4" i="1" l="1"/>
  <c r="BG4" i="1"/>
  <c r="BD4" i="1"/>
  <c r="BF4" i="1" l="1"/>
  <c r="I2" i="1" l="1"/>
  <c r="I3" i="1" l="1"/>
  <c r="BG3" i="1"/>
</calcChain>
</file>

<file path=xl/sharedStrings.xml><?xml version="1.0" encoding="utf-8"?>
<sst xmlns="http://schemas.openxmlformats.org/spreadsheetml/2006/main" count="387" uniqueCount="254">
  <si>
    <t>一者応札に係るフォローアップ及び競争性のない随意契約フォローアップに必要な項目</t>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</si>
  <si>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</si>
  <si>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</si>
  <si>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</si>
  <si>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</si>
  <si>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</si>
  <si>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</si>
  <si>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</si>
  <si>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</si>
  <si>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</si>
  <si>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</si>
  <si>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</si>
  <si>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</si>
  <si>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</si>
  <si>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</si>
  <si>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</si>
  <si>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</si>
  <si>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</si>
  <si>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</si>
  <si>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</si>
  <si>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</si>
  <si>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</si>
  <si>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</si>
  <si>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</si>
  <si>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</si>
  <si>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</si>
  <si>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</si>
  <si>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</si>
  <si>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</si>
  <si>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</si>
  <si>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</si>
  <si>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</si>
  <si>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</si>
  <si>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</si>
  <si>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</si>
  <si>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</si>
  <si>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</si>
  <si>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</si>
  <si>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</si>
  <si>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</si>
  <si>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</si>
  <si>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</si>
  <si>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</si>
  <si>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</si>
  <si>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</si>
  <si>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</si>
  <si>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</si>
  <si>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</si>
  <si>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</si>
  <si>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</si>
  <si>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</si>
  <si>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</si>
  <si>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</si>
  <si>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</si>
  <si>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</si>
  <si>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</si>
  <si>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</si>
  <si>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</si>
  <si>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</si>
  <si>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応札・応募者数</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</si>
  <si>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</si>
  <si>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</si>
  <si>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</si>
  <si>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</si>
  <si>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</si>
  <si>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</si>
  <si>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</si>
  <si>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</si>
  <si>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</si>
  <si>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</si>
  <si>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</si>
  <si>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</si>
  <si>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</si>
  <si>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</si>
  <si>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</si>
  <si>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</si>
  <si>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</si>
  <si>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</si>
  <si>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</si>
  <si>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</si>
  <si>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</si>
  <si>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</si>
  <si>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</si>
  <si>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</si>
  <si>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</si>
  <si>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</si>
  <si>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</si>
  <si>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</si>
  <si>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</si>
  <si>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</si>
  <si>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</si>
  <si>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</si>
  <si>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</si>
  <si>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</si>
  <si>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</si>
  <si>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</si>
  <si>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</si>
  <si>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</si>
  <si>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</si>
  <si>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</si>
  <si>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</si>
  <si>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</si>
  <si>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</si>
  <si>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</si>
  <si>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</si>
  <si>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</si>
  <si>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</si>
  <si>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※一者応札とは…競争入札(不落・不調随契を除く)、企画競争のうち、応札者が一者であったもの
（公募除く）</t>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</si>
  <si>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</si>
  <si>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</si>
  <si>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</si>
  <si>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</si>
  <si>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</si>
  <si>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</si>
  <si>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３２－２
基準額判定(年間支払額)</t>
    <phoneticPr fontId="3"/>
  </si>
  <si>
    <t>３３
契約の統計判定(件数)</t>
    <phoneticPr fontId="3"/>
  </si>
  <si>
    <t>２９－２
２９に「×」を付したものについて、その理由を記載する</t>
    <rPh sb="12" eb="13">
      <t>フ</t>
    </rPh>
    <rPh sb="24" eb="26">
      <t>リユウ</t>
    </rPh>
    <rPh sb="27" eb="29">
      <t>キサイ</t>
    </rPh>
    <phoneticPr fontId="4"/>
  </si>
  <si>
    <t>３０
契約の統計
判定修正</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</si>
  <si>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</si>
  <si>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</si>
  <si>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</si>
  <si>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</si>
  <si>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</si>
  <si>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</si>
  <si>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</si>
  <si>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</si>
  <si>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</si>
  <si>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</si>
  <si>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契約統計の報告に係る入力項目</t>
    <rPh sb="0" eb="4">
      <t>ケイヤクトウケイ</t>
    </rPh>
    <rPh sb="5" eb="7">
      <t>ホウコク</t>
    </rPh>
    <rPh sb="8" eb="9">
      <t>カカ</t>
    </rPh>
    <rPh sb="10" eb="12">
      <t>ニュウリョク</t>
    </rPh>
    <rPh sb="12" eb="14">
      <t>コウモク</t>
    </rPh>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</si>
  <si>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</si>
  <si>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</si>
  <si>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</si>
  <si>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</si>
  <si>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</si>
  <si>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２５－２
２５で「c」を選択した場合に評価項目を設定しなかった理由を具体的に記載する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</si>
  <si>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</si>
  <si>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</si>
  <si>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</si>
  <si>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</si>
  <si>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</si>
  <si>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</si>
  <si>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</si>
  <si>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</si>
  <si>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</si>
  <si>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</si>
  <si>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</si>
  <si>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特定民間法人</t>
    <rPh sb="0" eb="2">
      <t>トクテイ</t>
    </rPh>
    <rPh sb="2" eb="4">
      <t>ミンカン</t>
    </rPh>
    <rPh sb="4" eb="6">
      <t>ホウジン</t>
    </rPh>
    <phoneticPr fontId="3"/>
  </si>
  <si>
    <r>
      <t>６
５に該当する場合で、</t>
    </r>
    <r>
      <rPr>
        <b/>
        <sz val="8"/>
        <rFont val="ＭＳ Ｐゴシック"/>
        <family val="3"/>
        <charset val="128"/>
      </rPr>
      <t>幹事官署</t>
    </r>
    <r>
      <rPr>
        <sz val="8"/>
        <rFont val="ＭＳ Ｐゴシック"/>
        <family val="3"/>
        <charset val="128"/>
      </rPr>
      <t>であれば「○」、幹事官署でない場合「×」を付す</t>
    </r>
    <rPh sb="5" eb="7">
      <t>バアイ</t>
    </rPh>
    <rPh sb="12" eb="14">
      <t>カンジ</t>
    </rPh>
    <rPh sb="24" eb="26">
      <t>カンジ</t>
    </rPh>
    <rPh sb="26" eb="28">
      <t>カンショ</t>
    </rPh>
    <rPh sb="32" eb="33">
      <t>フ</t>
    </rPh>
    <phoneticPr fontId="4"/>
  </si>
  <si>
    <t>１０－１
契約相手方区分</t>
    <rPh sb="5" eb="7">
      <t>ケイヤク</t>
    </rPh>
    <rPh sb="7" eb="9">
      <t>アイテ</t>
    </rPh>
    <rPh sb="9" eb="10">
      <t>ホウ</t>
    </rPh>
    <rPh sb="10" eb="11">
      <t>ク</t>
    </rPh>
    <rPh sb="11" eb="12">
      <t>ブン</t>
    </rPh>
    <phoneticPr fontId="4"/>
  </si>
  <si>
    <t xml:space="preserve">１０－２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</si>
  <si>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１１
契約方式</t>
    <rPh sb="3" eb="5">
      <t>ケイヤク</t>
    </rPh>
    <rPh sb="5" eb="7">
      <t>ホウシキ</t>
    </rPh>
    <phoneticPr fontId="4"/>
  </si>
  <si>
    <t>１２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</si>
  <si>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１３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</si>
  <si>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１５
落札率
（小数点二位以下切り捨て）
（自動計算）</t>
    <rPh sb="23" eb="25">
      <t>ジドウ</t>
    </rPh>
    <rPh sb="25" eb="27">
      <t>ケイサン</t>
    </rPh>
    <phoneticPr fontId="3"/>
  </si>
  <si>
    <t>１６－２
年間支払総額（円）（年度確定額）
(年度末のみ使用)</t>
    <rPh sb="9" eb="11">
      <t>ソウガク</t>
    </rPh>
    <phoneticPr fontId="3"/>
  </si>
  <si>
    <t>１８
予定価格の公表　</t>
    <rPh sb="3" eb="5">
      <t>ヨテイ</t>
    </rPh>
    <rPh sb="5" eb="7">
      <t>カカク</t>
    </rPh>
    <rPh sb="8" eb="10">
      <t>コウヒョウ</t>
    </rPh>
    <phoneticPr fontId="4"/>
  </si>
  <si>
    <t>１９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</si>
  <si>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２０－１
１９欄のうち電子応札（応募）者数</t>
    <rPh sb="8" eb="10">
      <t>デンシ</t>
    </rPh>
    <rPh sb="10" eb="12">
      <t>オウサツ</t>
    </rPh>
    <rPh sb="12" eb="13">
      <t>シャ</t>
    </rPh>
    <rPh sb="13" eb="14">
      <t>スウ</t>
    </rPh>
    <phoneticPr fontId="4"/>
  </si>
  <si>
    <t>１７
特例政令該当の場合「○」、非該当の場合「×」を付す</t>
    <rPh sb="3" eb="5">
      <t>トクレイ</t>
    </rPh>
    <rPh sb="5" eb="7">
      <t>セイレイ</t>
    </rPh>
    <rPh sb="7" eb="9">
      <t>ガイトウ</t>
    </rPh>
    <rPh sb="10" eb="12">
      <t>バアイ</t>
    </rPh>
    <rPh sb="16" eb="19">
      <t>ヒガイトウ</t>
    </rPh>
    <rPh sb="20" eb="22">
      <t>バアイ</t>
    </rPh>
    <rPh sb="26" eb="27">
      <t>フ</t>
    </rPh>
    <phoneticPr fontId="4"/>
  </si>
  <si>
    <t>２０－２
電子応札を認めている場合「○」、認めていない場合「×」を付す</t>
    <rPh sb="5" eb="7">
      <t>デンシ</t>
    </rPh>
    <rPh sb="7" eb="9">
      <t>オウサツ</t>
    </rPh>
    <rPh sb="10" eb="11">
      <t>ミト</t>
    </rPh>
    <rPh sb="15" eb="17">
      <t>バアイ</t>
    </rPh>
    <rPh sb="21" eb="22">
      <t>ミト</t>
    </rPh>
    <rPh sb="27" eb="29">
      <t>バアイ</t>
    </rPh>
    <rPh sb="33" eb="34">
      <t>フ</t>
    </rPh>
    <phoneticPr fontId="4"/>
  </si>
  <si>
    <t>前年度又は前回に一者応札であった案件について、改善の有無にかかわらず記載する。
※26欄に「○」又は「×」が付されたものについて記載する。</t>
    <rPh sb="34" eb="36">
      <t>キサイ</t>
    </rPh>
    <rPh sb="43" eb="44">
      <t>ラン</t>
    </rPh>
    <rPh sb="48" eb="49">
      <t>マタ</t>
    </rPh>
    <rPh sb="54" eb="55">
      <t>フ</t>
    </rPh>
    <rPh sb="64" eb="66">
      <t>キサイ</t>
    </rPh>
    <phoneticPr fontId="4"/>
  </si>
  <si>
    <t>２９－１
①民間事業者からの意見等の収集、反映及び②発注情報の積極的な発信等について事前の審査をしたものは「○」を、審査を行っていないものは「×」を付す</t>
    <rPh sb="6" eb="8">
      <t>ミンカン</t>
    </rPh>
    <rPh sb="8" eb="11">
      <t>ジギョウシャ</t>
    </rPh>
    <rPh sb="14" eb="17">
      <t>イケントウ</t>
    </rPh>
    <rPh sb="18" eb="20">
      <t>シュウシュウ</t>
    </rPh>
    <rPh sb="21" eb="23">
      <t>ハンエイ</t>
    </rPh>
    <rPh sb="23" eb="24">
      <t>オヨ</t>
    </rPh>
    <rPh sb="26" eb="28">
      <t>ハッチュウ</t>
    </rPh>
    <rPh sb="28" eb="30">
      <t>ジョウホウ</t>
    </rPh>
    <rPh sb="31" eb="34">
      <t>セッキョクテキ</t>
    </rPh>
    <rPh sb="35" eb="37">
      <t>ハッシン</t>
    </rPh>
    <rPh sb="37" eb="38">
      <t>トウ</t>
    </rPh>
    <rPh sb="42" eb="44">
      <t>ジゼン</t>
    </rPh>
    <rPh sb="45" eb="47">
      <t>シンサ</t>
    </rPh>
    <rPh sb="58" eb="60">
      <t>シンサ</t>
    </rPh>
    <rPh sb="61" eb="62">
      <t>オコナ</t>
    </rPh>
    <rPh sb="74" eb="75">
      <t>フ</t>
    </rPh>
    <phoneticPr fontId="4"/>
  </si>
  <si>
    <t>３２－１
基準額判定(予定価格)</t>
    <phoneticPr fontId="3"/>
  </si>
  <si>
    <t>２５－１
評価項目が未設定の理由。
※10欄に「②総合評価」・「③随意契約(企画競争あり)」としたものについて記載</t>
    <rPh sb="14" eb="16">
      <t>リユウ</t>
    </rPh>
    <phoneticPr fontId="4"/>
  </si>
  <si>
    <t>２０－３
２０－２に「×」が付された場合に電子応札を認めていない理由を記載する</t>
    <rPh sb="14" eb="15">
      <t>フ</t>
    </rPh>
    <rPh sb="18" eb="20">
      <t>バアイ</t>
    </rPh>
    <rPh sb="30" eb="32">
      <t>リユウ</t>
    </rPh>
    <rPh sb="33" eb="35">
      <t>キサイ</t>
    </rPh>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</si>
  <si>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</si>
  <si>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</si>
  <si>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</si>
  <si>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</si>
  <si>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</si>
  <si>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</si>
  <si>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総合評価落札方式における賃上げを実施する企業に対する加点措置に関する項目</t>
    <rPh sb="31" eb="32">
      <t>カン</t>
    </rPh>
    <rPh sb="34" eb="36">
      <t>コウモク</t>
    </rPh>
    <phoneticPr fontId="3"/>
  </si>
  <si>
    <t>２６
賃上げに関する項目の設定の有無</t>
    <rPh sb="3" eb="5">
      <t>チンア</t>
    </rPh>
    <rPh sb="7" eb="8">
      <t>カン</t>
    </rPh>
    <rPh sb="10" eb="12">
      <t>コウモク</t>
    </rPh>
    <rPh sb="13" eb="15">
      <t>セッテイ</t>
    </rPh>
    <rPh sb="16" eb="18">
      <t>ウム</t>
    </rPh>
    <phoneticPr fontId="3"/>
  </si>
  <si>
    <t>２7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</si>
  <si>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２７－２
一者応札が改善できた理由を選択（１）
※27欄に「○」が付されたものについて必ず選択</t>
    <rPh sb="5" eb="7">
      <t>イチシャ</t>
    </rPh>
    <rPh sb="7" eb="9">
      <t>オウサツ</t>
    </rPh>
    <rPh sb="10" eb="12">
      <t>カイゼン</t>
    </rPh>
    <rPh sb="15" eb="17">
      <t>リユウ</t>
    </rPh>
    <rPh sb="18" eb="20">
      <t>センタク</t>
    </rPh>
    <rPh sb="27" eb="28">
      <t>ラン</t>
    </rPh>
    <rPh sb="33" eb="34">
      <t>フ</t>
    </rPh>
    <rPh sb="43" eb="44">
      <t>カナラ</t>
    </rPh>
    <rPh sb="45" eb="47">
      <t>センタク</t>
    </rPh>
    <phoneticPr fontId="4"/>
  </si>
  <si>
    <t>２７－３
一者応札が改善できた理由を選択（2）
※27欄に「○」が付されたものについて任意で選択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</si>
  <si>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２８－１
一者応札となった理由を選択（１）
※27欄に「△」又は「×」が付されたものについて必ず選択</t>
    <rPh sb="5" eb="7">
      <t>イチシャ</t>
    </rPh>
    <rPh sb="7" eb="9">
      <t>オウサツ</t>
    </rPh>
    <rPh sb="13" eb="15">
      <t>リユウ</t>
    </rPh>
    <rPh sb="16" eb="18">
      <t>センタク</t>
    </rPh>
    <rPh sb="25" eb="26">
      <t>ラン</t>
    </rPh>
    <rPh sb="30" eb="31">
      <t>マタ</t>
    </rPh>
    <rPh sb="36" eb="37">
      <t>フ</t>
    </rPh>
    <rPh sb="46" eb="47">
      <t>カナラ</t>
    </rPh>
    <rPh sb="48" eb="50">
      <t>センタク</t>
    </rPh>
    <phoneticPr fontId="4"/>
  </si>
  <si>
    <t>２８－２
一者応札となった理由を選択（2）
※27欄に「△」又は「×」が付されたものについて任意で選択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</si>
  <si>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２８－３
28-1欄又は28－2欄で「⑨その他」を選択したものについて個別に記載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</si>
  <si>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２５－３
２５-1で「a」を選択した場合に、技術点の合計点</t>
    <rPh sb="14" eb="16">
      <t>センタク</t>
    </rPh>
    <rPh sb="18" eb="20">
      <t>バアイ</t>
    </rPh>
    <rPh sb="22" eb="24">
      <t>ギジュツ</t>
    </rPh>
    <rPh sb="24" eb="25">
      <t>テン</t>
    </rPh>
    <rPh sb="26" eb="28">
      <t>ゴウケイ</t>
    </rPh>
    <rPh sb="28" eb="29">
      <t>テン</t>
    </rPh>
    <phoneticPr fontId="3"/>
  </si>
  <si>
    <t>２５－５
２５-1で「a」を選択した場合に、WLB等推進企業の落札</t>
    <rPh sb="31" eb="33">
      <t>ラクサツ</t>
    </rPh>
    <phoneticPr fontId="3"/>
  </si>
  <si>
    <t>２５－６
２５-1で「a」を選択した場合に、WLB等推進企業の入札参加の有無</t>
    <rPh sb="36" eb="38">
      <t>ウム</t>
    </rPh>
    <phoneticPr fontId="3"/>
  </si>
  <si>
    <t>女性の活躍推進に向けた公共調達への取組に関する入力項目</t>
    <phoneticPr fontId="3"/>
  </si>
  <si>
    <t>○</t>
  </si>
  <si>
    <t>×</t>
  </si>
  <si>
    <t>①一般競争入札</t>
  </si>
  <si>
    <t>②同種の他の契約の予定価格を類推されるおそれがあるため公表しない</t>
  </si>
  <si>
    <t>支出負担行為担当官
大阪国税局総務部次長
浜野　靖史
大阪府大阪市中央区大手前１－５－６３</t>
  </si>
  <si>
    <t>④随意契約（企画競争無し）</t>
  </si>
  <si>
    <t>支出負担行為担当官
大阪国税局総務部次長
浜野　靖史
大阪府大阪市中央区大手前１－５－６３</t>
    <rPh sb="21" eb="23">
      <t>ハマノ</t>
    </rPh>
    <rPh sb="24" eb="25">
      <t>ヤスシ</t>
    </rPh>
    <rPh sb="25" eb="26">
      <t>シ</t>
    </rPh>
    <phoneticPr fontId="3"/>
  </si>
  <si>
    <t>支出負担行為担当官
大阪国税局総務部次長
浜野　靖史
大阪府大阪市中央区大手前１－５－６３</t>
    <rPh sb="21" eb="23">
      <t>ハマノ</t>
    </rPh>
    <rPh sb="24" eb="26">
      <t>ヤスフミ</t>
    </rPh>
    <phoneticPr fontId="3"/>
  </si>
  <si>
    <t>⑭予決令第99条の2（競争に付しても入札者がないとき、又は再度の入札をしても落札者がないとき）</t>
  </si>
  <si>
    <t>令和4年度契約状況調査票</t>
  </si>
  <si>
    <t>様式4</t>
    <rPh sb="0" eb="2">
      <t>ヨウシキ</t>
    </rPh>
    <phoneticPr fontId="2"/>
  </si>
  <si>
    <t>4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</si>
  <si>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１4－１
契約金額（円）
（単価契約の場合「＠○○円」と記載）
※国庫債務負担行為の場合は、総契約金額を記載する。</t>
    <rPh sb="5" eb="7">
      <t>ケイヤク</t>
    </rPh>
    <rPh sb="7" eb="9">
      <t>キンガク</t>
    </rPh>
    <rPh sb="10" eb="11">
      <t>エン</t>
    </rPh>
    <rPh sb="14" eb="16">
      <t>タンカ</t>
    </rPh>
    <rPh sb="16" eb="18">
      <t>ケイヤク</t>
    </rPh>
    <rPh sb="19" eb="21">
      <t>バアイ</t>
    </rPh>
    <rPh sb="25" eb="26">
      <t>エン</t>
    </rPh>
    <rPh sb="28" eb="30">
      <t>キサイ</t>
    </rPh>
    <phoneticPr fontId="4"/>
  </si>
  <si>
    <t>１4－２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</si>
  <si>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１６－１
１4－１の年間支払金額（円）（年度確定額）
(年度末のみ使用)
自官署の負担分を記載</t>
    <rPh sb="10" eb="12">
      <t>ネンカン</t>
    </rPh>
    <rPh sb="12" eb="14">
      <t>シハライ</t>
    </rPh>
    <rPh sb="14" eb="16">
      <t>キンガク</t>
    </rPh>
    <rPh sb="17" eb="18">
      <t>エン</t>
    </rPh>
    <rPh sb="20" eb="22">
      <t>ネンド</t>
    </rPh>
    <rPh sb="22" eb="24">
      <t>カクテイ</t>
    </rPh>
    <rPh sb="24" eb="25">
      <t>ガク</t>
    </rPh>
    <rPh sb="37" eb="38">
      <t>ジ</t>
    </rPh>
    <rPh sb="38" eb="40">
      <t>カンショ</t>
    </rPh>
    <rPh sb="41" eb="43">
      <t>フタン</t>
    </rPh>
    <rPh sb="43" eb="44">
      <t>ブン</t>
    </rPh>
    <rPh sb="45" eb="47">
      <t>キサイ</t>
    </rPh>
    <phoneticPr fontId="4"/>
  </si>
  <si>
    <t>２０－4
システム上で電磁的契約書により契約締結をした場合「○」、契約締結しなかった場合「×」を付す</t>
  </si>
  <si>
    <t>２4
備考</t>
    <rPh sb="3" eb="5">
      <t>ビコウ</t>
    </rPh>
    <phoneticPr fontId="4"/>
  </si>
  <si>
    <t>２５－4
２５-1で「a」を選択した場合に、WLB等推進企業に対する加点（最大値）</t>
  </si>
  <si>
    <t>２７－4
27-2欄又は27－3欄で「⑧その他」を選択したものについて個別に記載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</si>
  <si>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３4
契約の統計判定(金額)</t>
  </si>
  <si>
    <t>一般競争入札において入札者がいない又は再度の入札を実施しても、落札者となるべき者がいないことから、会計法第29条の３第５項及び予決令第99の２に該当するため。</t>
  </si>
  <si>
    <t>石元商事株式会社
大阪府大阪市都島区中野町１－７－２０</t>
    <rPh sb="0" eb="4">
      <t>イシモトショウジ</t>
    </rPh>
    <rPh sb="4" eb="8">
      <t>カブシキガイシャ</t>
    </rPh>
    <rPh sb="9" eb="11">
      <t>オオサカ</t>
    </rPh>
    <rPh sb="11" eb="12">
      <t>フ</t>
    </rPh>
    <rPh sb="12" eb="15">
      <t>オオサカシ</t>
    </rPh>
    <rPh sb="15" eb="17">
      <t>ミヤコジマ</t>
    </rPh>
    <rPh sb="17" eb="18">
      <t>ク</t>
    </rPh>
    <rPh sb="18" eb="20">
      <t>ナカノ</t>
    </rPh>
    <rPh sb="20" eb="21">
      <t>マチ</t>
    </rPh>
    <phoneticPr fontId="3"/>
  </si>
  <si>
    <t>契約区分数が多数に及ぶため。</t>
    <rPh sb="0" eb="2">
      <t>ケイヤク</t>
    </rPh>
    <rPh sb="2" eb="4">
      <t>クブン</t>
    </rPh>
    <rPh sb="4" eb="5">
      <t>スウ</t>
    </rPh>
    <rPh sb="6" eb="8">
      <t>タスウ</t>
    </rPh>
    <rPh sb="9" eb="10">
      <t>オヨ</t>
    </rPh>
    <phoneticPr fontId="3"/>
  </si>
  <si>
    <t>（1月分）</t>
  </si>
  <si>
    <t>@3,190円ほか</t>
    <rPh sb="6" eb="7">
      <t>エン</t>
    </rPh>
    <phoneticPr fontId="3"/>
  </si>
  <si>
    <t>@3,080円</t>
    <rPh sb="6" eb="7">
      <t>エン</t>
    </rPh>
    <phoneticPr fontId="3"/>
  </si>
  <si>
    <t>令和４年分　不動産鑑定評価業務（区分１）</t>
    <rPh sb="0" eb="2">
      <t>レイワ</t>
    </rPh>
    <rPh sb="3" eb="4">
      <t>ネン</t>
    </rPh>
    <rPh sb="4" eb="5">
      <t>ブン</t>
    </rPh>
    <rPh sb="16" eb="18">
      <t>クブン</t>
    </rPh>
    <phoneticPr fontId="4"/>
  </si>
  <si>
    <t>令和４年分　不動産鑑定評価業務（区分２）</t>
    <rPh sb="0" eb="2">
      <t>レイワ</t>
    </rPh>
    <rPh sb="3" eb="4">
      <t>ネン</t>
    </rPh>
    <rPh sb="4" eb="5">
      <t>ブン</t>
    </rPh>
    <rPh sb="16" eb="18">
      <t>クブン</t>
    </rPh>
    <phoneticPr fontId="4"/>
  </si>
  <si>
    <t>株式会社メーベル
大阪府大阪市旭区中宮１－１－２５</t>
    <rPh sb="0" eb="2">
      <t>カブシキ</t>
    </rPh>
    <rPh sb="2" eb="4">
      <t>カイシャ</t>
    </rPh>
    <rPh sb="9" eb="12">
      <t>オオサカフ</t>
    </rPh>
    <rPh sb="12" eb="14">
      <t>オオサカ</t>
    </rPh>
    <rPh sb="14" eb="15">
      <t>シ</t>
    </rPh>
    <rPh sb="15" eb="17">
      <t>アサヒク</t>
    </rPh>
    <rPh sb="17" eb="19">
      <t>ナカミヤ</t>
    </rPh>
    <phoneticPr fontId="3"/>
  </si>
  <si>
    <t>ジャトー株式会社
大阪府大阪市北区末広町１－２２</t>
    <rPh sb="4" eb="8">
      <t>カブシキガイシャ</t>
    </rPh>
    <rPh sb="9" eb="11">
      <t>オオサカ</t>
    </rPh>
    <rPh sb="11" eb="12">
      <t>フ</t>
    </rPh>
    <rPh sb="12" eb="15">
      <t>オオサカシ</t>
    </rPh>
    <rPh sb="15" eb="17">
      <t>キタク</t>
    </rPh>
    <rPh sb="17" eb="19">
      <t>スエヒロ</t>
    </rPh>
    <rPh sb="19" eb="20">
      <t>マチ</t>
    </rPh>
    <phoneticPr fontId="3"/>
  </si>
  <si>
    <t>株式会社ギケンテック
大阪府豊中市向丘３－１２－１１</t>
    <rPh sb="0" eb="2">
      <t>カブシキ</t>
    </rPh>
    <rPh sb="2" eb="4">
      <t>カイシャ</t>
    </rPh>
    <rPh sb="11" eb="14">
      <t>オオサカフ</t>
    </rPh>
    <rPh sb="14" eb="17">
      <t>トヨナカシ</t>
    </rPh>
    <rPh sb="17" eb="19">
      <t>ムコウガオカ</t>
    </rPh>
    <phoneticPr fontId="3"/>
  </si>
  <si>
    <t>株式会社和設計
大阪府交野市南星台５－５－２</t>
    <rPh sb="0" eb="4">
      <t>カブシキガイシャ</t>
    </rPh>
    <rPh sb="4" eb="5">
      <t>ナゴミ</t>
    </rPh>
    <rPh sb="5" eb="7">
      <t>セッケイ</t>
    </rPh>
    <rPh sb="8" eb="11">
      <t>オオサカフ</t>
    </rPh>
    <rPh sb="11" eb="14">
      <t>カタノシ</t>
    </rPh>
    <rPh sb="14" eb="17">
      <t>ナンセイダイ</t>
    </rPh>
    <phoneticPr fontId="3"/>
  </si>
  <si>
    <t>株式会社紀北総合警備
和歌山県伊都郡かつらぎ町中飯降３６７－１</t>
    <rPh sb="0" eb="2">
      <t>カブシキ</t>
    </rPh>
    <rPh sb="2" eb="4">
      <t>カイシャ</t>
    </rPh>
    <rPh sb="4" eb="6">
      <t>キホク</t>
    </rPh>
    <rPh sb="6" eb="8">
      <t>ソウゴウ</t>
    </rPh>
    <rPh sb="8" eb="10">
      <t>ケイビ</t>
    </rPh>
    <rPh sb="11" eb="15">
      <t>ワカヤマケン</t>
    </rPh>
    <rPh sb="15" eb="17">
      <t>イト</t>
    </rPh>
    <rPh sb="17" eb="18">
      <t>グン</t>
    </rPh>
    <rPh sb="22" eb="23">
      <t>チョウ</t>
    </rPh>
    <rPh sb="23" eb="24">
      <t>ナカ</t>
    </rPh>
    <rPh sb="24" eb="25">
      <t>メシ</t>
    </rPh>
    <rPh sb="25" eb="26">
      <t>オ</t>
    </rPh>
    <phoneticPr fontId="3"/>
  </si>
  <si>
    <t>ワールド綜合警備保障株式会社
大阪府堺市西区浜寺船尾町東４－５</t>
    <rPh sb="4" eb="14">
      <t>ソウゴウケイビホショウカブシキガイシャ</t>
    </rPh>
    <rPh sb="15" eb="18">
      <t>オオサカフ</t>
    </rPh>
    <rPh sb="18" eb="20">
      <t>サカイシ</t>
    </rPh>
    <rPh sb="20" eb="22">
      <t>ニシク</t>
    </rPh>
    <rPh sb="22" eb="24">
      <t>ハマデラ</t>
    </rPh>
    <rPh sb="24" eb="26">
      <t>フナオ</t>
    </rPh>
    <rPh sb="26" eb="27">
      <t>チョウ</t>
    </rPh>
    <rPh sb="27" eb="28">
      <t>ヒガシ</t>
    </rPh>
    <phoneticPr fontId="3"/>
  </si>
  <si>
    <t>株式会社谷澤総合鑑定所
大阪府大阪市北区中之島２－２－７</t>
    <rPh sb="0" eb="4">
      <t>カブシキガイシャ</t>
    </rPh>
    <rPh sb="4" eb="11">
      <t>タニザワソウゴウカンテイショ</t>
    </rPh>
    <rPh sb="12" eb="14">
      <t>オオサカ</t>
    </rPh>
    <rPh sb="14" eb="15">
      <t>フ</t>
    </rPh>
    <rPh sb="15" eb="18">
      <t>オオサカシ</t>
    </rPh>
    <rPh sb="18" eb="20">
      <t>キタク</t>
    </rPh>
    <rPh sb="20" eb="23">
      <t>ナカノシマ</t>
    </rPh>
    <phoneticPr fontId="3"/>
  </si>
  <si>
    <t>大型文書細断機の購入
大型文書細断機２台</t>
    <rPh sb="0" eb="2">
      <t>オオガタ</t>
    </rPh>
    <rPh sb="2" eb="4">
      <t>ブンショ</t>
    </rPh>
    <rPh sb="4" eb="6">
      <t>サイダン</t>
    </rPh>
    <rPh sb="6" eb="7">
      <t>キ</t>
    </rPh>
    <rPh sb="8" eb="10">
      <t>コウニュウ</t>
    </rPh>
    <rPh sb="11" eb="13">
      <t>オオガタ</t>
    </rPh>
    <rPh sb="13" eb="15">
      <t>ブンショ</t>
    </rPh>
    <rPh sb="15" eb="16">
      <t>サイ</t>
    </rPh>
    <rPh sb="16" eb="18">
      <t>ダンキ</t>
    </rPh>
    <rPh sb="19" eb="20">
      <t>ダイ</t>
    </rPh>
    <phoneticPr fontId="3"/>
  </si>
  <si>
    <t>会議用物品の購入
ミーティングテーブル４台　ほか１２品目</t>
    <rPh sb="0" eb="3">
      <t>カイギヨウ</t>
    </rPh>
    <rPh sb="3" eb="5">
      <t>ブッピン</t>
    </rPh>
    <rPh sb="6" eb="8">
      <t>コウニュウ</t>
    </rPh>
    <rPh sb="20" eb="21">
      <t>ダイ</t>
    </rPh>
    <rPh sb="26" eb="27">
      <t>ヒン</t>
    </rPh>
    <rPh sb="27" eb="28">
      <t>メ</t>
    </rPh>
    <phoneticPr fontId="3"/>
  </si>
  <si>
    <t>防犯カメラシステムの更新（区分2）
一式</t>
    <rPh sb="10" eb="12">
      <t>コウシン</t>
    </rPh>
    <rPh sb="18" eb="20">
      <t>イッシキ</t>
    </rPh>
    <phoneticPr fontId="3"/>
  </si>
  <si>
    <t>大阪合同庁舎第三号館7階天井内改修工事
大阪合同庁舎第三号館
大阪府大阪市中央区大手前１－５－６３
令和５年１月１２日～令和５年３月３１日</t>
    <rPh sb="0" eb="2">
      <t>オオサカ</t>
    </rPh>
    <rPh sb="2" eb="4">
      <t>ゴウドウ</t>
    </rPh>
    <rPh sb="4" eb="6">
      <t>チョウシャ</t>
    </rPh>
    <rPh sb="6" eb="7">
      <t>ダイ</t>
    </rPh>
    <rPh sb="7" eb="10">
      <t>サンゴウカン</t>
    </rPh>
    <rPh sb="11" eb="12">
      <t>カイ</t>
    </rPh>
    <rPh sb="12" eb="14">
      <t>テンジョウ</t>
    </rPh>
    <rPh sb="14" eb="15">
      <t>ナイ</t>
    </rPh>
    <rPh sb="15" eb="17">
      <t>カイシュウ</t>
    </rPh>
    <rPh sb="17" eb="19">
      <t>コウジ</t>
    </rPh>
    <rPh sb="20" eb="22">
      <t>オオサカ</t>
    </rPh>
    <rPh sb="22" eb="24">
      <t>ゴウドウ</t>
    </rPh>
    <rPh sb="24" eb="26">
      <t>チョウシャ</t>
    </rPh>
    <rPh sb="26" eb="27">
      <t>ダイ</t>
    </rPh>
    <rPh sb="27" eb="28">
      <t>サン</t>
    </rPh>
    <rPh sb="28" eb="30">
      <t>ゴウカン</t>
    </rPh>
    <rPh sb="31" eb="34">
      <t>オオサカフ</t>
    </rPh>
    <rPh sb="34" eb="37">
      <t>オオサカシ</t>
    </rPh>
    <rPh sb="37" eb="40">
      <t>チュウオウク</t>
    </rPh>
    <rPh sb="40" eb="43">
      <t>オオテマエ</t>
    </rPh>
    <phoneticPr fontId="3"/>
  </si>
  <si>
    <t>大淀税務署照明器具改修工事設計業務委託
大淀税務署
大阪府大阪市北区中津１－５－１６
令和５年１月２０日～令和５年３月３１日</t>
    <rPh sb="0" eb="2">
      <t>オオヨド</t>
    </rPh>
    <rPh sb="2" eb="5">
      <t>ゼイムショ</t>
    </rPh>
    <rPh sb="5" eb="7">
      <t>ショウメイ</t>
    </rPh>
    <rPh sb="7" eb="9">
      <t>キグ</t>
    </rPh>
    <rPh sb="9" eb="11">
      <t>カイシュウ</t>
    </rPh>
    <rPh sb="11" eb="13">
      <t>コウジ</t>
    </rPh>
    <rPh sb="13" eb="15">
      <t>セッケイ</t>
    </rPh>
    <rPh sb="15" eb="17">
      <t>ギョウム</t>
    </rPh>
    <rPh sb="17" eb="19">
      <t>イタク</t>
    </rPh>
    <rPh sb="20" eb="22">
      <t>オオヨド</t>
    </rPh>
    <rPh sb="22" eb="25">
      <t>ゼイムショ</t>
    </rPh>
    <rPh sb="26" eb="29">
      <t>オオサカフ</t>
    </rPh>
    <rPh sb="29" eb="32">
      <t>オオサカシ</t>
    </rPh>
    <rPh sb="32" eb="34">
      <t>キタク</t>
    </rPh>
    <rPh sb="34" eb="36">
      <t>ナカツ</t>
    </rPh>
    <rPh sb="43" eb="45">
      <t>レイワ</t>
    </rPh>
    <rPh sb="46" eb="47">
      <t>ネン</t>
    </rPh>
    <rPh sb="48" eb="49">
      <t>ガツ</t>
    </rPh>
    <rPh sb="51" eb="52">
      <t>ニチ</t>
    </rPh>
    <rPh sb="53" eb="55">
      <t>レイワ</t>
    </rPh>
    <rPh sb="56" eb="57">
      <t>ネン</t>
    </rPh>
    <rPh sb="58" eb="59">
      <t>ガツ</t>
    </rPh>
    <rPh sb="61" eb="62">
      <t>ニチ</t>
    </rPh>
    <phoneticPr fontId="3"/>
  </si>
  <si>
    <t>八尾及び富田林税務署照明器具改修工事設計業務委託
八尾税務署
大阪府八尾市高美町３－２－２９
富田林税務署
大阪府富田林市若松町西２－１６９７－１
令和５年１月２０日～令和５年３月３１日</t>
    <rPh sb="0" eb="2">
      <t>ヤオ</t>
    </rPh>
    <rPh sb="2" eb="3">
      <t>オヨ</t>
    </rPh>
    <rPh sb="4" eb="7">
      <t>トンダバヤシ</t>
    </rPh>
    <rPh sb="7" eb="10">
      <t>ゼイムショ</t>
    </rPh>
    <rPh sb="10" eb="12">
      <t>ショウメイ</t>
    </rPh>
    <rPh sb="12" eb="14">
      <t>キグ</t>
    </rPh>
    <rPh sb="14" eb="16">
      <t>カイシュウ</t>
    </rPh>
    <rPh sb="16" eb="18">
      <t>コウジ</t>
    </rPh>
    <rPh sb="18" eb="20">
      <t>セッケイ</t>
    </rPh>
    <rPh sb="20" eb="22">
      <t>ギョウム</t>
    </rPh>
    <rPh sb="22" eb="24">
      <t>イタク</t>
    </rPh>
    <rPh sb="25" eb="27">
      <t>ヤオ</t>
    </rPh>
    <rPh sb="27" eb="30">
      <t>ゼイムショ</t>
    </rPh>
    <rPh sb="31" eb="34">
      <t>オオサカフ</t>
    </rPh>
    <rPh sb="34" eb="37">
      <t>ヤオシ</t>
    </rPh>
    <rPh sb="37" eb="40">
      <t>タカミチョウ</t>
    </rPh>
    <rPh sb="47" eb="50">
      <t>トンダバヤシ</t>
    </rPh>
    <rPh sb="50" eb="53">
      <t>ゼイムショ</t>
    </rPh>
    <rPh sb="54" eb="57">
      <t>オオサカフ</t>
    </rPh>
    <rPh sb="57" eb="61">
      <t>トンダバヤシシ</t>
    </rPh>
    <rPh sb="61" eb="63">
      <t>ワカマツ</t>
    </rPh>
    <rPh sb="63" eb="64">
      <t>マチ</t>
    </rPh>
    <rPh sb="64" eb="65">
      <t>ニシ</t>
    </rPh>
    <rPh sb="74" eb="76">
      <t>レイワ</t>
    </rPh>
    <rPh sb="77" eb="78">
      <t>ネン</t>
    </rPh>
    <rPh sb="79" eb="80">
      <t>ガツ</t>
    </rPh>
    <rPh sb="82" eb="83">
      <t>ニチ</t>
    </rPh>
    <rPh sb="84" eb="86">
      <t>レイワ</t>
    </rPh>
    <rPh sb="87" eb="88">
      <t>ネン</t>
    </rPh>
    <rPh sb="89" eb="90">
      <t>ガツ</t>
    </rPh>
    <rPh sb="92" eb="93">
      <t>ニチ</t>
    </rPh>
    <phoneticPr fontId="3"/>
  </si>
  <si>
    <t>神戸、灘税務署及び大阪国税局灘集中簿書庫照明器具改修工事設計業務委託
神戸税務署
兵庫県神戸市中央区中山手通２－２－２０
灘税務署
大阪国税局灘集中簿書庫
兵庫県神戸市灘区泉通２－１－２
令和５年１月２０日～令和５年３月３１日</t>
    <rPh sb="0" eb="2">
      <t>コウベ</t>
    </rPh>
    <rPh sb="3" eb="4">
      <t>ナダ</t>
    </rPh>
    <rPh sb="4" eb="7">
      <t>ゼイムショ</t>
    </rPh>
    <rPh sb="7" eb="8">
      <t>オヨ</t>
    </rPh>
    <rPh sb="9" eb="11">
      <t>オオサカ</t>
    </rPh>
    <rPh sb="11" eb="14">
      <t>コクゼイキョク</t>
    </rPh>
    <rPh sb="14" eb="15">
      <t>ナダ</t>
    </rPh>
    <rPh sb="15" eb="17">
      <t>シュウチュウ</t>
    </rPh>
    <rPh sb="17" eb="19">
      <t>ボショ</t>
    </rPh>
    <rPh sb="19" eb="20">
      <t>コ</t>
    </rPh>
    <rPh sb="20" eb="22">
      <t>ショウメイ</t>
    </rPh>
    <rPh sb="22" eb="24">
      <t>キグ</t>
    </rPh>
    <rPh sb="24" eb="26">
      <t>カイシュウ</t>
    </rPh>
    <rPh sb="26" eb="28">
      <t>コウジ</t>
    </rPh>
    <rPh sb="28" eb="30">
      <t>セッケイ</t>
    </rPh>
    <rPh sb="30" eb="32">
      <t>ギョウム</t>
    </rPh>
    <rPh sb="32" eb="34">
      <t>イタク</t>
    </rPh>
    <rPh sb="35" eb="37">
      <t>コウベ</t>
    </rPh>
    <rPh sb="37" eb="40">
      <t>ゼイムショ</t>
    </rPh>
    <rPh sb="41" eb="44">
      <t>ヒョウゴケン</t>
    </rPh>
    <rPh sb="44" eb="47">
      <t>コウベシ</t>
    </rPh>
    <rPh sb="47" eb="50">
      <t>チュウオウク</t>
    </rPh>
    <rPh sb="50" eb="52">
      <t>ナカヤマ</t>
    </rPh>
    <rPh sb="52" eb="53">
      <t>テ</t>
    </rPh>
    <rPh sb="53" eb="54">
      <t>トオ</t>
    </rPh>
    <rPh sb="61" eb="62">
      <t>ナダ</t>
    </rPh>
    <rPh sb="62" eb="65">
      <t>ゼイムショ</t>
    </rPh>
    <rPh sb="66" eb="68">
      <t>オオサカ</t>
    </rPh>
    <rPh sb="68" eb="71">
      <t>コクゼイキョク</t>
    </rPh>
    <rPh sb="71" eb="72">
      <t>ナダ</t>
    </rPh>
    <rPh sb="72" eb="74">
      <t>シュウチュウ</t>
    </rPh>
    <rPh sb="74" eb="76">
      <t>ボショ</t>
    </rPh>
    <rPh sb="76" eb="77">
      <t>コ</t>
    </rPh>
    <rPh sb="78" eb="81">
      <t>ヒョウゴケン</t>
    </rPh>
    <rPh sb="81" eb="84">
      <t>コウベシ</t>
    </rPh>
    <rPh sb="84" eb="86">
      <t>ナダク</t>
    </rPh>
    <rPh sb="86" eb="87">
      <t>イズミ</t>
    </rPh>
    <rPh sb="87" eb="88">
      <t>トオ</t>
    </rPh>
    <rPh sb="94" eb="96">
      <t>レイワ</t>
    </rPh>
    <rPh sb="97" eb="98">
      <t>ネン</t>
    </rPh>
    <rPh sb="99" eb="100">
      <t>ガツ</t>
    </rPh>
    <rPh sb="102" eb="103">
      <t>ニチ</t>
    </rPh>
    <rPh sb="104" eb="106">
      <t>レイワ</t>
    </rPh>
    <rPh sb="107" eb="108">
      <t>ネン</t>
    </rPh>
    <rPh sb="109" eb="110">
      <t>ガツ</t>
    </rPh>
    <rPh sb="112" eb="113">
      <t>ニチ</t>
    </rPh>
    <phoneticPr fontId="3"/>
  </si>
  <si>
    <t>泉佐野及び洲本税務署の申告会場駐車場等警備業務
（区分Ａ）
泉佐野署</t>
    <rPh sb="0" eb="4">
      <t>イズミサノオヨ</t>
    </rPh>
    <rPh sb="5" eb="10">
      <t>スモトゼイムショ</t>
    </rPh>
    <rPh sb="25" eb="27">
      <t>クブン</t>
    </rPh>
    <rPh sb="30" eb="33">
      <t>イズミサノ</t>
    </rPh>
    <rPh sb="33" eb="34">
      <t>ショ</t>
    </rPh>
    <phoneticPr fontId="29"/>
  </si>
  <si>
    <t>泉佐野及び洲本税務署の申告会場駐車場等警備業務
（区分Ｂ）
洲本署</t>
    <rPh sb="0" eb="4">
      <t>イズミサノオヨ</t>
    </rPh>
    <rPh sb="5" eb="10">
      <t>スモトゼイムショ</t>
    </rPh>
    <rPh sb="25" eb="27">
      <t>クブン</t>
    </rPh>
    <rPh sb="30" eb="32">
      <t>スモト</t>
    </rPh>
    <rPh sb="32" eb="33">
      <t>ショ</t>
    </rPh>
    <phoneticPr fontId="29"/>
  </si>
  <si>
    <t>Di398</t>
    <phoneticPr fontId="3"/>
  </si>
  <si>
    <t>Di399</t>
    <phoneticPr fontId="3"/>
  </si>
  <si>
    <t>Di400</t>
    <phoneticPr fontId="3"/>
  </si>
  <si>
    <t>Di401</t>
  </si>
  <si>
    <t>Di402</t>
  </si>
  <si>
    <t>Di403</t>
  </si>
  <si>
    <t>Di404</t>
  </si>
  <si>
    <t>Di405</t>
  </si>
  <si>
    <t>Di406</t>
  </si>
  <si>
    <t>Di407</t>
  </si>
  <si>
    <t>Di408</t>
    <phoneticPr fontId="3"/>
  </si>
  <si>
    <t>一般競争入札</t>
  </si>
  <si>
    <t>－</t>
  </si>
  <si>
    <t>同種の他の契約の予定価格を類推されるおそれがあるため公表しない</t>
  </si>
  <si>
    <t/>
  </si>
  <si>
    <t>泉佐野及び洲本税務署の申告会場駐車場等警備業務
（区分Ａ）
泉佐野署</t>
  </si>
  <si>
    <t>株式会社紀北総合警備
和歌山県伊都郡かつらぎ町中飯降３６７－１</t>
  </si>
  <si>
    <t>@3,190円ほか</t>
  </si>
  <si>
    <t>令和４年分　不動産鑑定評価業務（区分１）</t>
  </si>
  <si>
    <t>株式会社谷澤総合鑑定所
大阪府大阪市北区中之島２－２－７</t>
  </si>
  <si>
    <t>令和４年分　不動産鑑定評価業務（区分２）</t>
  </si>
  <si>
    <t>会議用物品の購入
ミーティングテーブル４台　ほか１２品目</t>
  </si>
  <si>
    <t>株式会社メーベル
大阪府大阪市旭区中宮１－１－２５</t>
  </si>
  <si>
    <t>大型文書細断機の購入
大型文書細断機２台</t>
  </si>
  <si>
    <t>石元商事株式会社
大阪府大阪市都島区中野町１－７－２０</t>
  </si>
  <si>
    <t>防犯カメラシステムの更新（区分2）
一式</t>
  </si>
  <si>
    <t>ジャトー株式会社
大阪府大阪市北区末広町１－２２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</si>
</sst>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 numFmtId="185" formatCode="#,##0&quot;円&quot;"/>
    <numFmt numFmtId="186" formatCode="#,##0&quot;件&quot;"/>
    <numFmt numFmtId="187" formatCode="&quot;（&quot;&quot;＆&quot;&quot;＆&quot;&quot;月分）&quot;"/>
  </numFmts>
  <fonts count="3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b/>
      <sz val="16"/>
      <color theme="1"/>
      <name val="ＭＳ Ｐゴシック"/>
      <family val="3"/>
      <charset val="128"/>
      <scheme val="minor"/>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1"/>
      <color theme="1"/>
      <name val="ＭＳ 明朝"/>
      <family val="1"/>
      <charset val="128"/>
    </font>
    <font>
      <sz val="8"/>
      <name val="ＭＳ Ｐゴシック"/>
      <family val="2"/>
    </font>
    <font>
      <sz val="11"/>
      <name val="ＭＳ Ｐゴシック"/>
      <family val="3"/>
      <charset val="128"/>
      <scheme val="minor"/>
    </font>
    <font>
      <sz val="11"/>
      <color rgb="FF9C5700"/>
      <name val="ＭＳ Ｐゴシック"/>
      <family val="2"/>
      <charset val="128"/>
    </font>
  </fonts>
  <fills count="1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38" fontId="11"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52">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0" fontId="8" fillId="0" borderId="0" xfId="2" applyFont="1" applyAlignment="1">
      <alignment vertical="center"/>
    </xf>
    <xf numFmtId="0" fontId="9" fillId="0" borderId="0" xfId="2" applyFont="1">
      <alignment vertical="center"/>
    </xf>
    <xf numFmtId="0" fontId="10" fillId="0" borderId="14" xfId="2" applyFont="1" applyBorder="1" applyAlignment="1">
      <alignment vertical="center"/>
    </xf>
    <xf numFmtId="0" fontId="10" fillId="0" borderId="0" xfId="2" applyFont="1" applyBorder="1" applyAlignment="1">
      <alignment vertical="center"/>
    </xf>
    <xf numFmtId="0" fontId="10" fillId="7" borderId="15" xfId="2" applyFont="1" applyFill="1" applyBorder="1" applyAlignment="1">
      <alignment vertical="top" wrapText="1"/>
    </xf>
    <xf numFmtId="49" fontId="10" fillId="7" borderId="16" xfId="2" applyNumberFormat="1" applyFont="1" applyFill="1" applyBorder="1" applyAlignment="1">
      <alignment vertical="top" wrapText="1"/>
    </xf>
    <xf numFmtId="0" fontId="10" fillId="0" borderId="0" xfId="2" applyFont="1" applyFill="1">
      <alignment vertical="center"/>
    </xf>
    <xf numFmtId="0" fontId="10" fillId="0" borderId="17" xfId="2" applyFont="1" applyBorder="1" applyAlignment="1">
      <alignment vertical="center" wrapText="1"/>
    </xf>
    <xf numFmtId="0" fontId="10" fillId="0" borderId="18" xfId="2" applyFont="1" applyBorder="1" applyAlignment="1">
      <alignment vertical="center" wrapText="1"/>
    </xf>
    <xf numFmtId="0" fontId="10" fillId="0" borderId="17" xfId="2" applyFont="1" applyBorder="1" applyAlignment="1">
      <alignment vertical="center" shrinkToFit="1"/>
    </xf>
    <xf numFmtId="0" fontId="10" fillId="0" borderId="19" xfId="2" applyFont="1" applyBorder="1" applyAlignment="1">
      <alignment vertical="center" wrapText="1"/>
    </xf>
    <xf numFmtId="0" fontId="10" fillId="0" borderId="17" xfId="2" applyFont="1" applyBorder="1" applyAlignment="1">
      <alignment horizontal="center" vertical="center"/>
    </xf>
    <xf numFmtId="0" fontId="10" fillId="0" borderId="18" xfId="2" applyFont="1" applyFill="1" applyBorder="1" applyAlignment="1">
      <alignment vertical="center" wrapText="1"/>
    </xf>
    <xf numFmtId="0" fontId="10" fillId="0" borderId="0" xfId="2" applyFont="1" applyBorder="1" applyAlignment="1">
      <alignment vertical="center" wrapText="1"/>
    </xf>
    <xf numFmtId="0" fontId="10" fillId="0" borderId="0" xfId="2" applyFont="1" applyBorder="1">
      <alignment vertical="center"/>
    </xf>
    <xf numFmtId="0" fontId="10" fillId="0" borderId="0" xfId="2" applyFont="1">
      <alignment vertical="center"/>
    </xf>
    <xf numFmtId="0" fontId="10" fillId="0" borderId="20" xfId="2" applyFont="1" applyBorder="1" applyAlignment="1">
      <alignment vertical="center" wrapText="1"/>
    </xf>
    <xf numFmtId="0" fontId="10" fillId="0" borderId="21" xfId="2" applyFont="1" applyBorder="1" applyAlignment="1">
      <alignment vertical="center" wrapText="1"/>
    </xf>
    <xf numFmtId="0" fontId="10" fillId="0" borderId="22" xfId="2" applyFont="1" applyBorder="1" applyAlignment="1">
      <alignment vertical="center" wrapText="1"/>
    </xf>
    <xf numFmtId="0" fontId="10" fillId="0" borderId="19" xfId="2" applyFont="1" applyBorder="1">
      <alignment vertical="center"/>
    </xf>
    <xf numFmtId="0" fontId="10" fillId="0" borderId="21" xfId="2" applyFont="1" applyBorder="1" applyAlignment="1">
      <alignment horizontal="center" vertical="center"/>
    </xf>
    <xf numFmtId="0" fontId="10" fillId="0" borderId="19" xfId="2" applyFont="1" applyFill="1" applyBorder="1" applyAlignment="1">
      <alignment vertical="center" wrapText="1"/>
    </xf>
    <xf numFmtId="0" fontId="10" fillId="0" borderId="21" xfId="2" applyFont="1" applyBorder="1">
      <alignment vertical="center"/>
    </xf>
    <xf numFmtId="0" fontId="10" fillId="0" borderId="23" xfId="2" applyFont="1" applyBorder="1" applyAlignment="1">
      <alignment vertical="center" shrinkToFit="1"/>
    </xf>
    <xf numFmtId="0" fontId="10" fillId="0" borderId="21" xfId="2" applyFont="1" applyFill="1" applyBorder="1" applyAlignment="1">
      <alignment vertical="center" wrapText="1"/>
    </xf>
    <xf numFmtId="0" fontId="10" fillId="0" borderId="24" xfId="2" applyFont="1" applyBorder="1" applyAlignment="1">
      <alignment vertical="center" wrapText="1"/>
    </xf>
    <xf numFmtId="0" fontId="10" fillId="0" borderId="24" xfId="2" applyFont="1" applyBorder="1">
      <alignment vertical="center"/>
    </xf>
    <xf numFmtId="0" fontId="10" fillId="0" borderId="25" xfId="2" applyFont="1" applyBorder="1">
      <alignment vertical="center"/>
    </xf>
    <xf numFmtId="0" fontId="10" fillId="0" borderId="25" xfId="2" applyFont="1" applyBorder="1" applyAlignment="1">
      <alignment vertical="center" wrapText="1"/>
    </xf>
    <xf numFmtId="0" fontId="9" fillId="0" borderId="0" xfId="2" applyFont="1" applyBorder="1">
      <alignment vertical="center"/>
    </xf>
    <xf numFmtId="0" fontId="5" fillId="0" borderId="3" xfId="2" applyNumberFormat="1" applyFont="1" applyFill="1" applyBorder="1" applyAlignment="1" applyProtection="1">
      <alignment horizontal="center" vertical="center" wrapText="1"/>
      <protection locked="0"/>
    </xf>
    <xf numFmtId="0" fontId="1" fillId="0" borderId="0" xfId="7" applyAlignment="1">
      <alignment vertical="center"/>
    </xf>
    <xf numFmtId="0" fontId="10" fillId="0" borderId="0" xfId="2" applyFont="1" applyAlignment="1">
      <alignment vertical="center"/>
    </xf>
    <xf numFmtId="0" fontId="15" fillId="0" borderId="0" xfId="7" applyFont="1" applyAlignment="1">
      <alignment vertical="center" wrapText="1"/>
    </xf>
    <xf numFmtId="180" fontId="5" fillId="6" borderId="3" xfId="2" applyNumberFormat="1" applyFont="1" applyFill="1" applyBorder="1" applyAlignment="1" applyProtection="1">
      <alignment vertical="top"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3" fillId="0" borderId="0" xfId="0" applyFont="1" applyFill="1" applyAlignment="1" applyProtection="1">
      <alignment horizontal="center" vertical="center" wrapText="1"/>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4" fillId="8" borderId="29"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181" fontId="5" fillId="0" borderId="3" xfId="1" applyNumberFormat="1" applyFont="1" applyFill="1" applyBorder="1" applyAlignment="1" applyProtection="1">
      <alignment horizontal="center" vertical="center" wrapText="1"/>
      <protection locked="0"/>
    </xf>
    <xf numFmtId="38" fontId="5" fillId="0" borderId="3" xfId="1" quotePrefix="1" applyFont="1" applyFill="1" applyBorder="1" applyAlignment="1" applyProtection="1">
      <alignment horizontal="center" vertical="center"/>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16" fillId="0" borderId="0" xfId="2" applyFont="1" applyAlignment="1">
      <alignment vertical="center"/>
    </xf>
    <xf numFmtId="0" fontId="17" fillId="0" borderId="0" xfId="7" applyFont="1" applyAlignment="1">
      <alignment vertical="center"/>
    </xf>
    <xf numFmtId="0" fontId="18" fillId="0" borderId="0" xfId="7" applyFont="1" applyAlignment="1">
      <alignment vertical="center"/>
    </xf>
    <xf numFmtId="0" fontId="19" fillId="0" borderId="0" xfId="2" applyFont="1" applyAlignment="1">
      <alignment vertical="center"/>
    </xf>
    <xf numFmtId="0" fontId="19" fillId="0" borderId="0" xfId="2" applyFont="1">
      <alignment vertical="center"/>
    </xf>
    <xf numFmtId="0" fontId="19" fillId="0" borderId="0" xfId="2" applyFont="1" applyFill="1" applyAlignment="1">
      <alignment vertical="center"/>
    </xf>
    <xf numFmtId="38" fontId="19" fillId="0" borderId="0" xfId="1" applyFont="1" applyAlignment="1">
      <alignment vertical="center"/>
    </xf>
    <xf numFmtId="0" fontId="0" fillId="0" borderId="0" xfId="0" applyProtection="1">
      <protection locked="0"/>
    </xf>
    <xf numFmtId="0" fontId="0" fillId="0" borderId="0" xfId="0" applyAlignment="1" applyProtection="1">
      <alignment horizontal="center" vertical="center"/>
      <protection locked="0"/>
    </xf>
    <xf numFmtId="0" fontId="0" fillId="10" borderId="0" xfId="0" applyFill="1" applyAlignment="1" applyProtection="1">
      <alignment horizontal="center" vertical="center"/>
      <protection locked="0"/>
    </xf>
    <xf numFmtId="0" fontId="10" fillId="0" borderId="30" xfId="2" applyFont="1" applyBorder="1" applyAlignment="1">
      <alignment vertical="center" wrapText="1"/>
    </xf>
    <xf numFmtId="0" fontId="5"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26" xfId="2" applyFont="1" applyFill="1" applyBorder="1" applyAlignment="1" applyProtection="1">
      <alignment vertical="top"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xf>
    <xf numFmtId="38" fontId="5" fillId="6" borderId="3" xfId="1" applyFont="1" applyFill="1" applyBorder="1" applyAlignment="1" applyProtection="1">
      <alignment horizontal="left" vertical="top" wrapText="1"/>
      <protection locked="0"/>
    </xf>
    <xf numFmtId="0" fontId="20" fillId="0" borderId="0" xfId="0" applyFont="1" applyProtection="1">
      <protection locked="0"/>
    </xf>
    <xf numFmtId="0" fontId="0" fillId="0" borderId="3" xfId="0" applyBorder="1" applyAlignment="1" applyProtection="1">
      <alignment horizontal="center" vertical="center"/>
    </xf>
    <xf numFmtId="49" fontId="14" fillId="8" borderId="28" xfId="0" applyNumberFormat="1" applyFont="1" applyFill="1" applyBorder="1" applyAlignment="1" applyProtection="1">
      <alignment horizontal="left" vertical="center" wrapText="1"/>
      <protection locked="0"/>
    </xf>
    <xf numFmtId="0" fontId="14" fillId="8" borderId="13" xfId="0" applyFont="1" applyFill="1" applyBorder="1" applyAlignment="1" applyProtection="1">
      <alignment horizontal="left" vertical="top" wrapText="1"/>
      <protection locked="0"/>
    </xf>
    <xf numFmtId="17" fontId="5" fillId="11" borderId="9" xfId="2" applyNumberFormat="1" applyFont="1" applyFill="1" applyBorder="1" applyAlignment="1" applyProtection="1">
      <alignment vertical="center" wrapText="1"/>
      <protection locked="0"/>
    </xf>
    <xf numFmtId="17" fontId="5" fillId="11" borderId="0" xfId="2" applyNumberFormat="1" applyFont="1" applyFill="1" applyBorder="1" applyAlignment="1" applyProtection="1">
      <alignment vertical="center" wrapText="1"/>
      <protection locked="0"/>
    </xf>
    <xf numFmtId="17" fontId="5" fillId="11" borderId="4" xfId="2" applyNumberFormat="1" applyFont="1" applyFill="1" applyBorder="1" applyAlignment="1" applyProtection="1">
      <alignment vertical="center" wrapText="1"/>
      <protection locked="0"/>
    </xf>
    <xf numFmtId="17" fontId="5" fillId="11" borderId="5" xfId="2" applyNumberFormat="1" applyFont="1" applyFill="1" applyBorder="1" applyAlignment="1" applyProtection="1">
      <alignment vertical="center" wrapText="1"/>
      <protection locked="0"/>
    </xf>
    <xf numFmtId="0" fontId="10" fillId="7" borderId="31" xfId="2" applyFont="1" applyFill="1" applyBorder="1" applyAlignment="1">
      <alignment vertical="top" wrapText="1"/>
    </xf>
    <xf numFmtId="0" fontId="10" fillId="0" borderId="32" xfId="2" applyFont="1" applyBorder="1" applyAlignment="1">
      <alignment vertical="center" wrapText="1"/>
    </xf>
    <xf numFmtId="0" fontId="10" fillId="0" borderId="33" xfId="2" applyFont="1" applyBorder="1">
      <alignment vertical="center"/>
    </xf>
    <xf numFmtId="0" fontId="10" fillId="7" borderId="3" xfId="2" applyFont="1" applyFill="1" applyBorder="1" applyAlignment="1">
      <alignment vertical="top" wrapText="1"/>
    </xf>
    <xf numFmtId="0" fontId="10" fillId="0" borderId="3" xfId="2" applyFont="1" applyBorder="1" applyAlignment="1">
      <alignment vertical="center" wrapText="1"/>
    </xf>
    <xf numFmtId="0" fontId="10" fillId="0" borderId="3" xfId="2" applyFont="1" applyBorder="1">
      <alignment vertical="center"/>
    </xf>
    <xf numFmtId="0" fontId="21" fillId="0" borderId="13" xfId="2" applyFont="1" applyFill="1" applyBorder="1" applyAlignment="1">
      <alignment vertical="center" wrapText="1"/>
    </xf>
    <xf numFmtId="0" fontId="23" fillId="0" borderId="13" xfId="8" applyFont="1" applyFill="1" applyBorder="1" applyAlignment="1">
      <alignment vertical="center" wrapText="1"/>
    </xf>
    <xf numFmtId="180" fontId="23" fillId="0" borderId="13" xfId="8" applyNumberFormat="1" applyFont="1" applyFill="1" applyBorder="1" applyAlignment="1">
      <alignment horizontal="center" vertical="center" wrapText="1"/>
    </xf>
    <xf numFmtId="178" fontId="21" fillId="0" borderId="13" xfId="2" applyNumberFormat="1" applyFont="1" applyFill="1" applyBorder="1" applyAlignment="1">
      <alignment horizontal="center" vertical="center" wrapText="1"/>
    </xf>
    <xf numFmtId="183" fontId="21" fillId="0" borderId="13" xfId="5" applyNumberFormat="1" applyFont="1" applyFill="1" applyBorder="1" applyAlignment="1">
      <alignment horizontal="center" vertical="center" wrapText="1" shrinkToFit="1"/>
    </xf>
    <xf numFmtId="182" fontId="21" fillId="0" borderId="13" xfId="5" applyNumberFormat="1" applyFont="1" applyFill="1" applyBorder="1" applyAlignment="1">
      <alignment horizontal="center" vertical="center" wrapText="1" shrinkToFit="1"/>
    </xf>
    <xf numFmtId="182" fontId="21" fillId="0" borderId="13" xfId="9" applyNumberFormat="1" applyFont="1" applyFill="1" applyBorder="1" applyAlignment="1">
      <alignment horizontal="center" vertical="center" wrapText="1"/>
    </xf>
    <xf numFmtId="180" fontId="21" fillId="0" borderId="13" xfId="9" applyNumberFormat="1" applyFont="1" applyFill="1" applyBorder="1" applyAlignment="1">
      <alignment horizontal="center" vertical="center" wrapText="1"/>
    </xf>
    <xf numFmtId="0" fontId="23" fillId="0" borderId="13" xfId="8" applyFont="1" applyFill="1" applyBorder="1" applyAlignment="1">
      <alignment horizontal="left" vertical="center" wrapText="1"/>
    </xf>
    <xf numFmtId="0" fontId="23" fillId="0" borderId="0" xfId="8" applyFont="1" applyFill="1">
      <alignment vertical="center"/>
    </xf>
    <xf numFmtId="0" fontId="23" fillId="0" borderId="0" xfId="8" applyFont="1" applyFill="1" applyAlignment="1">
      <alignment horizontal="center" vertical="center"/>
    </xf>
    <xf numFmtId="0" fontId="23" fillId="0" borderId="0" xfId="3" applyFont="1"/>
    <xf numFmtId="0" fontId="23" fillId="0" borderId="0" xfId="3" applyFont="1" applyAlignment="1">
      <alignment horizontal="right" vertical="center"/>
    </xf>
    <xf numFmtId="0" fontId="23" fillId="0" borderId="3" xfId="8" applyFont="1" applyFill="1" applyBorder="1" applyAlignment="1">
      <alignment horizontal="center" vertical="center" wrapText="1"/>
    </xf>
    <xf numFmtId="0" fontId="23" fillId="0" borderId="0" xfId="8" applyFont="1" applyFill="1" applyAlignment="1">
      <alignment horizontal="center" vertical="center" wrapText="1"/>
    </xf>
    <xf numFmtId="0" fontId="23" fillId="0" borderId="3" xfId="8" applyFont="1" applyBorder="1" applyAlignment="1">
      <alignment horizontal="center" vertical="center" wrapText="1"/>
    </xf>
    <xf numFmtId="38" fontId="23" fillId="0" borderId="0" xfId="5" applyFont="1" applyFill="1" applyAlignment="1">
      <alignment horizontal="left" vertical="center"/>
    </xf>
    <xf numFmtId="182" fontId="23" fillId="0" borderId="0" xfId="8" applyNumberFormat="1" applyFont="1" applyFill="1">
      <alignment vertical="center"/>
    </xf>
    <xf numFmtId="180" fontId="23" fillId="0" borderId="0" xfId="8" applyNumberFormat="1" applyFont="1" applyFill="1">
      <alignment vertical="center"/>
    </xf>
    <xf numFmtId="180" fontId="23" fillId="0" borderId="26" xfId="8" applyNumberFormat="1" applyFont="1" applyFill="1" applyBorder="1" applyAlignment="1">
      <alignment horizontal="center" vertical="center" wrapText="1"/>
    </xf>
    <xf numFmtId="184" fontId="21" fillId="0" borderId="13" xfId="2" applyNumberFormat="1" applyFont="1" applyFill="1" applyBorder="1" applyAlignment="1">
      <alignment horizontal="center" vertical="center" shrinkToFit="1"/>
    </xf>
    <xf numFmtId="181" fontId="5" fillId="0" borderId="3" xfId="1" quotePrefix="1" applyNumberFormat="1" applyFont="1" applyFill="1" applyBorder="1" applyAlignment="1" applyProtection="1">
      <alignment horizontal="center" vertical="center"/>
      <protection locked="0"/>
    </xf>
    <xf numFmtId="0" fontId="0" fillId="0" borderId="26" xfId="0" applyBorder="1" applyAlignment="1" applyProtection="1">
      <alignment horizontal="center" vertical="center"/>
    </xf>
    <xf numFmtId="0" fontId="5" fillId="5" borderId="3" xfId="2" applyNumberFormat="1" applyFont="1" applyFill="1" applyBorder="1" applyAlignment="1" applyProtection="1">
      <alignment vertical="top" wrapText="1"/>
      <protection locked="0"/>
    </xf>
    <xf numFmtId="0" fontId="5" fillId="5" borderId="3" xfId="2" applyNumberFormat="1" applyFont="1" applyFill="1" applyBorder="1" applyAlignment="1" applyProtection="1">
      <alignment horizontal="left" vertical="top" wrapText="1"/>
      <protection locked="0"/>
    </xf>
    <xf numFmtId="0" fontId="26" fillId="0" borderId="15" xfId="0" applyFont="1" applyBorder="1" applyAlignment="1">
      <alignment horizontal="justify" vertical="center" wrapText="1"/>
    </xf>
    <xf numFmtId="0" fontId="26" fillId="0" borderId="30" xfId="0" applyFont="1" applyBorder="1" applyAlignment="1">
      <alignment horizontal="left" vertical="center" wrapText="1"/>
    </xf>
    <xf numFmtId="0" fontId="26" fillId="0" borderId="30" xfId="0" applyFont="1" applyBorder="1" applyAlignment="1">
      <alignment horizontal="justify" vertical="center" wrapText="1"/>
    </xf>
    <xf numFmtId="0" fontId="5" fillId="0" borderId="3" xfId="2" applyFont="1" applyBorder="1" applyAlignment="1" applyProtection="1">
      <alignment horizontal="center" vertical="center" wrapText="1"/>
      <protection locked="0"/>
    </xf>
    <xf numFmtId="0" fontId="10" fillId="0" borderId="23" xfId="2" applyFont="1" applyBorder="1" applyAlignment="1">
      <alignment vertical="center" wrapText="1"/>
    </xf>
    <xf numFmtId="0" fontId="13" fillId="11" borderId="13" xfId="0" applyFont="1" applyFill="1" applyBorder="1" applyAlignment="1" applyProtection="1">
      <alignment horizontal="left" vertical="top" wrapText="1"/>
      <protection locked="0"/>
    </xf>
    <xf numFmtId="17" fontId="5" fillId="11" borderId="13" xfId="2" applyNumberFormat="1" applyFont="1" applyFill="1" applyBorder="1" applyAlignment="1" applyProtection="1">
      <alignment horizontal="left" vertical="top" wrapText="1"/>
      <protection locked="0"/>
    </xf>
    <xf numFmtId="17" fontId="5" fillId="11" borderId="6" xfId="2" applyNumberFormat="1" applyFont="1" applyFill="1" applyBorder="1" applyAlignment="1" applyProtection="1">
      <alignment vertical="center" wrapText="1"/>
      <protection locked="0"/>
    </xf>
    <xf numFmtId="17" fontId="5" fillId="11" borderId="10" xfId="2" applyNumberFormat="1" applyFont="1" applyFill="1" applyBorder="1" applyAlignment="1" applyProtection="1">
      <alignment vertical="center" wrapText="1"/>
      <protection locked="0"/>
    </xf>
    <xf numFmtId="17" fontId="5" fillId="11" borderId="11" xfId="2" applyNumberFormat="1" applyFont="1" applyFill="1" applyBorder="1" applyAlignment="1" applyProtection="1">
      <alignment vertical="center" wrapText="1"/>
      <protection locked="0"/>
    </xf>
    <xf numFmtId="17" fontId="5" fillId="11" borderId="1" xfId="2" applyNumberFormat="1" applyFont="1" applyFill="1" applyBorder="1" applyAlignment="1" applyProtection="1">
      <alignment vertical="center" wrapText="1"/>
      <protection locked="0"/>
    </xf>
    <xf numFmtId="17" fontId="5" fillId="11" borderId="12" xfId="2" applyNumberFormat="1" applyFont="1" applyFill="1" applyBorder="1" applyAlignment="1" applyProtection="1">
      <alignment vertical="center" wrapText="1"/>
      <protection locked="0"/>
    </xf>
    <xf numFmtId="0" fontId="12"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protection locked="0"/>
    </xf>
    <xf numFmtId="182" fontId="5" fillId="12" borderId="3" xfId="2" applyNumberFormat="1" applyFont="1" applyFill="1" applyBorder="1" applyAlignment="1" applyProtection="1">
      <alignment horizontal="center" vertical="center" wrapText="1" shrinkToFit="1"/>
      <protection locked="0"/>
    </xf>
    <xf numFmtId="187" fontId="20" fillId="0" borderId="0" xfId="0" applyNumberFormat="1" applyFont="1" applyProtection="1">
      <protection locked="0"/>
    </xf>
    <xf numFmtId="38" fontId="13" fillId="0" borderId="0" xfId="1" applyFont="1" applyFill="1" applyAlignment="1" applyProtection="1">
      <alignment vertical="center"/>
      <protection locked="0"/>
    </xf>
    <xf numFmtId="17" fontId="5" fillId="10" borderId="6" xfId="2" applyNumberFormat="1" applyFont="1" applyFill="1" applyBorder="1" applyAlignment="1" applyProtection="1">
      <alignment vertical="center" wrapText="1"/>
      <protection locked="0"/>
    </xf>
    <xf numFmtId="0" fontId="0" fillId="0" borderId="28" xfId="0" applyBorder="1" applyAlignment="1" applyProtection="1">
      <alignment horizontal="center" vertical="center"/>
      <protection locked="0"/>
    </xf>
    <xf numFmtId="49" fontId="13" fillId="9" borderId="28" xfId="0" applyNumberFormat="1" applyFont="1" applyFill="1" applyBorder="1" applyAlignment="1" applyProtection="1">
      <alignment horizontal="left" vertical="center" wrapText="1"/>
      <protection locked="0"/>
    </xf>
    <xf numFmtId="0" fontId="13" fillId="9" borderId="28" xfId="0" applyFont="1" applyFill="1" applyBorder="1" applyAlignment="1" applyProtection="1">
      <alignment horizontal="center" vertical="center" wrapText="1"/>
      <protection locked="0"/>
    </xf>
    <xf numFmtId="17" fontId="5" fillId="10" borderId="10" xfId="2" applyNumberFormat="1"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13" fillId="9" borderId="29" xfId="0" applyFont="1" applyFill="1" applyBorder="1" applyAlignment="1" applyProtection="1">
      <alignment horizontal="center" vertical="center" wrapText="1"/>
      <protection locked="0"/>
    </xf>
    <xf numFmtId="186" fontId="13" fillId="9" borderId="13" xfId="1" applyNumberFormat="1" applyFont="1" applyFill="1" applyBorder="1" applyAlignment="1" applyProtection="1">
      <alignment horizontal="center" vertical="center" wrapText="1"/>
      <protection locked="0"/>
    </xf>
    <xf numFmtId="186" fontId="13" fillId="9" borderId="3" xfId="1" applyNumberFormat="1" applyFont="1" applyFill="1" applyBorder="1" applyAlignment="1" applyProtection="1">
      <alignment horizontal="center" vertical="center" wrapText="1"/>
      <protection locked="0"/>
    </xf>
    <xf numFmtId="38" fontId="13" fillId="9" borderId="3" xfId="1" applyFont="1" applyFill="1" applyBorder="1" applyAlignment="1" applyProtection="1">
      <alignment vertical="center"/>
      <protection locked="0"/>
    </xf>
    <xf numFmtId="0" fontId="0" fillId="0" borderId="13" xfId="0" applyBorder="1" applyAlignment="1" applyProtection="1">
      <alignment horizontal="center" vertical="center"/>
      <protection locked="0"/>
    </xf>
    <xf numFmtId="0" fontId="13" fillId="9" borderId="13"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38" fontId="13" fillId="9" borderId="3" xfId="1" applyFont="1" applyFill="1" applyBorder="1" applyAlignment="1" applyProtection="1">
      <alignment horizontal="left" vertical="top" wrapText="1"/>
      <protection locked="0"/>
    </xf>
    <xf numFmtId="185" fontId="13" fillId="8" borderId="29" xfId="0" applyNumberFormat="1" applyFont="1" applyFill="1" applyBorder="1" applyAlignment="1" applyProtection="1">
      <alignment horizontal="center" vertical="center" wrapText="1"/>
      <protection locked="0"/>
    </xf>
    <xf numFmtId="0" fontId="13" fillId="10" borderId="3"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5" fillId="5" borderId="3" xfId="2" applyFont="1" applyFill="1" applyBorder="1" applyAlignment="1" applyProtection="1">
      <alignment vertical="top" wrapText="1"/>
      <protection locked="0"/>
    </xf>
    <xf numFmtId="17" fontId="5" fillId="5" borderId="13" xfId="2" applyNumberFormat="1" applyFont="1" applyFill="1" applyBorder="1" applyAlignment="1" applyProtection="1">
      <alignment vertical="top" wrapText="1"/>
      <protection locked="0"/>
    </xf>
    <xf numFmtId="0" fontId="5" fillId="0" borderId="0" xfId="2" applyFont="1" applyAlignment="1" applyProtection="1">
      <alignment vertical="center" wrapText="1"/>
      <protection locked="0"/>
    </xf>
    <xf numFmtId="0" fontId="5" fillId="0" borderId="0" xfId="2" applyFont="1" applyProtection="1">
      <alignment vertical="center"/>
      <protection locked="0"/>
    </xf>
    <xf numFmtId="56" fontId="7" fillId="3" borderId="13" xfId="2" quotePrefix="1" applyNumberFormat="1" applyFont="1" applyFill="1" applyBorder="1" applyAlignment="1" applyProtection="1">
      <alignment vertical="top" wrapText="1"/>
      <protection locked="0"/>
    </xf>
    <xf numFmtId="0" fontId="7" fillId="3" borderId="13" xfId="2" quotePrefix="1" applyFont="1" applyFill="1" applyBorder="1" applyAlignment="1" applyProtection="1">
      <alignment vertical="top" wrapText="1"/>
      <protection locked="0"/>
    </xf>
    <xf numFmtId="17" fontId="7" fillId="13" borderId="3" xfId="2" applyNumberFormat="1" applyFont="1" applyFill="1" applyBorder="1" applyAlignment="1" applyProtection="1">
      <alignment vertical="top" wrapText="1"/>
      <protection locked="0"/>
    </xf>
    <xf numFmtId="178" fontId="5" fillId="0" borderId="3" xfId="2" applyNumberFormat="1" applyFont="1" applyBorder="1" applyAlignment="1" applyProtection="1">
      <alignment horizontal="center" vertical="center" wrapText="1"/>
      <protection locked="0"/>
    </xf>
    <xf numFmtId="0" fontId="5" fillId="14" borderId="3" xfId="2" applyNumberFormat="1" applyFont="1" applyFill="1" applyBorder="1" applyAlignment="1" applyProtection="1">
      <alignment vertical="center" wrapText="1"/>
      <protection locked="0"/>
    </xf>
    <xf numFmtId="0" fontId="27" fillId="0" borderId="3" xfId="2" applyNumberFormat="1" applyFont="1" applyFill="1" applyBorder="1" applyAlignment="1" applyProtection="1">
      <alignment horizontal="center" vertical="center"/>
      <protection locked="0"/>
    </xf>
    <xf numFmtId="0" fontId="28" fillId="0" borderId="0" xfId="0" applyFont="1" applyProtection="1">
      <protection locked="0"/>
    </xf>
    <xf numFmtId="0" fontId="0" fillId="0" borderId="0" xfId="0" applyAlignment="1" applyProtection="1">
      <alignment horizontal="center"/>
      <protection locked="0"/>
    </xf>
    <xf numFmtId="0" fontId="5" fillId="0" borderId="2"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0" fontId="5" fillId="6" borderId="3" xfId="2" applyNumberFormat="1" applyFont="1" applyFill="1" applyBorder="1" applyAlignment="1" applyProtection="1">
      <alignment horizontal="center" vertical="top" wrapText="1"/>
      <protection locked="0"/>
    </xf>
    <xf numFmtId="181" fontId="5" fillId="14" borderId="3" xfId="1" applyNumberFormat="1" applyFont="1" applyFill="1" applyBorder="1" applyAlignment="1" applyProtection="1">
      <alignment horizontal="center" vertical="center" wrapText="1"/>
      <protection locked="0"/>
    </xf>
    <xf numFmtId="181" fontId="5" fillId="14" borderId="3" xfId="1" quotePrefix="1" applyNumberFormat="1" applyFont="1" applyFill="1" applyBorder="1" applyAlignment="1" applyProtection="1">
      <alignment horizontal="center" vertical="center"/>
      <protection locked="0"/>
    </xf>
    <xf numFmtId="180" fontId="5" fillId="14" borderId="3" xfId="2" applyNumberFormat="1" applyFont="1" applyFill="1" applyBorder="1" applyAlignment="1" applyProtection="1">
      <alignment horizontal="center" vertical="center" wrapText="1"/>
      <protection locked="0"/>
    </xf>
    <xf numFmtId="0" fontId="5" fillId="5" borderId="3"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185" fontId="13" fillId="9" borderId="3" xfId="0" applyNumberFormat="1" applyFont="1" applyFill="1" applyBorder="1" applyAlignment="1" applyProtection="1">
      <alignment horizontal="right" vertical="center" wrapText="1"/>
      <protection locked="0"/>
    </xf>
    <xf numFmtId="0" fontId="5" fillId="5" borderId="26"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5"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4" fillId="9" borderId="26" xfId="0" applyFont="1" applyFill="1" applyBorder="1" applyAlignment="1" applyProtection="1">
      <alignment horizontal="center" vertical="center"/>
      <protection locked="0"/>
    </xf>
    <xf numFmtId="0" fontId="14" fillId="9" borderId="27"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7" fillId="13" borderId="4" xfId="2" applyFont="1" applyFill="1" applyBorder="1" applyAlignment="1" applyProtection="1">
      <alignment horizontal="left" vertical="center" wrapText="1"/>
      <protection locked="0"/>
    </xf>
    <xf numFmtId="0" fontId="7" fillId="13" borderId="9" xfId="2" applyFont="1" applyFill="1" applyBorder="1" applyAlignment="1" applyProtection="1">
      <alignment horizontal="left" vertical="center" wrapText="1"/>
      <protection locked="0"/>
    </xf>
    <xf numFmtId="0" fontId="7" fillId="13" borderId="11"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Border="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2" xfId="2" applyFont="1" applyFill="1" applyBorder="1" applyAlignment="1" applyProtection="1">
      <alignment horizontal="left" vertical="center" wrapText="1"/>
      <protection locked="0"/>
    </xf>
    <xf numFmtId="0" fontId="23" fillId="0" borderId="3" xfId="8" applyFont="1" applyFill="1" applyBorder="1" applyAlignment="1">
      <alignment horizontal="center" vertical="center" wrapText="1"/>
    </xf>
    <xf numFmtId="0" fontId="23" fillId="0" borderId="28" xfId="8" applyFont="1" applyFill="1" applyBorder="1" applyAlignment="1">
      <alignment horizontal="center" vertical="center" wrapText="1"/>
    </xf>
    <xf numFmtId="0" fontId="23" fillId="0" borderId="13" xfId="8" applyFont="1" applyFill="1" applyBorder="1" applyAlignment="1">
      <alignment horizontal="center" vertical="center" wrapText="1"/>
    </xf>
    <xf numFmtId="38" fontId="23" fillId="0" borderId="3" xfId="5" applyFont="1" applyFill="1" applyBorder="1" applyAlignment="1">
      <alignment horizontal="center" vertical="center" wrapText="1"/>
    </xf>
    <xf numFmtId="182" fontId="23" fillId="0" borderId="3" xfId="8" applyNumberFormat="1" applyFont="1" applyFill="1" applyBorder="1" applyAlignment="1">
      <alignment horizontal="center" vertical="center" wrapText="1"/>
    </xf>
    <xf numFmtId="0" fontId="23" fillId="0" borderId="4" xfId="8" applyFont="1" applyFill="1" applyBorder="1" applyAlignment="1">
      <alignment horizontal="center" vertical="center"/>
    </xf>
    <xf numFmtId="0" fontId="23" fillId="0" borderId="5" xfId="8" applyFont="1" applyFill="1" applyBorder="1" applyAlignment="1">
      <alignment horizontal="center" vertical="center"/>
    </xf>
    <xf numFmtId="0" fontId="24" fillId="0" borderId="0" xfId="8" applyFont="1" applyAlignment="1">
      <alignment horizontal="left" vertical="center" wrapText="1"/>
    </xf>
    <xf numFmtId="0" fontId="25" fillId="0" borderId="0" xfId="8" applyFont="1" applyAlignment="1">
      <alignment horizontal="left" vertical="center" wrapText="1"/>
    </xf>
    <xf numFmtId="0" fontId="25" fillId="0" borderId="1" xfId="8" applyFont="1" applyBorder="1" applyAlignment="1">
      <alignment horizontal="left" vertical="center" wrapText="1"/>
    </xf>
    <xf numFmtId="0" fontId="22" fillId="0" borderId="0" xfId="8" applyFont="1" applyFill="1" applyAlignment="1">
      <alignment horizontal="center" vertical="center" wrapText="1"/>
    </xf>
    <xf numFmtId="0" fontId="22" fillId="0" borderId="0" xfId="8" applyFont="1" applyFill="1" applyAlignment="1">
      <alignment horizontal="center" vertical="center"/>
    </xf>
    <xf numFmtId="0" fontId="22" fillId="0" borderId="0" xfId="8" applyFont="1" applyFill="1" applyAlignment="1">
      <alignment horizontal="left" vertical="center"/>
    </xf>
  </cellXfs>
  <cellStyles count="10">
    <cellStyle name="パーセント 2" xfId="9" xr:uid="{00000000-0005-0000-0000-000000000000}"/>
    <cellStyle name="桁区切り" xfId="1" builtinId="6"/>
    <cellStyle name="桁区切り 2" xfId="5" xr:uid="{00000000-0005-0000-0000-000002000000}"/>
    <cellStyle name="桁区切り 2 2" xfId="6" xr:uid="{00000000-0005-0000-0000-000003000000}"/>
    <cellStyle name="標準" xfId="0" builtinId="0"/>
    <cellStyle name="標準 2" xfId="3" xr:uid="{00000000-0005-0000-0000-000005000000}"/>
    <cellStyle name="標準 3" xfId="7" xr:uid="{00000000-0005-0000-0000-000006000000}"/>
    <cellStyle name="標準_23.4月" xfId="8" xr:uid="{00000000-0005-0000-0000-000008000000}"/>
    <cellStyle name="標準_別紙３" xfId="2" xr:uid="{00000000-0005-0000-0000-000009000000}"/>
    <cellStyle name="標準_別紙３ 2" xfId="4" xr:uid="{00000000-0005-0000-0000-00000A000000}"/>
  </cellStyles>
  <dxfs count="33">
    <dxf>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6"/>
  <sheetViews>
    <sheetView view="pageBreakPreview" topLeftCell="G1" zoomScaleNormal="100" zoomScaleSheetLayoutView="100" workbookViewId="0">
      <selection activeCell="U8" sqref="U8"/>
    </sheetView>
  </sheetViews>
  <sheetFormatPr defaultColWidth="6.25" defaultRowHeight="13.5"/>
  <cols>
    <col min="1" max="1" width="6.375" style="98" hidden="1" customWidth="1"/>
    <col min="2" max="2" width="3.5" style="98" hidden="1" customWidth="1"/>
    <col min="3" max="3" width="4.875" style="98" hidden="1" customWidth="1"/>
    <col min="4" max="4" width="5.375" style="98" hidden="1" customWidth="1"/>
    <col min="5" max="5" width="3.875" style="98" hidden="1" customWidth="1"/>
    <col min="6" max="6" width="5.375" style="98" hidden="1" customWidth="1"/>
    <col min="7" max="7" width="6.25" style="98"/>
    <col min="8" max="8" width="6.25" style="199"/>
    <col min="9" max="9" width="34.5" style="98" customWidth="1"/>
    <col min="10" max="10" width="17.875" style="98" customWidth="1"/>
    <col min="11" max="12" width="6.25" style="98"/>
    <col min="13" max="13" width="11.25" style="98" customWidth="1"/>
    <col min="14" max="14" width="23.5" style="98" customWidth="1"/>
    <col min="15" max="15" width="12.125" style="86" customWidth="1"/>
    <col min="16" max="19" width="6.25" style="98"/>
    <col min="20" max="20" width="10.875" style="87" customWidth="1"/>
    <col min="21" max="21" width="12.75" style="98" customWidth="1"/>
    <col min="22" max="22" width="12" style="88" customWidth="1"/>
    <col min="23" max="27" width="6.25" style="98"/>
    <col min="28" max="29" width="6.25" style="86"/>
    <col min="30" max="33" width="6.25" style="98"/>
    <col min="34" max="34" width="18.125" style="98" customWidth="1"/>
    <col min="35" max="35" width="17.875" style="98" customWidth="1"/>
    <col min="36" max="36" width="11.75" style="98" customWidth="1"/>
    <col min="37" max="49" width="6.25" style="98"/>
    <col min="50" max="50" width="14.25" style="98" customWidth="1"/>
    <col min="51" max="53" width="6.25" style="98"/>
    <col min="54" max="54" width="6.25" style="51"/>
    <col min="55" max="59" width="6.25" style="52"/>
    <col min="60" max="60" width="6.25" style="169"/>
    <col min="61" max="61" width="6.25" style="52"/>
    <col min="62" max="62" width="6.25" style="98"/>
    <col min="63" max="63" width="6.25" style="169"/>
    <col min="64" max="67" width="6.25" style="99"/>
    <col min="68" max="16384" width="6.25" style="98"/>
  </cols>
  <sheetData>
    <row r="1" spans="1:68" ht="27" customHeight="1">
      <c r="G1" s="114" t="s">
        <v>192</v>
      </c>
      <c r="J1" s="168" t="s">
        <v>206</v>
      </c>
      <c r="O1" s="98"/>
      <c r="T1" s="98"/>
      <c r="V1" s="98"/>
      <c r="AB1" s="98"/>
      <c r="AC1" s="104"/>
      <c r="AK1" s="46"/>
      <c r="AL1" s="46"/>
      <c r="AM1" s="190"/>
      <c r="AN1" s="190"/>
      <c r="AO1" s="190"/>
      <c r="AP1" s="190"/>
      <c r="AQ1" s="191"/>
      <c r="AR1" s="47"/>
      <c r="AS1" s="48"/>
      <c r="AT1" s="47"/>
      <c r="AU1" s="47"/>
      <c r="AV1" s="47"/>
      <c r="AW1" s="47"/>
      <c r="AX1" s="49"/>
      <c r="AY1" s="50"/>
      <c r="AZ1" s="50"/>
      <c r="BA1" s="60"/>
      <c r="BJ1" s="60"/>
    </row>
    <row r="2" spans="1:68" ht="14.25" customHeight="1" thickBot="1">
      <c r="G2" s="41"/>
      <c r="H2" s="200"/>
      <c r="I2" s="89">
        <f>SUBTOTAL(3,I6:I16)</f>
        <v>11</v>
      </c>
      <c r="J2" s="41"/>
      <c r="K2" s="103"/>
      <c r="L2" s="103"/>
      <c r="M2" s="60"/>
      <c r="N2" s="41"/>
      <c r="O2" s="42"/>
      <c r="P2" s="207" t="s">
        <v>128</v>
      </c>
      <c r="Q2" s="207"/>
      <c r="R2" s="41"/>
      <c r="S2" s="41"/>
      <c r="T2" s="43"/>
      <c r="U2" s="41"/>
      <c r="V2" s="44"/>
      <c r="W2" s="41"/>
      <c r="X2" s="41"/>
      <c r="Y2" s="41"/>
      <c r="Z2" s="41"/>
      <c r="AA2" s="41"/>
      <c r="AB2" s="45"/>
      <c r="AC2" s="208" t="s">
        <v>99</v>
      </c>
      <c r="AD2" s="208"/>
      <c r="AE2" s="208"/>
      <c r="AF2" s="208"/>
      <c r="AG2" s="41"/>
      <c r="AH2" s="41"/>
      <c r="AI2" s="41"/>
      <c r="AJ2" s="53"/>
      <c r="AK2" s="230" t="s">
        <v>182</v>
      </c>
      <c r="AL2" s="231"/>
      <c r="AM2" s="231"/>
      <c r="AN2" s="231"/>
      <c r="AO2" s="231"/>
      <c r="AP2" s="232"/>
      <c r="AQ2" s="227" t="s">
        <v>171</v>
      </c>
      <c r="AR2" s="54" t="s">
        <v>0</v>
      </c>
      <c r="AS2" s="55"/>
      <c r="AT2" s="55"/>
      <c r="AU2" s="55"/>
      <c r="AV2" s="55"/>
      <c r="AW2" s="55"/>
      <c r="AX2" s="56"/>
      <c r="AY2" s="210" t="s">
        <v>98</v>
      </c>
      <c r="AZ2" s="211"/>
      <c r="BA2" s="106"/>
      <c r="BB2" s="224" t="s">
        <v>112</v>
      </c>
      <c r="BC2" s="225"/>
      <c r="BD2" s="225"/>
      <c r="BE2" s="225"/>
      <c r="BF2" s="225"/>
      <c r="BG2" s="225"/>
      <c r="BH2" s="226"/>
      <c r="BI2" s="121"/>
      <c r="BJ2" s="160"/>
      <c r="BK2" s="120" t="s">
        <v>110</v>
      </c>
      <c r="BL2" s="170"/>
      <c r="BM2" s="171"/>
      <c r="BN2" s="171"/>
      <c r="BO2" s="171"/>
    </row>
    <row r="3" spans="1:68" ht="15" customHeight="1" thickTop="1" thickBot="1">
      <c r="G3" s="41"/>
      <c r="H3" s="201"/>
      <c r="I3" s="90">
        <f>SUBTOTAL(9,X6:X16)</f>
        <v>0</v>
      </c>
      <c r="J3" s="41"/>
      <c r="K3" s="103"/>
      <c r="L3" s="103"/>
      <c r="M3" s="60"/>
      <c r="N3" s="41"/>
      <c r="O3" s="42"/>
      <c r="P3" s="207"/>
      <c r="Q3" s="207"/>
      <c r="R3" s="41"/>
      <c r="S3" s="41"/>
      <c r="T3" s="43"/>
      <c r="U3" s="57"/>
      <c r="V3" s="58"/>
      <c r="W3" s="41"/>
      <c r="X3" s="57"/>
      <c r="Y3" s="57"/>
      <c r="Z3" s="41"/>
      <c r="AA3" s="41"/>
      <c r="AB3" s="45"/>
      <c r="AC3" s="208"/>
      <c r="AD3" s="208"/>
      <c r="AE3" s="208"/>
      <c r="AF3" s="208"/>
      <c r="AG3" s="41"/>
      <c r="AH3" s="41"/>
      <c r="AI3" s="41"/>
      <c r="AJ3" s="53"/>
      <c r="AK3" s="233"/>
      <c r="AL3" s="234"/>
      <c r="AM3" s="234"/>
      <c r="AN3" s="234"/>
      <c r="AO3" s="234"/>
      <c r="AP3" s="235"/>
      <c r="AQ3" s="228"/>
      <c r="AR3" s="212" t="s">
        <v>107</v>
      </c>
      <c r="AS3" s="214" t="s">
        <v>108</v>
      </c>
      <c r="AT3" s="215"/>
      <c r="AU3" s="216"/>
      <c r="AV3" s="214" t="s">
        <v>109</v>
      </c>
      <c r="AW3" s="215"/>
      <c r="AX3" s="216"/>
      <c r="AY3" s="220" t="s">
        <v>160</v>
      </c>
      <c r="AZ3" s="221"/>
      <c r="BA3" s="107"/>
      <c r="BB3" s="116"/>
      <c r="BC3" s="172"/>
      <c r="BD3" s="173"/>
      <c r="BE3" s="173"/>
      <c r="BF3" s="173"/>
      <c r="BG3" s="209">
        <f>SUM(BH:BH)</f>
        <v>0</v>
      </c>
      <c r="BH3" s="209"/>
      <c r="BI3" s="119"/>
      <c r="BJ3" s="161"/>
      <c r="BK3" s="118"/>
      <c r="BL3" s="174"/>
      <c r="BM3" s="175"/>
      <c r="BN3" s="175"/>
      <c r="BO3" s="175"/>
    </row>
    <row r="4" spans="1:68" ht="14.25" customHeight="1" thickTop="1">
      <c r="G4" s="59"/>
      <c r="H4" s="202"/>
      <c r="I4" s="59"/>
      <c r="J4" s="60"/>
      <c r="K4" s="65"/>
      <c r="L4" s="65"/>
      <c r="M4" s="50"/>
      <c r="N4" s="60"/>
      <c r="O4" s="61"/>
      <c r="P4" s="207"/>
      <c r="Q4" s="207"/>
      <c r="R4" s="41"/>
      <c r="S4" s="41"/>
      <c r="T4" s="62"/>
      <c r="U4" s="43"/>
      <c r="V4" s="43"/>
      <c r="W4" s="63"/>
      <c r="X4" s="43"/>
      <c r="Y4" s="43"/>
      <c r="Z4" s="63"/>
      <c r="AA4" s="41"/>
      <c r="AB4" s="64"/>
      <c r="AC4" s="208"/>
      <c r="AD4" s="208"/>
      <c r="AE4" s="208"/>
      <c r="AF4" s="208"/>
      <c r="AG4" s="41"/>
      <c r="AH4" s="41"/>
      <c r="AI4" s="41"/>
      <c r="AJ4" s="65"/>
      <c r="AK4" s="236"/>
      <c r="AL4" s="237"/>
      <c r="AM4" s="237"/>
      <c r="AN4" s="237"/>
      <c r="AO4" s="237"/>
      <c r="AP4" s="238"/>
      <c r="AQ4" s="229"/>
      <c r="AR4" s="213"/>
      <c r="AS4" s="217"/>
      <c r="AT4" s="218"/>
      <c r="AU4" s="219"/>
      <c r="AV4" s="217"/>
      <c r="AW4" s="218"/>
      <c r="AX4" s="219"/>
      <c r="AY4" s="222"/>
      <c r="AZ4" s="223"/>
      <c r="BA4" s="108"/>
      <c r="BB4" s="66"/>
      <c r="BC4" s="176"/>
      <c r="BD4" s="177">
        <f>COUNTIF(BD6:BD16,"○")</f>
        <v>11</v>
      </c>
      <c r="BE4" s="177">
        <f>COUNTIF(BE6:BE16,"○")</f>
        <v>0</v>
      </c>
      <c r="BF4" s="177">
        <f>COUNTIF(BF6:BF16,"○")</f>
        <v>9</v>
      </c>
      <c r="BG4" s="178">
        <f>COUNTIF(BG6:BG16,"○")</f>
        <v>9</v>
      </c>
      <c r="BH4" s="179"/>
      <c r="BI4" s="163"/>
      <c r="BJ4" s="164"/>
      <c r="BK4" s="162"/>
      <c r="BL4" s="174"/>
      <c r="BM4" s="180"/>
      <c r="BN4" s="180"/>
      <c r="BO4" s="180"/>
    </row>
    <row r="5" spans="1:68" ht="196.5" customHeight="1">
      <c r="A5" s="100" t="s">
        <v>54</v>
      </c>
      <c r="B5" s="100" t="s">
        <v>55</v>
      </c>
      <c r="C5" s="100" t="s">
        <v>56</v>
      </c>
      <c r="D5" s="100" t="s">
        <v>57</v>
      </c>
      <c r="E5" s="100" t="s">
        <v>58</v>
      </c>
      <c r="F5" s="100" t="s">
        <v>193</v>
      </c>
      <c r="G5" s="1" t="s">
        <v>1</v>
      </c>
      <c r="H5" s="203" t="s">
        <v>2</v>
      </c>
      <c r="I5" s="1" t="s">
        <v>3</v>
      </c>
      <c r="J5" s="2" t="s">
        <v>194</v>
      </c>
      <c r="K5" s="69" t="s">
        <v>100</v>
      </c>
      <c r="L5" s="69" t="s">
        <v>147</v>
      </c>
      <c r="M5" s="1" t="s">
        <v>101</v>
      </c>
      <c r="N5" s="2" t="s">
        <v>102</v>
      </c>
      <c r="O5" s="40" t="s">
        <v>103</v>
      </c>
      <c r="P5" s="151" t="s">
        <v>148</v>
      </c>
      <c r="Q5" s="152" t="s">
        <v>149</v>
      </c>
      <c r="R5" s="2" t="s">
        <v>150</v>
      </c>
      <c r="S5" s="2" t="s">
        <v>151</v>
      </c>
      <c r="T5" s="113" t="s">
        <v>152</v>
      </c>
      <c r="U5" s="3" t="s">
        <v>195</v>
      </c>
      <c r="V5" s="3" t="s">
        <v>196</v>
      </c>
      <c r="W5" s="1" t="s">
        <v>153</v>
      </c>
      <c r="X5" s="3" t="s">
        <v>197</v>
      </c>
      <c r="Y5" s="3" t="s">
        <v>154</v>
      </c>
      <c r="Z5" s="2" t="s">
        <v>158</v>
      </c>
      <c r="AA5" s="2" t="s">
        <v>155</v>
      </c>
      <c r="AB5" s="67" t="s">
        <v>156</v>
      </c>
      <c r="AC5" s="68" t="s">
        <v>157</v>
      </c>
      <c r="AD5" s="70" t="s">
        <v>159</v>
      </c>
      <c r="AE5" s="70" t="s">
        <v>164</v>
      </c>
      <c r="AF5" s="70" t="s">
        <v>198</v>
      </c>
      <c r="AG5" s="71" t="s">
        <v>104</v>
      </c>
      <c r="AH5" s="2" t="s">
        <v>106</v>
      </c>
      <c r="AI5" s="4" t="s">
        <v>105</v>
      </c>
      <c r="AJ5" s="2" t="s">
        <v>199</v>
      </c>
      <c r="AK5" s="5" t="s">
        <v>163</v>
      </c>
      <c r="AL5" s="5" t="s">
        <v>134</v>
      </c>
      <c r="AM5" s="192" t="s">
        <v>179</v>
      </c>
      <c r="AN5" s="193" t="s">
        <v>200</v>
      </c>
      <c r="AO5" s="193" t="s">
        <v>180</v>
      </c>
      <c r="AP5" s="193" t="s">
        <v>181</v>
      </c>
      <c r="AQ5" s="194" t="s">
        <v>172</v>
      </c>
      <c r="AR5" s="72" t="s">
        <v>173</v>
      </c>
      <c r="AS5" s="105" t="s">
        <v>174</v>
      </c>
      <c r="AT5" s="73" t="s">
        <v>175</v>
      </c>
      <c r="AU5" s="74" t="s">
        <v>201</v>
      </c>
      <c r="AV5" s="105" t="s">
        <v>176</v>
      </c>
      <c r="AW5" s="73" t="s">
        <v>177</v>
      </c>
      <c r="AX5" s="74" t="s">
        <v>178</v>
      </c>
      <c r="AY5" s="188" t="s">
        <v>161</v>
      </c>
      <c r="AZ5" s="189" t="s">
        <v>116</v>
      </c>
      <c r="BA5" s="109"/>
      <c r="BB5" s="117" t="s">
        <v>117</v>
      </c>
      <c r="BC5" s="181" t="s">
        <v>113</v>
      </c>
      <c r="BD5" s="182" t="s">
        <v>162</v>
      </c>
      <c r="BE5" s="182" t="s">
        <v>114</v>
      </c>
      <c r="BF5" s="182" t="s">
        <v>115</v>
      </c>
      <c r="BG5" s="182" t="s">
        <v>202</v>
      </c>
      <c r="BH5" s="183" t="s">
        <v>118</v>
      </c>
      <c r="BI5" s="158" t="s">
        <v>119</v>
      </c>
      <c r="BJ5" s="159" t="s">
        <v>120</v>
      </c>
      <c r="BK5" s="184" t="s">
        <v>146</v>
      </c>
      <c r="BL5" s="185" t="s">
        <v>111</v>
      </c>
      <c r="BM5" s="186" t="s">
        <v>125</v>
      </c>
      <c r="BN5" s="187" t="s">
        <v>126</v>
      </c>
      <c r="BO5" s="187" t="s">
        <v>127</v>
      </c>
    </row>
    <row r="6" spans="1:68" s="198" customFormat="1" ht="69.95" customHeight="1">
      <c r="A6" s="99">
        <f>ROW()-5</f>
        <v>1</v>
      </c>
      <c r="B6" s="99">
        <f>IF(AND(COUNTIF(H6,"*工事*"),COUNTIF(R6,"*入札*")),1,IF(AND(COUNTIF(H6,"*工事*"),COUNTIF(R6,"*随意契約*")),2,IF(AND(R6&lt;&gt;"*工事*",COUNTIF(R6,"*入札*")),3,IF(AND(H6&lt;&gt;"*工事*",COUNTIF(R6,"*随意契約*")),4,""))))</f>
        <v>3</v>
      </c>
      <c r="C6" s="99" t="str">
        <f>IF(B6&lt;&gt;1,"",COUNTIF($B$6:B6,1))</f>
        <v/>
      </c>
      <c r="D6" s="99" t="str">
        <f>IF(B6&lt;&gt;2,"",COUNTIF($B$6:B6,2))</f>
        <v/>
      </c>
      <c r="E6" s="99">
        <f>IF(B6&lt;&gt;3,"",COUNTIF($B$6:B6,3))</f>
        <v>1</v>
      </c>
      <c r="F6" s="99" t="str">
        <f>IF(B6&lt;&gt;4,"",COUNTIF($B$6:B6,4))</f>
        <v/>
      </c>
      <c r="G6" s="197" t="s">
        <v>227</v>
      </c>
      <c r="H6" s="36" t="s">
        <v>42</v>
      </c>
      <c r="I6" s="76" t="s">
        <v>225</v>
      </c>
      <c r="J6" s="76" t="s">
        <v>187</v>
      </c>
      <c r="K6" s="75"/>
      <c r="L6" s="156"/>
      <c r="M6" s="77">
        <v>44937</v>
      </c>
      <c r="N6" s="76" t="s">
        <v>215</v>
      </c>
      <c r="O6" s="78">
        <v>8170001010949</v>
      </c>
      <c r="P6" s="82" t="s">
        <v>63</v>
      </c>
      <c r="Q6" s="83"/>
      <c r="R6" s="76" t="s">
        <v>185</v>
      </c>
      <c r="S6" s="75"/>
      <c r="T6" s="204">
        <v>3725849</v>
      </c>
      <c r="U6" s="205" t="s">
        <v>207</v>
      </c>
      <c r="V6" s="85">
        <v>2929520</v>
      </c>
      <c r="W6" s="167">
        <f>IF(OR(T6="他官署で調達手続きを実施のため",AG6=契約状況コード表!G$5),"－",IF(V6&lt;&gt;"",ROUNDDOWN(V6/T6,3),(IFERROR(ROUNDDOWN(U6/T6,3),"－"))))</f>
        <v>0.78600000000000003</v>
      </c>
      <c r="X6" s="84"/>
      <c r="Y6" s="84"/>
      <c r="Z6" s="81" t="s">
        <v>184</v>
      </c>
      <c r="AA6" s="79" t="s">
        <v>186</v>
      </c>
      <c r="AB6" s="80">
        <v>1</v>
      </c>
      <c r="AC6" s="81">
        <v>0</v>
      </c>
      <c r="AD6" s="81" t="s">
        <v>184</v>
      </c>
      <c r="AE6" s="81" t="s">
        <v>205</v>
      </c>
      <c r="AF6" s="81" t="s">
        <v>184</v>
      </c>
      <c r="AG6" s="79"/>
      <c r="AH6" s="76"/>
      <c r="AI6" s="76"/>
      <c r="AJ6" s="76"/>
      <c r="AK6" s="36"/>
      <c r="AL6" s="36"/>
      <c r="AM6" s="195"/>
      <c r="AN6" s="195"/>
      <c r="AO6" s="195"/>
      <c r="AP6" s="195"/>
      <c r="AQ6" s="156"/>
      <c r="AR6" s="75" t="s">
        <v>184</v>
      </c>
      <c r="AS6" s="36"/>
      <c r="AT6" s="36"/>
      <c r="AU6" s="36"/>
      <c r="AV6" s="36" t="s">
        <v>97</v>
      </c>
      <c r="AW6" s="36"/>
      <c r="AX6" s="36"/>
      <c r="AY6" s="36" t="s">
        <v>183</v>
      </c>
      <c r="AZ6" s="36"/>
      <c r="BA6" s="102"/>
      <c r="BB6" s="110"/>
      <c r="BC6" s="111" t="str">
        <f>IF(AND(OR(K6=契約状況コード表!D$5,K6=契約状況コード表!D$6),OR(AG6=契約状況コード表!G$5,AG6=契約状況コード表!G$6)),"年間支払金額(全官署)",IF(OR(AG6=契約状況コード表!G$5,AG6=契約状況コード表!G$6),"年間支払金額",IF(AND(OR(COUNTIF(AI6,"*すべて*"),COUNTIF(AI6,"*全て*")),S6="●",OR(K6=契約状況コード表!D$5,K6=契約状況コード表!D$6)),"年間支払金額(全官署、契約相手方ごと)",IF(AND(OR(COUNTIF(AI6,"*すべて*"),COUNTIF(AI6,"*全て*")),S6="●"),"年間支払金額(契約相手方ごと)",IF(AND(OR(K6=契約状況コード表!D$5,K6=契約状況コード表!D$6),AG6=契約状況コード表!G$7),"契約総額(全官署)",IF(AND(K6=契約状況コード表!D$7,AG6=契約状況コード表!G$7),"契約総額(自官署のみ)",IF(K6=契約状況コード表!D$7,"年間支払金額(自官署のみ)",IF(AG6=契約状況コード表!G$7,"契約総額",IF(AND(COUNTIF(BJ6,"&lt;&gt;*単価*"),OR(K6=契約状況コード表!D$5,K6=契約状況コード表!D$6)),"全官署予定価格",IF(AND(COUNTIF(BJ6,"*単価*"),OR(K6=契約状況コード表!D$5,K6=契約状況コード表!D$6)),"全官署支払金額",IF(AND(COUNTIF(BJ6,"&lt;&gt;*単価*"),COUNTIF(BJ6,"*変更契約*")),"変更後予定価格",IF(COUNTIF(BJ6,"*単価*"),"年間支払金額","予定価格"))))))))))))</f>
        <v>年間支払金額</v>
      </c>
      <c r="BD6" s="111" t="str">
        <f>IF(AND(BI6=契約状況コード表!M$5,T6&gt;契約状況コード表!N$5),"○",IF(AND(BI6=契約状況コード表!M$6,T6&gt;=契約状況コード表!N$6),"○",IF(AND(BI6=契約状況コード表!M$7,T6&gt;=契約状況コード表!N$7),"○",IF(AND(BI6=契約状況コード表!M$8,T6&gt;=契約状況コード表!N$8),"○",IF(AND(BI6=契約状況コード表!M$9,T6&gt;=契約状況コード表!N$9),"○",IF(AND(BI6=契約状況コード表!M$10,T6&gt;=契約状況コード表!N$10),"○",IF(AND(BI6=契約状況コード表!M$11,T6&gt;=契約状況コード表!N$11),"○",IF(AND(BI6=契約状況コード表!M$12,T6&gt;=契約状況コード表!N$12),"○",IF(AND(BI6=契約状況コード表!M$13,T6&gt;=契約状況コード表!N$13),"○",IF(T6="他官署で調達手続き入札を実施のため","○","×"))))))))))</f>
        <v>○</v>
      </c>
      <c r="BE6" s="111" t="str">
        <f>IF(AND(BI6=契約状況コード表!M$5,Y6&gt;契約状況コード表!N$5),"○",IF(AND(BI6=契約状況コード表!M$6,Y6&gt;=契約状況コード表!N$6),"○",IF(AND(BI6=契約状況コード表!M$7,Y6&gt;=契約状況コード表!N$7),"○",IF(AND(BI6=契約状況コード表!M$8,Y6&gt;=契約状況コード表!N$8),"○",IF(AND(BI6=契約状況コード表!M$9,Y6&gt;=契約状況コード表!N$9),"○",IF(AND(BI6=契約状況コード表!M$10,Y6&gt;=契約状況コード表!N$10),"○",IF(AND(BI6=契約状況コード表!M$11,Y6&gt;=契約状況コード表!N$11),"○",IF(AND(BI6=契約状況コード表!M$12,Y6&gt;=契約状況コード表!N$12),"○",IF(AND(BI6=契約状況コード表!M$13,Y6&gt;=契約状況コード表!N$13),"○","×")))))))))</f>
        <v>×</v>
      </c>
      <c r="BF6" s="111" t="str">
        <f t="shared" ref="BF6:BF16" si="0">IF(AND(L6="×",BG6="○"),"×",BG6)</f>
        <v>×</v>
      </c>
      <c r="BG6" s="111" t="str">
        <f t="shared" ref="BG6:BG16" si="1">IF(BB6&lt;&gt;"",BB6,IF(COUNTIF(BC6,"*予定価格*"),BD6,BE6))</f>
        <v>×</v>
      </c>
      <c r="BH6" s="112" t="str">
        <f t="shared" ref="BH6:BH16" si="2">IF(BG6="○",X6,"")</f>
        <v/>
      </c>
      <c r="BI6" s="165" t="str">
        <f t="shared" ref="BI6:BI16" si="3">IF(H6="③情報システム",IF(COUNTIF(I6,"*借入*")+COUNTIF(I6,"*賃貸*")+COUNTIF(I6,"*リース*"),"⑨物品等賃借",IF(COUNTIF(I6,"*購入*")+COUNTIF(DM6,"*調達*"),"⑦物品等購入",IF(COUNTIF(I6,"*製造*"),"⑧物品等製造","⑩役務"))),H6)</f>
        <v>⑩役務</v>
      </c>
      <c r="BJ6" s="36" t="str">
        <f>IF(AG6=契約状況コード表!G$5,"",IF(AND(K6&lt;&gt;"",ISTEXT(U6)),"分担契約/単価契約",IF(ISTEXT(U6),"単価契約",IF(K6&lt;&gt;"","分担契約",""))))</f>
        <v>単価契約</v>
      </c>
      <c r="BK6" s="166"/>
      <c r="BL6" s="115" t="str">
        <f>IF(COUNTIF(T6,"**"),"",IF(AND(T6&gt;=契約状況コード表!P$5,OR(H6=契約状況コード表!M$5,H6=契約状況コード表!M$6)),1,IF(AND(T6&gt;=契約状況コード表!P$13,H6&lt;&gt;契約状況コード表!M$5,H6&lt;&gt;契約状況コード表!M$6),1,"")))</f>
        <v/>
      </c>
      <c r="BM6" s="150" t="str">
        <f t="shared" ref="BM6:BM16" si="4">IF(LEN(O6)=0,"○",IF(LEN(O6)=1,"○",IF(LEN(O6)=13,"○",IF(LEN(O6)=27,"○",IF(LEN(O6)=41,"○","×")))))</f>
        <v>○</v>
      </c>
      <c r="BN6" s="115" t="b">
        <f t="shared" ref="BN6:BN16" si="5">_xlfn.ISFORMULA(BI6)</f>
        <v>1</v>
      </c>
      <c r="BO6" s="115" t="b">
        <f t="shared" ref="BO6:BO16" si="6">_xlfn.ISFORMULA(BJ6)</f>
        <v>1</v>
      </c>
      <c r="BP6" s="98"/>
    </row>
    <row r="7" spans="1:68" s="198" customFormat="1" ht="84.95" customHeight="1">
      <c r="A7" s="99">
        <f>ROW()-5</f>
        <v>2</v>
      </c>
      <c r="B7" s="99">
        <f>IF(AND(COUNTIF(H7,"*工事*"),COUNTIF(R7,"*入札*")),1,IF(AND(COUNTIF(H7,"*工事*"),COUNTIF(R7,"*随意契約*")),2,IF(AND(R7&lt;&gt;"*工事*",COUNTIF(R7,"*入札*")),3,IF(AND(H7&lt;&gt;"*工事*",COUNTIF(R7,"*随意契約*")),4,""))))</f>
        <v>4</v>
      </c>
      <c r="C7" s="99" t="str">
        <f>IF(B7&lt;&gt;1,"",COUNTIF($B$6:B7,1))</f>
        <v/>
      </c>
      <c r="D7" s="99" t="str">
        <f>IF(B7&lt;&gt;2,"",COUNTIF($B$6:B7,2))</f>
        <v/>
      </c>
      <c r="E7" s="99" t="str">
        <f>IF(B7&lt;&gt;3,"",COUNTIF($B$6:B7,3))</f>
        <v/>
      </c>
      <c r="F7" s="99">
        <f>IF(B7&lt;&gt;4,"",COUNTIF($B$6:B7,4))</f>
        <v>1</v>
      </c>
      <c r="G7" s="197" t="s">
        <v>228</v>
      </c>
      <c r="H7" s="36" t="s">
        <v>42</v>
      </c>
      <c r="I7" s="79" t="s">
        <v>226</v>
      </c>
      <c r="J7" s="76" t="s">
        <v>187</v>
      </c>
      <c r="K7" s="75"/>
      <c r="L7" s="156"/>
      <c r="M7" s="77">
        <v>44937</v>
      </c>
      <c r="N7" s="76" t="s">
        <v>216</v>
      </c>
      <c r="O7" s="78">
        <v>1120101010174</v>
      </c>
      <c r="P7" s="82" t="s">
        <v>63</v>
      </c>
      <c r="Q7" s="83"/>
      <c r="R7" s="76" t="s">
        <v>188</v>
      </c>
      <c r="S7" s="75"/>
      <c r="T7" s="84">
        <v>1860458</v>
      </c>
      <c r="U7" s="149" t="s">
        <v>208</v>
      </c>
      <c r="V7" s="85">
        <v>1824900</v>
      </c>
      <c r="W7" s="167">
        <f>IF(OR(T7="他官署で調達手続きを実施のため",AG7=契約状況コード表!G$5),"－",IF(V7&lt;&gt;"",ROUNDDOWN(V7/T7,3),(IFERROR(ROUNDDOWN(U7/T7,3),"－"))))</f>
        <v>0.98</v>
      </c>
      <c r="X7" s="84"/>
      <c r="Y7" s="84"/>
      <c r="Z7" s="81" t="s">
        <v>184</v>
      </c>
      <c r="AA7" s="79" t="s">
        <v>186</v>
      </c>
      <c r="AB7" s="80">
        <v>0</v>
      </c>
      <c r="AC7" s="81">
        <v>0</v>
      </c>
      <c r="AD7" s="81" t="s">
        <v>184</v>
      </c>
      <c r="AE7" s="81" t="s">
        <v>205</v>
      </c>
      <c r="AF7" s="81" t="s">
        <v>184</v>
      </c>
      <c r="AG7" s="79"/>
      <c r="AH7" s="76" t="s">
        <v>191</v>
      </c>
      <c r="AI7" s="76" t="s">
        <v>203</v>
      </c>
      <c r="AJ7" s="76"/>
      <c r="AK7" s="36"/>
      <c r="AL7" s="36"/>
      <c r="AM7" s="195"/>
      <c r="AN7" s="195"/>
      <c r="AO7" s="195"/>
      <c r="AP7" s="195"/>
      <c r="AQ7" s="156"/>
      <c r="AR7" s="75"/>
      <c r="AS7" s="36"/>
      <c r="AT7" s="36"/>
      <c r="AU7" s="36"/>
      <c r="AV7" s="36"/>
      <c r="AW7" s="36"/>
      <c r="AX7" s="36"/>
      <c r="AY7" s="36"/>
      <c r="AZ7" s="36"/>
      <c r="BA7" s="102"/>
      <c r="BB7" s="110"/>
      <c r="BC7" s="111" t="str">
        <f>IF(AND(OR(K7=契約状況コード表!D$5,K7=契約状況コード表!D$6),OR(AG7=契約状況コード表!G$5,AG7=契約状況コード表!G$6)),"年間支払金額(全官署)",IF(OR(AG7=契約状況コード表!G$5,AG7=契約状況コード表!G$6),"年間支払金額",IF(AND(OR(COUNTIF(AI7,"*すべて*"),COUNTIF(AI7,"*全て*")),S7="●",OR(K7=契約状況コード表!D$5,K7=契約状況コード表!D$6)),"年間支払金額(全官署、契約相手方ごと)",IF(AND(OR(COUNTIF(AI7,"*すべて*"),COUNTIF(AI7,"*全て*")),S7="●"),"年間支払金額(契約相手方ごと)",IF(AND(OR(K7=契約状況コード表!D$5,K7=契約状況コード表!D$6),AG7=契約状況コード表!G$7),"契約総額(全官署)",IF(AND(K7=契約状況コード表!D$7,AG7=契約状況コード表!G$7),"契約総額(自官署のみ)",IF(K7=契約状況コード表!D$7,"年間支払金額(自官署のみ)",IF(AG7=契約状況コード表!G$7,"契約総額",IF(AND(COUNTIF(BJ7,"&lt;&gt;*単価*"),OR(K7=契約状況コード表!D$5,K7=契約状況コード表!D$6)),"全官署予定価格",IF(AND(COUNTIF(BJ7,"*単価*"),OR(K7=契約状況コード表!D$5,K7=契約状況コード表!D$6)),"全官署支払金額",IF(AND(COUNTIF(BJ7,"&lt;&gt;*単価*"),COUNTIF(BJ7,"*変更契約*")),"変更後予定価格",IF(COUNTIF(BJ7,"*単価*"),"年間支払金額","予定価格"))))))))))))</f>
        <v>年間支払金額</v>
      </c>
      <c r="BD7" s="111" t="str">
        <f>IF(AND(BI7=契約状況コード表!M$5,T7&gt;契約状況コード表!N$5),"○",IF(AND(BI7=契約状況コード表!M$6,T7&gt;=契約状況コード表!N$6),"○",IF(AND(BI7=契約状況コード表!M$7,T7&gt;=契約状況コード表!N$7),"○",IF(AND(BI7=契約状況コード表!M$8,T7&gt;=契約状況コード表!N$8),"○",IF(AND(BI7=契約状況コード表!M$9,T7&gt;=契約状況コード表!N$9),"○",IF(AND(BI7=契約状況コード表!M$10,T7&gt;=契約状況コード表!N$10),"○",IF(AND(BI7=契約状況コード表!M$11,T7&gt;=契約状況コード表!N$11),"○",IF(AND(BI7=契約状況コード表!M$12,T7&gt;=契約状況コード表!N$12),"○",IF(AND(BI7=契約状況コード表!M$13,T7&gt;=契約状況コード表!N$13),"○",IF(T7="他官署で調達手続き入札を実施のため","○","×"))))))))))</f>
        <v>○</v>
      </c>
      <c r="BE7" s="111" t="str">
        <f>IF(AND(BI7=契約状況コード表!M$5,Y7&gt;契約状況コード表!N$5),"○",IF(AND(BI7=契約状況コード表!M$6,Y7&gt;=契約状況コード表!N$6),"○",IF(AND(BI7=契約状況コード表!M$7,Y7&gt;=契約状況コード表!N$7),"○",IF(AND(BI7=契約状況コード表!M$8,Y7&gt;=契約状況コード表!N$8),"○",IF(AND(BI7=契約状況コード表!M$9,Y7&gt;=契約状況コード表!N$9),"○",IF(AND(BI7=契約状況コード表!M$10,Y7&gt;=契約状況コード表!N$10),"○",IF(AND(BI7=契約状況コード表!M$11,Y7&gt;=契約状況コード表!N$11),"○",IF(AND(BI7=契約状況コード表!M$12,Y7&gt;=契約状況コード表!N$12),"○",IF(AND(BI7=契約状況コード表!M$13,Y7&gt;=契約状況コード表!N$13),"○","×")))))))))</f>
        <v>×</v>
      </c>
      <c r="BF7" s="111" t="str">
        <f t="shared" si="0"/>
        <v>×</v>
      </c>
      <c r="BG7" s="111" t="str">
        <f t="shared" si="1"/>
        <v>×</v>
      </c>
      <c r="BH7" s="112" t="str">
        <f t="shared" si="2"/>
        <v/>
      </c>
      <c r="BI7" s="165" t="str">
        <f t="shared" si="3"/>
        <v>⑩役務</v>
      </c>
      <c r="BJ7" s="36" t="str">
        <f>IF(AG7=契約状況コード表!G$5,"",IF(AND(K7&lt;&gt;"",ISTEXT(U7)),"分担契約/単価契約",IF(ISTEXT(U7),"単価契約",IF(K7&lt;&gt;"","分担契約",""))))</f>
        <v>単価契約</v>
      </c>
      <c r="BK7" s="166"/>
      <c r="BL7" s="115" t="str">
        <f>IF(COUNTIF(T7,"**"),"",IF(AND(T7&gt;=契約状況コード表!P$5,OR(H7=契約状況コード表!M$5,H7=契約状況コード表!M$6)),1,IF(AND(T7&gt;=契約状況コード表!P$13,H7&lt;&gt;契約状況コード表!M$5,H7&lt;&gt;契約状況コード表!M$6),1,"")))</f>
        <v/>
      </c>
      <c r="BM7" s="150" t="str">
        <f t="shared" si="4"/>
        <v>○</v>
      </c>
      <c r="BN7" s="115" t="b">
        <f t="shared" si="5"/>
        <v>1</v>
      </c>
      <c r="BO7" s="115" t="b">
        <f t="shared" si="6"/>
        <v>1</v>
      </c>
      <c r="BP7" s="98"/>
    </row>
    <row r="8" spans="1:68" s="198" customFormat="1" ht="84.95" customHeight="1">
      <c r="A8" s="99"/>
      <c r="B8" s="99"/>
      <c r="C8" s="99"/>
      <c r="D8" s="99"/>
      <c r="E8" s="99"/>
      <c r="F8" s="99"/>
      <c r="G8" s="197" t="s">
        <v>229</v>
      </c>
      <c r="H8" s="36" t="s">
        <v>13</v>
      </c>
      <c r="I8" s="76" t="s">
        <v>221</v>
      </c>
      <c r="J8" s="76" t="s">
        <v>190</v>
      </c>
      <c r="K8" s="75"/>
      <c r="L8" s="156"/>
      <c r="M8" s="77">
        <v>44938</v>
      </c>
      <c r="N8" s="76" t="s">
        <v>213</v>
      </c>
      <c r="O8" s="78">
        <v>8120901027980</v>
      </c>
      <c r="P8" s="82" t="s">
        <v>63</v>
      </c>
      <c r="Q8" s="83"/>
      <c r="R8" s="76" t="s">
        <v>185</v>
      </c>
      <c r="S8" s="75"/>
      <c r="T8" s="204">
        <v>29239100</v>
      </c>
      <c r="U8" s="205">
        <v>28968500</v>
      </c>
      <c r="V8" s="85"/>
      <c r="W8" s="167">
        <f>IF(OR(T8="他官署で調達手続きを実施のため",AG8=契約状況コード表!G$5),"－",IF(V8&lt;&gt;"",ROUNDDOWN(V8/T8,3),(IFERROR(ROUNDDOWN(U8/T8,3),"－"))))</f>
        <v>0.99</v>
      </c>
      <c r="X8" s="84"/>
      <c r="Y8" s="84"/>
      <c r="Z8" s="81" t="s">
        <v>184</v>
      </c>
      <c r="AA8" s="79" t="s">
        <v>15</v>
      </c>
      <c r="AB8" s="80">
        <v>4</v>
      </c>
      <c r="AC8" s="81">
        <v>4</v>
      </c>
      <c r="AD8" s="81" t="s">
        <v>183</v>
      </c>
      <c r="AE8" s="81"/>
      <c r="AF8" s="81" t="s">
        <v>183</v>
      </c>
      <c r="AG8" s="79"/>
      <c r="AH8" s="76"/>
      <c r="AI8" s="196"/>
      <c r="AJ8" s="76"/>
      <c r="AK8" s="36"/>
      <c r="AL8" s="36"/>
      <c r="AM8" s="195"/>
      <c r="AN8" s="195"/>
      <c r="AO8" s="195"/>
      <c r="AP8" s="195"/>
      <c r="AQ8" s="156"/>
      <c r="AR8" s="75"/>
      <c r="AS8" s="36"/>
      <c r="AT8" s="36"/>
      <c r="AU8" s="36"/>
      <c r="AV8" s="36"/>
      <c r="AW8" s="36"/>
      <c r="AX8" s="36"/>
      <c r="AY8" s="36"/>
      <c r="AZ8" s="36"/>
      <c r="BA8" s="102"/>
      <c r="BB8" s="110"/>
      <c r="BC8" s="111" t="str">
        <f>IF(AND(OR(K8=契約状況コード表!D$5,K8=契約状況コード表!D$6),OR(AG8=契約状況コード表!G$5,AG8=契約状況コード表!G$6)),"年間支払金額(全官署)",IF(OR(AG8=契約状況コード表!G$5,AG8=契約状況コード表!G$6),"年間支払金額",IF(AND(OR(COUNTIF(AI8,"*すべて*"),COUNTIF(AI8,"*全て*")),S8="●",OR(K8=契約状況コード表!D$5,K8=契約状況コード表!D$6)),"年間支払金額(全官署、契約相手方ごと)",IF(AND(OR(COUNTIF(AI8,"*すべて*"),COUNTIF(AI8,"*全て*")),S8="●"),"年間支払金額(契約相手方ごと)",IF(AND(OR(K8=契約状況コード表!D$5,K8=契約状況コード表!D$6),AG8=契約状況コード表!G$7),"契約総額(全官署)",IF(AND(K8=契約状況コード表!D$7,AG8=契約状況コード表!G$7),"契約総額(自官署のみ)",IF(K8=契約状況コード表!D$7,"年間支払金額(自官署のみ)",IF(AG8=契約状況コード表!G$7,"契約総額",IF(AND(COUNTIF(BJ8,"&lt;&gt;*単価*"),OR(K8=契約状況コード表!D$5,K8=契約状況コード表!D$6)),"全官署予定価格",IF(AND(COUNTIF(BJ8,"*単価*"),OR(K8=契約状況コード表!D$5,K8=契約状況コード表!D$6)),"全官署支払金額",IF(AND(COUNTIF(BJ8,"&lt;&gt;*単価*"),COUNTIF(BJ8,"*変更契約*")),"変更後予定価格",IF(COUNTIF(BJ8,"*単価*"),"年間支払金額","予定価格"))))))))))))</f>
        <v>予定価格</v>
      </c>
      <c r="BD8" s="111" t="str">
        <f>IF(AND(BI8=契約状況コード表!M$5,T8&gt;契約状況コード表!N$5),"○",IF(AND(BI8=契約状況コード表!M$6,T8&gt;=契約状況コード表!N$6),"○",IF(AND(BI8=契約状況コード表!M$7,T8&gt;=契約状況コード表!N$7),"○",IF(AND(BI8=契約状況コード表!M$8,T8&gt;=契約状況コード表!N$8),"○",IF(AND(BI8=契約状況コード表!M$9,T8&gt;=契約状況コード表!N$9),"○",IF(AND(BI8=契約状況コード表!M$10,T8&gt;=契約状況コード表!N$10),"○",IF(AND(BI8=契約状況コード表!M$11,T8&gt;=契約状況コード表!N$11),"○",IF(AND(BI8=契約状況コード表!M$12,T8&gt;=契約状況コード表!N$12),"○",IF(AND(BI8=契約状況コード表!M$13,T8&gt;=契約状況コード表!N$13),"○",IF(T8="他官署で調達手続き入札を実施のため","○","×"))))))))))</f>
        <v>○</v>
      </c>
      <c r="BE8" s="111" t="str">
        <f>IF(AND(BI8=契約状況コード表!M$5,Y8&gt;契約状況コード表!N$5),"○",IF(AND(BI8=契約状況コード表!M$6,Y8&gt;=契約状況コード表!N$6),"○",IF(AND(BI8=契約状況コード表!M$7,Y8&gt;=契約状況コード表!N$7),"○",IF(AND(BI8=契約状況コード表!M$8,Y8&gt;=契約状況コード表!N$8),"○",IF(AND(BI8=契約状況コード表!M$9,Y8&gt;=契約状況コード表!N$9),"○",IF(AND(BI8=契約状況コード表!M$10,Y8&gt;=契約状況コード表!N$10),"○",IF(AND(BI8=契約状況コード表!M$11,Y8&gt;=契約状況コード表!N$11),"○",IF(AND(BI8=契約状況コード表!M$12,Y8&gt;=契約状況コード表!N$12),"○",IF(AND(BI8=契約状況コード表!M$13,Y8&gt;=契約状況コード表!N$13),"○","×")))))))))</f>
        <v>×</v>
      </c>
      <c r="BF8" s="111" t="str">
        <f t="shared" si="0"/>
        <v>○</v>
      </c>
      <c r="BG8" s="111" t="str">
        <f t="shared" si="1"/>
        <v>○</v>
      </c>
      <c r="BH8" s="112">
        <f t="shared" si="2"/>
        <v>0</v>
      </c>
      <c r="BI8" s="165" t="str">
        <f t="shared" si="3"/>
        <v>①工事</v>
      </c>
      <c r="BJ8" s="36" t="str">
        <f>IF(AG8=契約状況コード表!G$5,"",IF(AND(K8&lt;&gt;"",ISTEXT(U8)),"分担契約/単価契約",IF(ISTEXT(U8),"単価契約",IF(K8&lt;&gt;"","分担契約",""))))</f>
        <v/>
      </c>
      <c r="BK8" s="166"/>
      <c r="BL8" s="115" t="str">
        <f>IF(COUNTIF(T8,"**"),"",IF(AND(T8&gt;=契約状況コード表!P$5,OR(H8=契約状況コード表!M$5,H8=契約状況コード表!M$6)),1,IF(AND(T8&gt;=契約状況コード表!P$13,H8&lt;&gt;契約状況コード表!M$5,H8&lt;&gt;契約状況コード表!M$6),1,"")))</f>
        <v/>
      </c>
      <c r="BM8" s="150" t="str">
        <f t="shared" si="4"/>
        <v>○</v>
      </c>
      <c r="BN8" s="115" t="b">
        <f t="shared" si="5"/>
        <v>1</v>
      </c>
      <c r="BO8" s="115" t="b">
        <f t="shared" si="6"/>
        <v>1</v>
      </c>
      <c r="BP8" s="98"/>
    </row>
    <row r="9" spans="1:68" ht="84.95" customHeight="1">
      <c r="A9" s="99">
        <f t="shared" ref="A9:A16" si="7">ROW()-5</f>
        <v>4</v>
      </c>
      <c r="B9" s="99">
        <f t="shared" ref="B9:B16" si="8">IF(AND(COUNTIF(H9,"*工事*"),COUNTIF(R9,"*入札*")),1,IF(AND(COUNTIF(H9,"*工事*"),COUNTIF(R9,"*随意契約*")),2,IF(AND(R9&lt;&gt;"*工事*",COUNTIF(R9,"*入札*")),3,IF(AND(H9&lt;&gt;"*工事*",COUNTIF(R9,"*随意契約*")),4,""))))</f>
        <v>3</v>
      </c>
      <c r="C9" s="99" t="str">
        <f>IF(B9&lt;&gt;1,"",COUNTIF($B$6:B9,1))</f>
        <v/>
      </c>
      <c r="D9" s="99" t="str">
        <f>IF(B9&lt;&gt;2,"",COUNTIF($B$6:B9,2))</f>
        <v/>
      </c>
      <c r="E9" s="99">
        <f>IF(B9&lt;&gt;3,"",COUNTIF($B$6:B9,3))</f>
        <v>2</v>
      </c>
      <c r="F9" s="99" t="str">
        <f>IF(B9&lt;&gt;4,"",COUNTIF($B$6:B9,4))</f>
        <v/>
      </c>
      <c r="G9" s="197" t="s">
        <v>230</v>
      </c>
      <c r="H9" s="36" t="s">
        <v>42</v>
      </c>
      <c r="I9" s="76" t="s">
        <v>209</v>
      </c>
      <c r="J9" s="76" t="s">
        <v>187</v>
      </c>
      <c r="K9" s="75"/>
      <c r="L9" s="156"/>
      <c r="M9" s="77">
        <v>44942</v>
      </c>
      <c r="N9" s="76" t="s">
        <v>217</v>
      </c>
      <c r="O9" s="78">
        <v>5120001045309</v>
      </c>
      <c r="P9" s="82" t="s">
        <v>63</v>
      </c>
      <c r="Q9" s="83"/>
      <c r="R9" s="76" t="s">
        <v>185</v>
      </c>
      <c r="S9" s="75"/>
      <c r="T9" s="204">
        <v>3266120</v>
      </c>
      <c r="U9" s="205">
        <v>990000</v>
      </c>
      <c r="V9" s="85"/>
      <c r="W9" s="167">
        <f>IF(OR(T9="他官署で調達手続きを実施のため",AG9=契約状況コード表!G$5),"－",IF(V9&lt;&gt;"",ROUNDDOWN(V9/T9,3),(IFERROR(ROUNDDOWN(U9/T9,3),"－"))))</f>
        <v>0.30299999999999999</v>
      </c>
      <c r="X9" s="84"/>
      <c r="Y9" s="84"/>
      <c r="Z9" s="81" t="s">
        <v>184</v>
      </c>
      <c r="AA9" s="79" t="s">
        <v>186</v>
      </c>
      <c r="AB9" s="80">
        <v>2</v>
      </c>
      <c r="AC9" s="81">
        <v>2</v>
      </c>
      <c r="AD9" s="81" t="s">
        <v>183</v>
      </c>
      <c r="AE9" s="81"/>
      <c r="AF9" s="81" t="s">
        <v>183</v>
      </c>
      <c r="AG9" s="79"/>
      <c r="AH9" s="76"/>
      <c r="AI9" s="76"/>
      <c r="AJ9" s="76"/>
      <c r="AK9" s="36"/>
      <c r="AL9" s="36"/>
      <c r="AM9" s="195"/>
      <c r="AN9" s="195"/>
      <c r="AO9" s="195"/>
      <c r="AP9" s="195"/>
      <c r="AQ9" s="156"/>
      <c r="AR9" s="75"/>
      <c r="AS9" s="36"/>
      <c r="AT9" s="36"/>
      <c r="AU9" s="36"/>
      <c r="AV9" s="36"/>
      <c r="AW9" s="36"/>
      <c r="AX9" s="36"/>
      <c r="AY9" s="36"/>
      <c r="AZ9" s="36"/>
      <c r="BA9" s="102"/>
      <c r="BB9" s="110"/>
      <c r="BC9" s="111" t="str">
        <f>IF(AND(OR(K9=契約状況コード表!D$5,K9=契約状況コード表!D$6),OR(AG9=契約状況コード表!G$5,AG9=契約状況コード表!G$6)),"年間支払金額(全官署)",IF(OR(AG9=契約状況コード表!G$5,AG9=契約状況コード表!G$6),"年間支払金額",IF(AND(OR(COUNTIF(AI9,"*すべて*"),COUNTIF(AI9,"*全て*")),S9="●",OR(K9=契約状況コード表!D$5,K9=契約状況コード表!D$6)),"年間支払金額(全官署、契約相手方ごと)",IF(AND(OR(COUNTIF(AI9,"*すべて*"),COUNTIF(AI9,"*全て*")),S9="●"),"年間支払金額(契約相手方ごと)",IF(AND(OR(K9=契約状況コード表!D$5,K9=契約状況コード表!D$6),AG9=契約状況コード表!G$7),"契約総額(全官署)",IF(AND(K9=契約状況コード表!D$7,AG9=契約状況コード表!G$7),"契約総額(自官署のみ)",IF(K9=契約状況コード表!D$7,"年間支払金額(自官署のみ)",IF(AG9=契約状況コード表!G$7,"契約総額",IF(AND(COUNTIF(BJ9,"&lt;&gt;*単価*"),OR(K9=契約状況コード表!D$5,K9=契約状況コード表!D$6)),"全官署予定価格",IF(AND(COUNTIF(BJ9,"*単価*"),OR(K9=契約状況コード表!D$5,K9=契約状況コード表!D$6)),"全官署支払金額",IF(AND(COUNTIF(BJ9,"&lt;&gt;*単価*"),COUNTIF(BJ9,"*変更契約*")),"変更後予定価格",IF(COUNTIF(BJ9,"*単価*"),"年間支払金額","予定価格"))))))))))))</f>
        <v>予定価格</v>
      </c>
      <c r="BD9" s="111" t="str">
        <f>IF(AND(BI9=契約状況コード表!M$5,T9&gt;契約状況コード表!N$5),"○",IF(AND(BI9=契約状況コード表!M$6,T9&gt;=契約状況コード表!N$6),"○",IF(AND(BI9=契約状況コード表!M$7,T9&gt;=契約状況コード表!N$7),"○",IF(AND(BI9=契約状況コード表!M$8,T9&gt;=契約状況コード表!N$8),"○",IF(AND(BI9=契約状況コード表!M$9,T9&gt;=契約状況コード表!N$9),"○",IF(AND(BI9=契約状況コード表!M$10,T9&gt;=契約状況コード表!N$10),"○",IF(AND(BI9=契約状況コード表!M$11,T9&gt;=契約状況コード表!N$11),"○",IF(AND(BI9=契約状況コード表!M$12,T9&gt;=契約状況コード表!N$12),"○",IF(AND(BI9=契約状況コード表!M$13,T9&gt;=契約状況コード表!N$13),"○",IF(T9="他官署で調達手続き入札を実施のため","○","×"))))))))))</f>
        <v>○</v>
      </c>
      <c r="BE9" s="111" t="str">
        <f>IF(AND(BI9=契約状況コード表!M$5,Y9&gt;契約状況コード表!N$5),"○",IF(AND(BI9=契約状況コード表!M$6,Y9&gt;=契約状況コード表!N$6),"○",IF(AND(BI9=契約状況コード表!M$7,Y9&gt;=契約状況コード表!N$7),"○",IF(AND(BI9=契約状況コード表!M$8,Y9&gt;=契約状況コード表!N$8),"○",IF(AND(BI9=契約状況コード表!M$9,Y9&gt;=契約状況コード表!N$9),"○",IF(AND(BI9=契約状況コード表!M$10,Y9&gt;=契約状況コード表!N$10),"○",IF(AND(BI9=契約状況コード表!M$11,Y9&gt;=契約状況コード表!N$11),"○",IF(AND(BI9=契約状況コード表!M$12,Y9&gt;=契約状況コード表!N$12),"○",IF(AND(BI9=契約状況コード表!M$13,Y9&gt;=契約状況コード表!N$13),"○","×")))))))))</f>
        <v>×</v>
      </c>
      <c r="BF9" s="111" t="str">
        <f t="shared" si="0"/>
        <v>○</v>
      </c>
      <c r="BG9" s="111" t="str">
        <f t="shared" si="1"/>
        <v>○</v>
      </c>
      <c r="BH9" s="112">
        <f t="shared" si="2"/>
        <v>0</v>
      </c>
      <c r="BI9" s="165" t="str">
        <f t="shared" si="3"/>
        <v>⑩役務</v>
      </c>
      <c r="BJ9" s="36" t="str">
        <f>IF(AG9=契約状況コード表!G$5,"",IF(AND(K9&lt;&gt;"",ISTEXT(U9)),"分担契約/単価契約",IF(ISTEXT(U9),"単価契約",IF(K9&lt;&gt;"","分担契約",""))))</f>
        <v/>
      </c>
      <c r="BK9" s="166"/>
      <c r="BL9" s="115" t="str">
        <f>IF(COUNTIF(T9,"**"),"",IF(AND(T9&gt;=契約状況コード表!P$5,OR(H9=契約状況コード表!M$5,H9=契約状況コード表!M$6)),1,IF(AND(T9&gt;=契約状況コード表!P$13,H9&lt;&gt;契約状況コード表!M$5,H9&lt;&gt;契約状況コード表!M$6),1,"")))</f>
        <v/>
      </c>
      <c r="BM9" s="150" t="str">
        <f t="shared" si="4"/>
        <v>○</v>
      </c>
      <c r="BN9" s="115" t="b">
        <f t="shared" si="5"/>
        <v>1</v>
      </c>
      <c r="BO9" s="115" t="b">
        <f t="shared" si="6"/>
        <v>1</v>
      </c>
    </row>
    <row r="10" spans="1:68" ht="84.95" customHeight="1">
      <c r="A10" s="99">
        <f t="shared" si="7"/>
        <v>5</v>
      </c>
      <c r="B10" s="99">
        <f t="shared" si="8"/>
        <v>3</v>
      </c>
      <c r="C10" s="99" t="str">
        <f>IF(B10&lt;&gt;1,"",COUNTIF($B$6:B10,1))</f>
        <v/>
      </c>
      <c r="D10" s="99" t="str">
        <f>IF(B10&lt;&gt;2,"",COUNTIF($B$6:B10,2))</f>
        <v/>
      </c>
      <c r="E10" s="99">
        <f>IF(B10&lt;&gt;3,"",COUNTIF($B$6:B10,3))</f>
        <v>3</v>
      </c>
      <c r="F10" s="99" t="str">
        <f>IF(B10&lt;&gt;4,"",COUNTIF($B$6:B10,4))</f>
        <v/>
      </c>
      <c r="G10" s="197" t="s">
        <v>231</v>
      </c>
      <c r="H10" s="36" t="s">
        <v>42</v>
      </c>
      <c r="I10" s="76" t="s">
        <v>210</v>
      </c>
      <c r="J10" s="76" t="s">
        <v>187</v>
      </c>
      <c r="K10" s="75"/>
      <c r="L10" s="156"/>
      <c r="M10" s="77">
        <v>44942</v>
      </c>
      <c r="N10" s="76" t="s">
        <v>217</v>
      </c>
      <c r="O10" s="78">
        <v>5120001045309</v>
      </c>
      <c r="P10" s="82" t="s">
        <v>63</v>
      </c>
      <c r="Q10" s="83"/>
      <c r="R10" s="76" t="s">
        <v>185</v>
      </c>
      <c r="S10" s="75"/>
      <c r="T10" s="204">
        <v>1431430</v>
      </c>
      <c r="U10" s="205">
        <v>990000</v>
      </c>
      <c r="V10" s="85"/>
      <c r="W10" s="167">
        <f>IF(OR(T10="他官署で調達手続きを実施のため",AG10=契約状況コード表!G$5),"－",IF(V10&lt;&gt;"",ROUNDDOWN(V10/T10,3),(IFERROR(ROUNDDOWN(U10/T10,3),"－"))))</f>
        <v>0.69099999999999995</v>
      </c>
      <c r="X10" s="84"/>
      <c r="Y10" s="84"/>
      <c r="Z10" s="81" t="s">
        <v>184</v>
      </c>
      <c r="AA10" s="79" t="s">
        <v>186</v>
      </c>
      <c r="AB10" s="80">
        <v>1</v>
      </c>
      <c r="AC10" s="81">
        <v>1</v>
      </c>
      <c r="AD10" s="81" t="s">
        <v>183</v>
      </c>
      <c r="AE10" s="81"/>
      <c r="AF10" s="81" t="s">
        <v>183</v>
      </c>
      <c r="AG10" s="79"/>
      <c r="AH10" s="76"/>
      <c r="AI10" s="76"/>
      <c r="AJ10" s="76"/>
      <c r="AK10" s="36"/>
      <c r="AL10" s="36"/>
      <c r="AM10" s="195"/>
      <c r="AN10" s="195"/>
      <c r="AO10" s="195"/>
      <c r="AP10" s="195"/>
      <c r="AQ10" s="156"/>
      <c r="AR10" s="75" t="s">
        <v>184</v>
      </c>
      <c r="AS10" s="36"/>
      <c r="AT10" s="36"/>
      <c r="AU10" s="36"/>
      <c r="AV10" s="36" t="s">
        <v>90</v>
      </c>
      <c r="AW10" s="36"/>
      <c r="AX10" s="36"/>
      <c r="AY10" s="36" t="s">
        <v>183</v>
      </c>
      <c r="AZ10" s="36"/>
      <c r="BA10" s="102"/>
      <c r="BB10" s="110"/>
      <c r="BC10" s="111" t="str">
        <f>IF(AND(OR(K10=契約状況コード表!D$5,K10=契約状況コード表!D$6),OR(AG10=契約状況コード表!G$5,AG10=契約状況コード表!G$6)),"年間支払金額(全官署)",IF(OR(AG10=契約状況コード表!G$5,AG10=契約状況コード表!G$6),"年間支払金額",IF(AND(OR(COUNTIF(AI10,"*すべて*"),COUNTIF(AI10,"*全て*")),S10="●",OR(K10=契約状況コード表!D$5,K10=契約状況コード表!D$6)),"年間支払金額(全官署、契約相手方ごと)",IF(AND(OR(COUNTIF(AI10,"*すべて*"),COUNTIF(AI10,"*全て*")),S10="●"),"年間支払金額(契約相手方ごと)",IF(AND(OR(K10=契約状況コード表!D$5,K10=契約状況コード表!D$6),AG10=契約状況コード表!G$7),"契約総額(全官署)",IF(AND(K10=契約状況コード表!D$7,AG10=契約状況コード表!G$7),"契約総額(自官署のみ)",IF(K10=契約状況コード表!D$7,"年間支払金額(自官署のみ)",IF(AG10=契約状況コード表!G$7,"契約総額",IF(AND(COUNTIF(BJ10,"&lt;&gt;*単価*"),OR(K10=契約状況コード表!D$5,K10=契約状況コード表!D$6)),"全官署予定価格",IF(AND(COUNTIF(BJ10,"*単価*"),OR(K10=契約状況コード表!D$5,K10=契約状況コード表!D$6)),"全官署支払金額",IF(AND(COUNTIF(BJ10,"&lt;&gt;*単価*"),COUNTIF(BJ10,"*変更契約*")),"変更後予定価格",IF(COUNTIF(BJ10,"*単価*"),"年間支払金額","予定価格"))))))))))))</f>
        <v>予定価格</v>
      </c>
      <c r="BD10" s="111" t="str">
        <f>IF(AND(BI10=契約状況コード表!M$5,T10&gt;契約状況コード表!N$5),"○",IF(AND(BI10=契約状況コード表!M$6,T10&gt;=契約状況コード表!N$6),"○",IF(AND(BI10=契約状況コード表!M$7,T10&gt;=契約状況コード表!N$7),"○",IF(AND(BI10=契約状況コード表!M$8,T10&gt;=契約状況コード表!N$8),"○",IF(AND(BI10=契約状況コード表!M$9,T10&gt;=契約状況コード表!N$9),"○",IF(AND(BI10=契約状況コード表!M$10,T10&gt;=契約状況コード表!N$10),"○",IF(AND(BI10=契約状況コード表!M$11,T10&gt;=契約状況コード表!N$11),"○",IF(AND(BI10=契約状況コード表!M$12,T10&gt;=契約状況コード表!N$12),"○",IF(AND(BI10=契約状況コード表!M$13,T10&gt;=契約状況コード表!N$13),"○",IF(T10="他官署で調達手続き入札を実施のため","○","×"))))))))))</f>
        <v>○</v>
      </c>
      <c r="BE10" s="111" t="str">
        <f>IF(AND(BI10=契約状況コード表!M$5,Y10&gt;契約状況コード表!N$5),"○",IF(AND(BI10=契約状況コード表!M$6,Y10&gt;=契約状況コード表!N$6),"○",IF(AND(BI10=契約状況コード表!M$7,Y10&gt;=契約状況コード表!N$7),"○",IF(AND(BI10=契約状況コード表!M$8,Y10&gt;=契約状況コード表!N$8),"○",IF(AND(BI10=契約状況コード表!M$9,Y10&gt;=契約状況コード表!N$9),"○",IF(AND(BI10=契約状況コード表!M$10,Y10&gt;=契約状況コード表!N$10),"○",IF(AND(BI10=契約状況コード表!M$11,Y10&gt;=契約状況コード表!N$11),"○",IF(AND(BI10=契約状況コード表!M$12,Y10&gt;=契約状況コード表!N$12),"○",IF(AND(BI10=契約状況コード表!M$13,Y10&gt;=契約状況コード表!N$13),"○","×")))))))))</f>
        <v>×</v>
      </c>
      <c r="BF10" s="111" t="str">
        <f t="shared" si="0"/>
        <v>○</v>
      </c>
      <c r="BG10" s="111" t="str">
        <f t="shared" si="1"/>
        <v>○</v>
      </c>
      <c r="BH10" s="112">
        <f t="shared" si="2"/>
        <v>0</v>
      </c>
      <c r="BI10" s="165" t="str">
        <f t="shared" si="3"/>
        <v>⑩役務</v>
      </c>
      <c r="BJ10" s="36" t="str">
        <f>IF(AG10=契約状況コード表!G$5,"",IF(AND(K10&lt;&gt;"",ISTEXT(U10)),"分担契約/単価契約",IF(ISTEXT(U10),"単価契約",IF(K10&lt;&gt;"","分担契約",""))))</f>
        <v/>
      </c>
      <c r="BK10" s="166"/>
      <c r="BL10" s="115" t="str">
        <f>IF(COUNTIF(T10,"**"),"",IF(AND(T10&gt;=契約状況コード表!P$5,OR(H10=契約状況コード表!M$5,H10=契約状況コード表!M$6)),1,IF(AND(T10&gt;=契約状況コード表!P$13,H10&lt;&gt;契約状況コード表!M$5,H10&lt;&gt;契約状況コード表!M$6),1,"")))</f>
        <v/>
      </c>
      <c r="BM10" s="150" t="str">
        <f t="shared" si="4"/>
        <v>○</v>
      </c>
      <c r="BN10" s="115" t="b">
        <f t="shared" si="5"/>
        <v>1</v>
      </c>
      <c r="BO10" s="115" t="b">
        <f t="shared" si="6"/>
        <v>1</v>
      </c>
    </row>
    <row r="11" spans="1:68" ht="84.95" customHeight="1">
      <c r="A11" s="99">
        <f t="shared" si="7"/>
        <v>6</v>
      </c>
      <c r="B11" s="99">
        <f t="shared" si="8"/>
        <v>3</v>
      </c>
      <c r="C11" s="99" t="str">
        <f>IF(B11&lt;&gt;1,"",COUNTIF($B$6:B11,1))</f>
        <v/>
      </c>
      <c r="D11" s="99" t="str">
        <f>IF(B11&lt;&gt;2,"",COUNTIF($B$6:B11,2))</f>
        <v/>
      </c>
      <c r="E11" s="99">
        <f>IF(B11&lt;&gt;3,"",COUNTIF($B$6:B11,3))</f>
        <v>4</v>
      </c>
      <c r="F11" s="99" t="str">
        <f>IF(B11&lt;&gt;4,"",COUNTIF($B$6:B11,4))</f>
        <v/>
      </c>
      <c r="G11" s="197" t="s">
        <v>232</v>
      </c>
      <c r="H11" s="36" t="s">
        <v>36</v>
      </c>
      <c r="I11" s="76" t="s">
        <v>219</v>
      </c>
      <c r="J11" s="76" t="s">
        <v>189</v>
      </c>
      <c r="K11" s="75"/>
      <c r="L11" s="156"/>
      <c r="M11" s="77">
        <v>44942</v>
      </c>
      <c r="N11" s="76" t="s">
        <v>211</v>
      </c>
      <c r="O11" s="78">
        <v>3120001001214</v>
      </c>
      <c r="P11" s="82" t="s">
        <v>63</v>
      </c>
      <c r="Q11" s="83"/>
      <c r="R11" s="76" t="s">
        <v>185</v>
      </c>
      <c r="S11" s="75"/>
      <c r="T11" s="204">
        <v>11990418</v>
      </c>
      <c r="U11" s="205">
        <v>10352430</v>
      </c>
      <c r="V11" s="85"/>
      <c r="W11" s="167">
        <f>IF(OR(T11="他官署で調達手続きを実施のため",AG11=契約状況コード表!G$5),"－",IF(V11&lt;&gt;"",ROUNDDOWN(V11/T11,3),(IFERROR(ROUNDDOWN(U11/T11,3),"－"))))</f>
        <v>0.86299999999999999</v>
      </c>
      <c r="X11" s="84"/>
      <c r="Y11" s="84"/>
      <c r="Z11" s="81" t="s">
        <v>184</v>
      </c>
      <c r="AA11" s="79" t="s">
        <v>186</v>
      </c>
      <c r="AB11" s="80">
        <v>4</v>
      </c>
      <c r="AC11" s="81">
        <v>4</v>
      </c>
      <c r="AD11" s="81" t="s">
        <v>183</v>
      </c>
      <c r="AE11" s="81"/>
      <c r="AF11" s="81" t="s">
        <v>183</v>
      </c>
      <c r="AG11" s="79"/>
      <c r="AH11" s="76"/>
      <c r="AI11" s="76"/>
      <c r="AJ11" s="76"/>
      <c r="AK11" s="36"/>
      <c r="AL11" s="36"/>
      <c r="AM11" s="195"/>
      <c r="AN11" s="195"/>
      <c r="AO11" s="195"/>
      <c r="AP11" s="195"/>
      <c r="AQ11" s="156"/>
      <c r="AR11" s="75"/>
      <c r="AS11" s="36"/>
      <c r="AT11" s="36"/>
      <c r="AU11" s="36"/>
      <c r="AV11" s="36"/>
      <c r="AW11" s="36"/>
      <c r="AX11" s="36"/>
      <c r="AY11" s="36"/>
      <c r="AZ11" s="36"/>
      <c r="BA11" s="102"/>
      <c r="BB11" s="110"/>
      <c r="BC11" s="111" t="str">
        <f>IF(AND(OR(K11=契約状況コード表!D$5,K11=契約状況コード表!D$6),OR(AG11=契約状況コード表!G$5,AG11=契約状況コード表!G$6)),"年間支払金額(全官署)",IF(OR(AG11=契約状況コード表!G$5,AG11=契約状況コード表!G$6),"年間支払金額",IF(AND(OR(COUNTIF(AI11,"*すべて*"),COUNTIF(AI11,"*全て*")),S11="●",OR(K11=契約状況コード表!D$5,K11=契約状況コード表!D$6)),"年間支払金額(全官署、契約相手方ごと)",IF(AND(OR(COUNTIF(AI11,"*すべて*"),COUNTIF(AI11,"*全て*")),S11="●"),"年間支払金額(契約相手方ごと)",IF(AND(OR(K11=契約状況コード表!D$5,K11=契約状況コード表!D$6),AG11=契約状況コード表!G$7),"契約総額(全官署)",IF(AND(K11=契約状況コード表!D$7,AG11=契約状況コード表!G$7),"契約総額(自官署のみ)",IF(K11=契約状況コード表!D$7,"年間支払金額(自官署のみ)",IF(AG11=契約状況コード表!G$7,"契約総額",IF(AND(COUNTIF(BJ11,"&lt;&gt;*単価*"),OR(K11=契約状況コード表!D$5,K11=契約状況コード表!D$6)),"全官署予定価格",IF(AND(COUNTIF(BJ11,"*単価*"),OR(K11=契約状況コード表!D$5,K11=契約状況コード表!D$6)),"全官署支払金額",IF(AND(COUNTIF(BJ11,"&lt;&gt;*単価*"),COUNTIF(BJ11,"*変更契約*")),"変更後予定価格",IF(COUNTIF(BJ11,"*単価*"),"年間支払金額","予定価格"))))))))))))</f>
        <v>予定価格</v>
      </c>
      <c r="BD11" s="111" t="str">
        <f>IF(AND(BI11=契約状況コード表!M$5,T11&gt;契約状況コード表!N$5),"○",IF(AND(BI11=契約状況コード表!M$6,T11&gt;=契約状況コード表!N$6),"○",IF(AND(BI11=契約状況コード表!M$7,T11&gt;=契約状況コード表!N$7),"○",IF(AND(BI11=契約状況コード表!M$8,T11&gt;=契約状況コード表!N$8),"○",IF(AND(BI11=契約状況コード表!M$9,T11&gt;=契約状況コード表!N$9),"○",IF(AND(BI11=契約状況コード表!M$10,T11&gt;=契約状況コード表!N$10),"○",IF(AND(BI11=契約状況コード表!M$11,T11&gt;=契約状況コード表!N$11),"○",IF(AND(BI11=契約状況コード表!M$12,T11&gt;=契約状況コード表!N$12),"○",IF(AND(BI11=契約状況コード表!M$13,T11&gt;=契約状況コード表!N$13),"○",IF(T11="他官署で調達手続き入札を実施のため","○","×"))))))))))</f>
        <v>○</v>
      </c>
      <c r="BE11" s="111" t="str">
        <f>IF(AND(BI11=契約状況コード表!M$5,Y11&gt;契約状況コード表!N$5),"○",IF(AND(BI11=契約状況コード表!M$6,Y11&gt;=契約状況コード表!N$6),"○",IF(AND(BI11=契約状況コード表!M$7,Y11&gt;=契約状況コード表!N$7),"○",IF(AND(BI11=契約状況コード表!M$8,Y11&gt;=契約状況コード表!N$8),"○",IF(AND(BI11=契約状況コード表!M$9,Y11&gt;=契約状況コード表!N$9),"○",IF(AND(BI11=契約状況コード表!M$10,Y11&gt;=契約状況コード表!N$10),"○",IF(AND(BI11=契約状況コード表!M$11,Y11&gt;=契約状況コード表!N$11),"○",IF(AND(BI11=契約状況コード表!M$12,Y11&gt;=契約状況コード表!N$12),"○",IF(AND(BI11=契約状況コード表!M$13,Y11&gt;=契約状況コード表!N$13),"○","×")))))))))</f>
        <v>×</v>
      </c>
      <c r="BF11" s="111" t="str">
        <f t="shared" si="0"/>
        <v>○</v>
      </c>
      <c r="BG11" s="111" t="str">
        <f t="shared" si="1"/>
        <v>○</v>
      </c>
      <c r="BH11" s="112">
        <f t="shared" si="2"/>
        <v>0</v>
      </c>
      <c r="BI11" s="165" t="str">
        <f t="shared" si="3"/>
        <v>⑦物品等購入</v>
      </c>
      <c r="BJ11" s="36" t="str">
        <f>IF(AG11=契約状況コード表!G$5,"",IF(AND(K11&lt;&gt;"",ISTEXT(U11)),"分担契約/単価契約",IF(ISTEXT(U11),"単価契約",IF(K11&lt;&gt;"","分担契約",""))))</f>
        <v/>
      </c>
      <c r="BK11" s="166"/>
      <c r="BL11" s="115" t="str">
        <f>IF(COUNTIF(T11,"**"),"",IF(AND(T11&gt;=契約状況コード表!P$5,OR(H11=契約状況コード表!M$5,H11=契約状況コード表!M$6)),1,IF(AND(T11&gt;=契約状況コード表!P$13,H11&lt;&gt;契約状況コード表!M$5,H11&lt;&gt;契約状況コード表!M$6),1,"")))</f>
        <v/>
      </c>
      <c r="BM11" s="150" t="str">
        <f t="shared" si="4"/>
        <v>○</v>
      </c>
      <c r="BN11" s="115" t="b">
        <f t="shared" si="5"/>
        <v>1</v>
      </c>
      <c r="BO11" s="115" t="b">
        <f t="shared" si="6"/>
        <v>1</v>
      </c>
    </row>
    <row r="12" spans="1:68" ht="84.95" customHeight="1">
      <c r="A12" s="99">
        <f t="shared" si="7"/>
        <v>7</v>
      </c>
      <c r="B12" s="99">
        <f t="shared" si="8"/>
        <v>1</v>
      </c>
      <c r="C12" s="99">
        <f>IF(B12&lt;&gt;1,"",COUNTIF($B$6:B12,1))</f>
        <v>1</v>
      </c>
      <c r="D12" s="99" t="str">
        <f>IF(B12&lt;&gt;2,"",COUNTIF($B$6:B12,2))</f>
        <v/>
      </c>
      <c r="E12" s="99" t="str">
        <f>IF(B12&lt;&gt;3,"",COUNTIF($B$6:B12,3))</f>
        <v/>
      </c>
      <c r="F12" s="99" t="str">
        <f>IF(B12&lt;&gt;4,"",COUNTIF($B$6:B12,4))</f>
        <v/>
      </c>
      <c r="G12" s="197" t="s">
        <v>233</v>
      </c>
      <c r="H12" s="36" t="s">
        <v>18</v>
      </c>
      <c r="I12" s="76" t="s">
        <v>222</v>
      </c>
      <c r="J12" s="76" t="s">
        <v>190</v>
      </c>
      <c r="K12" s="75"/>
      <c r="L12" s="156"/>
      <c r="M12" s="77">
        <v>44946</v>
      </c>
      <c r="N12" s="76" t="s">
        <v>214</v>
      </c>
      <c r="O12" s="206">
        <v>7120001166425</v>
      </c>
      <c r="P12" s="82" t="s">
        <v>63</v>
      </c>
      <c r="Q12" s="83"/>
      <c r="R12" s="76" t="s">
        <v>185</v>
      </c>
      <c r="S12" s="75"/>
      <c r="T12" s="204">
        <v>2125200</v>
      </c>
      <c r="U12" s="205">
        <v>990000</v>
      </c>
      <c r="V12" s="85"/>
      <c r="W12" s="167">
        <f>IF(OR(T12="他官署で調達手続きを実施のため",AG12=契約状況コード表!G$5),"－",IF(V12&lt;&gt;"",ROUNDDOWN(V12/T12,3),(IFERROR(ROUNDDOWN(U12/T12,3),"－"))))</f>
        <v>0.46500000000000002</v>
      </c>
      <c r="X12" s="84"/>
      <c r="Y12" s="84"/>
      <c r="Z12" s="81" t="s">
        <v>184</v>
      </c>
      <c r="AA12" s="79" t="s">
        <v>186</v>
      </c>
      <c r="AB12" s="80">
        <v>2</v>
      </c>
      <c r="AC12" s="81">
        <v>2</v>
      </c>
      <c r="AD12" s="81" t="s">
        <v>183</v>
      </c>
      <c r="AE12" s="81"/>
      <c r="AF12" s="81" t="s">
        <v>183</v>
      </c>
      <c r="AG12" s="79"/>
      <c r="AH12" s="76"/>
      <c r="AI12" s="76"/>
      <c r="AJ12" s="76"/>
      <c r="AK12" s="36"/>
      <c r="AL12" s="36"/>
      <c r="AM12" s="195"/>
      <c r="AN12" s="195"/>
      <c r="AO12" s="195"/>
      <c r="AP12" s="195"/>
      <c r="AQ12" s="156"/>
      <c r="AR12" s="75"/>
      <c r="AS12" s="36"/>
      <c r="AT12" s="36"/>
      <c r="AU12" s="36"/>
      <c r="AV12" s="36"/>
      <c r="AW12" s="36"/>
      <c r="AX12" s="36"/>
      <c r="AY12" s="36"/>
      <c r="AZ12" s="36"/>
      <c r="BA12" s="102"/>
      <c r="BB12" s="110"/>
      <c r="BC12" s="111" t="str">
        <f>IF(AND(OR(K12=契約状況コード表!D$5,K12=契約状況コード表!D$6),OR(AG12=契約状況コード表!G$5,AG12=契約状況コード表!G$6)),"年間支払金額(全官署)",IF(OR(AG12=契約状況コード表!G$5,AG12=契約状況コード表!G$6),"年間支払金額",IF(AND(OR(COUNTIF(AI12,"*すべて*"),COUNTIF(AI12,"*全て*")),S12="●",OR(K12=契約状況コード表!D$5,K12=契約状況コード表!D$6)),"年間支払金額(全官署、契約相手方ごと)",IF(AND(OR(COUNTIF(AI12,"*すべて*"),COUNTIF(AI12,"*全て*")),S12="●"),"年間支払金額(契約相手方ごと)",IF(AND(OR(K12=契約状況コード表!D$5,K12=契約状況コード表!D$6),AG12=契約状況コード表!G$7),"契約総額(全官署)",IF(AND(K12=契約状況コード表!D$7,AG12=契約状況コード表!G$7),"契約総額(自官署のみ)",IF(K12=契約状況コード表!D$7,"年間支払金額(自官署のみ)",IF(AG12=契約状況コード表!G$7,"契約総額",IF(AND(COUNTIF(BJ12,"&lt;&gt;*単価*"),OR(K12=契約状況コード表!D$5,K12=契約状況コード表!D$6)),"全官署予定価格",IF(AND(COUNTIF(BJ12,"*単価*"),OR(K12=契約状況コード表!D$5,K12=契約状況コード表!D$6)),"全官署支払金額",IF(AND(COUNTIF(BJ12,"&lt;&gt;*単価*"),COUNTIF(BJ12,"*変更契約*")),"変更後予定価格",IF(COUNTIF(BJ12,"*単価*"),"年間支払金額","予定価格"))))))))))))</f>
        <v>予定価格</v>
      </c>
      <c r="BD12" s="111" t="str">
        <f>IF(AND(BI12=契約状況コード表!M$5,T12&gt;契約状況コード表!N$5),"○",IF(AND(BI12=契約状況コード表!M$6,T12&gt;=契約状況コード表!N$6),"○",IF(AND(BI12=契約状況コード表!M$7,T12&gt;=契約状況コード表!N$7),"○",IF(AND(BI12=契約状況コード表!M$8,T12&gt;=契約状況コード表!N$8),"○",IF(AND(BI12=契約状況コード表!M$9,T12&gt;=契約状況コード表!N$9),"○",IF(AND(BI12=契約状況コード表!M$10,T12&gt;=契約状況コード表!N$10),"○",IF(AND(BI12=契約状況コード表!M$11,T12&gt;=契約状況コード表!N$11),"○",IF(AND(BI12=契約状況コード表!M$12,T12&gt;=契約状況コード表!N$12),"○",IF(AND(BI12=契約状況コード表!M$13,T12&gt;=契約状況コード表!N$13),"○",IF(T12="他官署で調達手続き入札を実施のため","○","×"))))))))))</f>
        <v>○</v>
      </c>
      <c r="BE12" s="111" t="str">
        <f>IF(AND(BI12=契約状況コード表!M$5,Y12&gt;契約状況コード表!N$5),"○",IF(AND(BI12=契約状況コード表!M$6,Y12&gt;=契約状況コード表!N$6),"○",IF(AND(BI12=契約状況コード表!M$7,Y12&gt;=契約状況コード表!N$7),"○",IF(AND(BI12=契約状況コード表!M$8,Y12&gt;=契約状況コード表!N$8),"○",IF(AND(BI12=契約状況コード表!M$9,Y12&gt;=契約状況コード表!N$9),"○",IF(AND(BI12=契約状況コード表!M$10,Y12&gt;=契約状況コード表!N$10),"○",IF(AND(BI12=契約状況コード表!M$11,Y12&gt;=契約状況コード表!N$11),"○",IF(AND(BI12=契約状況コード表!M$12,Y12&gt;=契約状況コード表!N$12),"○",IF(AND(BI12=契約状況コード表!M$13,Y12&gt;=契約状況コード表!N$13),"○","×")))))))))</f>
        <v>×</v>
      </c>
      <c r="BF12" s="111" t="str">
        <f t="shared" si="0"/>
        <v>○</v>
      </c>
      <c r="BG12" s="111" t="str">
        <f t="shared" si="1"/>
        <v>○</v>
      </c>
      <c r="BH12" s="112">
        <f t="shared" si="2"/>
        <v>0</v>
      </c>
      <c r="BI12" s="165" t="str">
        <f t="shared" si="3"/>
        <v>②工事（調査及び設計業務等）</v>
      </c>
      <c r="BJ12" s="36" t="str">
        <f>IF(AG12=契約状況コード表!G$5,"",IF(AND(K12&lt;&gt;"",ISTEXT(U12)),"分担契約/単価契約",IF(ISTEXT(U12),"単価契約",IF(K12&lt;&gt;"","分担契約",""))))</f>
        <v/>
      </c>
      <c r="BK12" s="166"/>
      <c r="BL12" s="115" t="str">
        <f>IF(COUNTIF(T12,"**"),"",IF(AND(T12&gt;=契約状況コード表!P$5,OR(H12=契約状況コード表!M$5,H12=契約状況コード表!M$6)),1,IF(AND(T12&gt;=契約状況コード表!P$13,H12&lt;&gt;契約状況コード表!M$5,H12&lt;&gt;契約状況コード表!M$6),1,"")))</f>
        <v/>
      </c>
      <c r="BM12" s="150" t="str">
        <f t="shared" si="4"/>
        <v>○</v>
      </c>
      <c r="BN12" s="115" t="b">
        <f t="shared" si="5"/>
        <v>1</v>
      </c>
      <c r="BO12" s="115" t="b">
        <f t="shared" si="6"/>
        <v>1</v>
      </c>
    </row>
    <row r="13" spans="1:68" ht="84.95" customHeight="1">
      <c r="A13" s="99">
        <f t="shared" si="7"/>
        <v>8</v>
      </c>
      <c r="B13" s="99">
        <f t="shared" si="8"/>
        <v>1</v>
      </c>
      <c r="C13" s="99">
        <f>IF(B13&lt;&gt;1,"",COUNTIF($B$6:B13,1))</f>
        <v>2</v>
      </c>
      <c r="D13" s="99" t="str">
        <f>IF(B13&lt;&gt;2,"",COUNTIF($B$6:B13,2))</f>
        <v/>
      </c>
      <c r="E13" s="99" t="str">
        <f>IF(B13&lt;&gt;3,"",COUNTIF($B$6:B13,3))</f>
        <v/>
      </c>
      <c r="F13" s="99" t="str">
        <f>IF(B13&lt;&gt;4,"",COUNTIF($B$6:B13,4))</f>
        <v/>
      </c>
      <c r="G13" s="197" t="s">
        <v>234</v>
      </c>
      <c r="H13" s="36" t="s">
        <v>18</v>
      </c>
      <c r="I13" s="76" t="s">
        <v>223</v>
      </c>
      <c r="J13" s="76" t="s">
        <v>190</v>
      </c>
      <c r="K13" s="75"/>
      <c r="L13" s="156"/>
      <c r="M13" s="77">
        <v>44946</v>
      </c>
      <c r="N13" s="76" t="s">
        <v>214</v>
      </c>
      <c r="O13" s="78">
        <v>7120001166425</v>
      </c>
      <c r="P13" s="82" t="s">
        <v>63</v>
      </c>
      <c r="Q13" s="83"/>
      <c r="R13" s="76" t="s">
        <v>185</v>
      </c>
      <c r="S13" s="75"/>
      <c r="T13" s="84">
        <v>4071100</v>
      </c>
      <c r="U13" s="149">
        <v>2156000</v>
      </c>
      <c r="V13" s="85"/>
      <c r="W13" s="167">
        <f>IF(OR(T13="他官署で調達手続きを実施のため",AG13=契約状況コード表!G$5),"－",IF(V13&lt;&gt;"",ROUNDDOWN(V13/T13,3),(IFERROR(ROUNDDOWN(U13/T13,3),"－"))))</f>
        <v>0.52900000000000003</v>
      </c>
      <c r="X13" s="84"/>
      <c r="Y13" s="84"/>
      <c r="Z13" s="81" t="s">
        <v>184</v>
      </c>
      <c r="AA13" s="79" t="s">
        <v>186</v>
      </c>
      <c r="AB13" s="80">
        <v>3</v>
      </c>
      <c r="AC13" s="81">
        <v>3</v>
      </c>
      <c r="AD13" s="81" t="s">
        <v>183</v>
      </c>
      <c r="AE13" s="81"/>
      <c r="AF13" s="81" t="s">
        <v>183</v>
      </c>
      <c r="AG13" s="79"/>
      <c r="AH13" s="76"/>
      <c r="AI13" s="196"/>
      <c r="AJ13" s="76"/>
      <c r="AK13" s="36"/>
      <c r="AL13" s="36"/>
      <c r="AM13" s="195"/>
      <c r="AN13" s="195"/>
      <c r="AO13" s="195"/>
      <c r="AP13" s="195"/>
      <c r="AQ13" s="156"/>
      <c r="AR13" s="75"/>
      <c r="AS13" s="36"/>
      <c r="AT13" s="36"/>
      <c r="AU13" s="36"/>
      <c r="AV13" s="36"/>
      <c r="AW13" s="36"/>
      <c r="AX13" s="36"/>
      <c r="AY13" s="36"/>
      <c r="AZ13" s="36"/>
      <c r="BA13" s="102"/>
      <c r="BB13" s="110"/>
      <c r="BC13" s="111" t="str">
        <f>IF(AND(OR(K13=契約状況コード表!D$5,K13=契約状況コード表!D$6),OR(AG13=契約状況コード表!G$5,AG13=契約状況コード表!G$6)),"年間支払金額(全官署)",IF(OR(AG13=契約状況コード表!G$5,AG13=契約状況コード表!G$6),"年間支払金額",IF(AND(OR(COUNTIF(AI13,"*すべて*"),COUNTIF(AI13,"*全て*")),S13="●",OR(K13=契約状況コード表!D$5,K13=契約状況コード表!D$6)),"年間支払金額(全官署、契約相手方ごと)",IF(AND(OR(COUNTIF(AI13,"*すべて*"),COUNTIF(AI13,"*全て*")),S13="●"),"年間支払金額(契約相手方ごと)",IF(AND(OR(K13=契約状況コード表!D$5,K13=契約状況コード表!D$6),AG13=契約状況コード表!G$7),"契約総額(全官署)",IF(AND(K13=契約状況コード表!D$7,AG13=契約状況コード表!G$7),"契約総額(自官署のみ)",IF(K13=契約状況コード表!D$7,"年間支払金額(自官署のみ)",IF(AG13=契約状況コード表!G$7,"契約総額",IF(AND(COUNTIF(BJ13,"&lt;&gt;*単価*"),OR(K13=契約状況コード表!D$5,K13=契約状況コード表!D$6)),"全官署予定価格",IF(AND(COUNTIF(BJ13,"*単価*"),OR(K13=契約状況コード表!D$5,K13=契約状況コード表!D$6)),"全官署支払金額",IF(AND(COUNTIF(BJ13,"&lt;&gt;*単価*"),COUNTIF(BJ13,"*変更契約*")),"変更後予定価格",IF(COUNTIF(BJ13,"*単価*"),"年間支払金額","予定価格"))))))))))))</f>
        <v>予定価格</v>
      </c>
      <c r="BD13" s="111" t="str">
        <f>IF(AND(BI13=契約状況コード表!M$5,T13&gt;契約状況コード表!N$5),"○",IF(AND(BI13=契約状況コード表!M$6,T13&gt;=契約状況コード表!N$6),"○",IF(AND(BI13=契約状況コード表!M$7,T13&gt;=契約状況コード表!N$7),"○",IF(AND(BI13=契約状況コード表!M$8,T13&gt;=契約状況コード表!N$8),"○",IF(AND(BI13=契約状況コード表!M$9,T13&gt;=契約状況コード表!N$9),"○",IF(AND(BI13=契約状況コード表!M$10,T13&gt;=契約状況コード表!N$10),"○",IF(AND(BI13=契約状況コード表!M$11,T13&gt;=契約状況コード表!N$11),"○",IF(AND(BI13=契約状況コード表!M$12,T13&gt;=契約状況コード表!N$12),"○",IF(AND(BI13=契約状況コード表!M$13,T13&gt;=契約状況コード表!N$13),"○",IF(T13="他官署で調達手続き入札を実施のため","○","×"))))))))))</f>
        <v>○</v>
      </c>
      <c r="BE13" s="111" t="str">
        <f>IF(AND(BI13=契約状況コード表!M$5,Y13&gt;契約状況コード表!N$5),"○",IF(AND(BI13=契約状況コード表!M$6,Y13&gt;=契約状況コード表!N$6),"○",IF(AND(BI13=契約状況コード表!M$7,Y13&gt;=契約状況コード表!N$7),"○",IF(AND(BI13=契約状況コード表!M$8,Y13&gt;=契約状況コード表!N$8),"○",IF(AND(BI13=契約状況コード表!M$9,Y13&gt;=契約状況コード表!N$9),"○",IF(AND(BI13=契約状況コード表!M$10,Y13&gt;=契約状況コード表!N$10),"○",IF(AND(BI13=契約状況コード表!M$11,Y13&gt;=契約状況コード表!N$11),"○",IF(AND(BI13=契約状況コード表!M$12,Y13&gt;=契約状況コード表!N$12),"○",IF(AND(BI13=契約状況コード表!M$13,Y13&gt;=契約状況コード表!N$13),"○","×")))))))))</f>
        <v>×</v>
      </c>
      <c r="BF13" s="111" t="str">
        <f t="shared" si="0"/>
        <v>○</v>
      </c>
      <c r="BG13" s="111" t="str">
        <f t="shared" si="1"/>
        <v>○</v>
      </c>
      <c r="BH13" s="112">
        <f t="shared" si="2"/>
        <v>0</v>
      </c>
      <c r="BI13" s="165" t="str">
        <f t="shared" si="3"/>
        <v>②工事（調査及び設計業務等）</v>
      </c>
      <c r="BJ13" s="36" t="str">
        <f>IF(AG13=契約状況コード表!G$5,"",IF(AND(K13&lt;&gt;"",ISTEXT(U13)),"分担契約/単価契約",IF(ISTEXT(U13),"単価契約",IF(K13&lt;&gt;"","分担契約",""))))</f>
        <v/>
      </c>
      <c r="BK13" s="166"/>
      <c r="BL13" s="115" t="str">
        <f>IF(COUNTIF(T13,"**"),"",IF(AND(T13&gt;=契約状況コード表!P$5,OR(H13=契約状況コード表!M$5,H13=契約状況コード表!M$6)),1,IF(AND(T13&gt;=契約状況コード表!P$13,H13&lt;&gt;契約状況コード表!M$5,H13&lt;&gt;契約状況コード表!M$6),1,"")))</f>
        <v/>
      </c>
      <c r="BM13" s="150" t="str">
        <f t="shared" si="4"/>
        <v>○</v>
      </c>
      <c r="BN13" s="115" t="b">
        <f t="shared" si="5"/>
        <v>1</v>
      </c>
      <c r="BO13" s="115" t="b">
        <f t="shared" si="6"/>
        <v>1</v>
      </c>
    </row>
    <row r="14" spans="1:68" ht="96.75" customHeight="1">
      <c r="A14" s="99">
        <f t="shared" si="7"/>
        <v>9</v>
      </c>
      <c r="B14" s="99">
        <f t="shared" si="8"/>
        <v>1</v>
      </c>
      <c r="C14" s="99">
        <f>IF(B14&lt;&gt;1,"",COUNTIF($B$6:B14,1))</f>
        <v>3</v>
      </c>
      <c r="D14" s="99" t="str">
        <f>IF(B14&lt;&gt;2,"",COUNTIF($B$6:B14,2))</f>
        <v/>
      </c>
      <c r="E14" s="99" t="str">
        <f>IF(B14&lt;&gt;3,"",COUNTIF($B$6:B14,3))</f>
        <v/>
      </c>
      <c r="F14" s="99" t="str">
        <f>IF(B14&lt;&gt;4,"",COUNTIF($B$6:B14,4))</f>
        <v/>
      </c>
      <c r="G14" s="197" t="s">
        <v>235</v>
      </c>
      <c r="H14" s="36" t="s">
        <v>18</v>
      </c>
      <c r="I14" s="76" t="s">
        <v>224</v>
      </c>
      <c r="J14" s="76" t="s">
        <v>190</v>
      </c>
      <c r="K14" s="75"/>
      <c r="L14" s="156"/>
      <c r="M14" s="77">
        <v>44946</v>
      </c>
      <c r="N14" s="76" t="s">
        <v>214</v>
      </c>
      <c r="O14" s="78">
        <v>7120001166425</v>
      </c>
      <c r="P14" s="82" t="s">
        <v>63</v>
      </c>
      <c r="Q14" s="83"/>
      <c r="R14" s="76" t="s">
        <v>185</v>
      </c>
      <c r="S14" s="75"/>
      <c r="T14" s="84">
        <v>4240500</v>
      </c>
      <c r="U14" s="149">
        <v>2464000</v>
      </c>
      <c r="V14" s="85"/>
      <c r="W14" s="167">
        <f>IF(OR(T14="他官署で調達手続きを実施のため",AG14=契約状況コード表!G$5),"－",IF(V14&lt;&gt;"",ROUNDDOWN(V14/T14,3),(IFERROR(ROUNDDOWN(U14/T14,3),"－"))))</f>
        <v>0.58099999999999996</v>
      </c>
      <c r="X14" s="84"/>
      <c r="Y14" s="84"/>
      <c r="Z14" s="81" t="s">
        <v>184</v>
      </c>
      <c r="AA14" s="79" t="s">
        <v>186</v>
      </c>
      <c r="AB14" s="80">
        <v>3</v>
      </c>
      <c r="AC14" s="81">
        <v>3</v>
      </c>
      <c r="AD14" s="81" t="s">
        <v>183</v>
      </c>
      <c r="AE14" s="81"/>
      <c r="AF14" s="81" t="s">
        <v>183</v>
      </c>
      <c r="AG14" s="79"/>
      <c r="AH14" s="76"/>
      <c r="AI14" s="76"/>
      <c r="AJ14" s="76"/>
      <c r="AK14" s="36"/>
      <c r="AL14" s="36"/>
      <c r="AM14" s="195"/>
      <c r="AN14" s="195"/>
      <c r="AO14" s="195"/>
      <c r="AP14" s="195"/>
      <c r="AQ14" s="156"/>
      <c r="AR14" s="75"/>
      <c r="AS14" s="36"/>
      <c r="AT14" s="36"/>
      <c r="AU14" s="36"/>
      <c r="AV14" s="36"/>
      <c r="AW14" s="36"/>
      <c r="AX14" s="36"/>
      <c r="AY14" s="36"/>
      <c r="AZ14" s="36"/>
      <c r="BA14" s="102"/>
      <c r="BB14" s="110"/>
      <c r="BC14" s="111" t="str">
        <f>IF(AND(OR(K14=契約状況コード表!D$5,K14=契約状況コード表!D$6),OR(AG14=契約状況コード表!G$5,AG14=契約状況コード表!G$6)),"年間支払金額(全官署)",IF(OR(AG14=契約状況コード表!G$5,AG14=契約状況コード表!G$6),"年間支払金額",IF(AND(OR(COUNTIF(AI14,"*すべて*"),COUNTIF(AI14,"*全て*")),S14="●",OR(K14=契約状況コード表!D$5,K14=契約状況コード表!D$6)),"年間支払金額(全官署、契約相手方ごと)",IF(AND(OR(COUNTIF(AI14,"*すべて*"),COUNTIF(AI14,"*全て*")),S14="●"),"年間支払金額(契約相手方ごと)",IF(AND(OR(K14=契約状況コード表!D$5,K14=契約状況コード表!D$6),AG14=契約状況コード表!G$7),"契約総額(全官署)",IF(AND(K14=契約状況コード表!D$7,AG14=契約状況コード表!G$7),"契約総額(自官署のみ)",IF(K14=契約状況コード表!D$7,"年間支払金額(自官署のみ)",IF(AG14=契約状況コード表!G$7,"契約総額",IF(AND(COUNTIF(BJ14,"&lt;&gt;*単価*"),OR(K14=契約状況コード表!D$5,K14=契約状況コード表!D$6)),"全官署予定価格",IF(AND(COUNTIF(BJ14,"*単価*"),OR(K14=契約状況コード表!D$5,K14=契約状況コード表!D$6)),"全官署支払金額",IF(AND(COUNTIF(BJ14,"&lt;&gt;*単価*"),COUNTIF(BJ14,"*変更契約*")),"変更後予定価格",IF(COUNTIF(BJ14,"*単価*"),"年間支払金額","予定価格"))))))))))))</f>
        <v>予定価格</v>
      </c>
      <c r="BD14" s="111" t="str">
        <f>IF(AND(BI14=契約状況コード表!M$5,T14&gt;契約状況コード表!N$5),"○",IF(AND(BI14=契約状況コード表!M$6,T14&gt;=契約状況コード表!N$6),"○",IF(AND(BI14=契約状況コード表!M$7,T14&gt;=契約状況コード表!N$7),"○",IF(AND(BI14=契約状況コード表!M$8,T14&gt;=契約状況コード表!N$8),"○",IF(AND(BI14=契約状況コード表!M$9,T14&gt;=契約状況コード表!N$9),"○",IF(AND(BI14=契約状況コード表!M$10,T14&gt;=契約状況コード表!N$10),"○",IF(AND(BI14=契約状況コード表!M$11,T14&gt;=契約状況コード表!N$11),"○",IF(AND(BI14=契約状況コード表!M$12,T14&gt;=契約状況コード表!N$12),"○",IF(AND(BI14=契約状況コード表!M$13,T14&gt;=契約状況コード表!N$13),"○",IF(T14="他官署で調達手続き入札を実施のため","○","×"))))))))))</f>
        <v>○</v>
      </c>
      <c r="BE14" s="111" t="str">
        <f>IF(AND(BI14=契約状況コード表!M$5,Y14&gt;契約状況コード表!N$5),"○",IF(AND(BI14=契約状況コード表!M$6,Y14&gt;=契約状況コード表!N$6),"○",IF(AND(BI14=契約状況コード表!M$7,Y14&gt;=契約状況コード表!N$7),"○",IF(AND(BI14=契約状況コード表!M$8,Y14&gt;=契約状況コード表!N$8),"○",IF(AND(BI14=契約状況コード表!M$9,Y14&gt;=契約状況コード表!N$9),"○",IF(AND(BI14=契約状況コード表!M$10,Y14&gt;=契約状況コード表!N$10),"○",IF(AND(BI14=契約状況コード表!M$11,Y14&gt;=契約状況コード表!N$11),"○",IF(AND(BI14=契約状況コード表!M$12,Y14&gt;=契約状況コード表!N$12),"○",IF(AND(BI14=契約状況コード表!M$13,Y14&gt;=契約状況コード表!N$13),"○","×")))))))))</f>
        <v>×</v>
      </c>
      <c r="BF14" s="111" t="str">
        <f t="shared" si="0"/>
        <v>○</v>
      </c>
      <c r="BG14" s="111" t="str">
        <f t="shared" si="1"/>
        <v>○</v>
      </c>
      <c r="BH14" s="112">
        <f t="shared" si="2"/>
        <v>0</v>
      </c>
      <c r="BI14" s="165" t="str">
        <f t="shared" si="3"/>
        <v>②工事（調査及び設計業務等）</v>
      </c>
      <c r="BJ14" s="36" t="str">
        <f>IF(AG14=契約状況コード表!G$5,"",IF(AND(K14&lt;&gt;"",ISTEXT(U14)),"分担契約/単価契約",IF(ISTEXT(U14),"単価契約",IF(K14&lt;&gt;"","分担契約",""))))</f>
        <v/>
      </c>
      <c r="BK14" s="166"/>
      <c r="BL14" s="115" t="str">
        <f>IF(COUNTIF(T14,"**"),"",IF(AND(T14&gt;=契約状況コード表!P$5,OR(H14=契約状況コード表!M$5,H14=契約状況コード表!M$6)),1,IF(AND(T14&gt;=契約状況コード表!P$13,H14&lt;&gt;契約状況コード表!M$5,H14&lt;&gt;契約状況コード表!M$6),1,"")))</f>
        <v/>
      </c>
      <c r="BM14" s="150" t="str">
        <f t="shared" si="4"/>
        <v>○</v>
      </c>
      <c r="BN14" s="115" t="b">
        <f t="shared" si="5"/>
        <v>1</v>
      </c>
      <c r="BO14" s="115" t="b">
        <f t="shared" si="6"/>
        <v>1</v>
      </c>
    </row>
    <row r="15" spans="1:68" ht="76.5" customHeight="1">
      <c r="A15" s="99">
        <f t="shared" si="7"/>
        <v>10</v>
      </c>
      <c r="B15" s="99">
        <f t="shared" si="8"/>
        <v>3</v>
      </c>
      <c r="C15" s="99" t="str">
        <f>IF(B15&lt;&gt;1,"",COUNTIF($B$6:B15,1))</f>
        <v/>
      </c>
      <c r="D15" s="99" t="str">
        <f>IF(B15&lt;&gt;2,"",COUNTIF($B$6:B15,2))</f>
        <v/>
      </c>
      <c r="E15" s="99">
        <f>IF(B15&lt;&gt;3,"",COUNTIF($B$6:B15,3))</f>
        <v>5</v>
      </c>
      <c r="F15" s="99" t="str">
        <f>IF(B15&lt;&gt;4,"",COUNTIF($B$6:B15,4))</f>
        <v/>
      </c>
      <c r="G15" s="197" t="s">
        <v>236</v>
      </c>
      <c r="H15" s="36" t="s">
        <v>36</v>
      </c>
      <c r="I15" s="76" t="s">
        <v>218</v>
      </c>
      <c r="J15" s="76" t="s">
        <v>189</v>
      </c>
      <c r="K15" s="75"/>
      <c r="L15" s="156"/>
      <c r="M15" s="77">
        <v>44956</v>
      </c>
      <c r="N15" s="76" t="s">
        <v>204</v>
      </c>
      <c r="O15" s="78">
        <v>9120001074460</v>
      </c>
      <c r="P15" s="82" t="s">
        <v>63</v>
      </c>
      <c r="Q15" s="83"/>
      <c r="R15" s="76" t="s">
        <v>185</v>
      </c>
      <c r="S15" s="75"/>
      <c r="T15" s="204">
        <v>14542000</v>
      </c>
      <c r="U15" s="205">
        <v>13860000</v>
      </c>
      <c r="V15" s="85"/>
      <c r="W15" s="167">
        <f>IF(OR(T15="他官署で調達手続きを実施のため",AG15=契約状況コード表!G$5),"－",IF(V15&lt;&gt;"",ROUNDDOWN(V15/T15,3),(IFERROR(ROUNDDOWN(U15/T15,3),"－"))))</f>
        <v>0.95299999999999996</v>
      </c>
      <c r="X15" s="84"/>
      <c r="Y15" s="84"/>
      <c r="Z15" s="81" t="s">
        <v>184</v>
      </c>
      <c r="AA15" s="79" t="s">
        <v>186</v>
      </c>
      <c r="AB15" s="80">
        <v>2</v>
      </c>
      <c r="AC15" s="81">
        <v>2</v>
      </c>
      <c r="AD15" s="81" t="s">
        <v>183</v>
      </c>
      <c r="AE15" s="81"/>
      <c r="AF15" s="81" t="s">
        <v>183</v>
      </c>
      <c r="AG15" s="79"/>
      <c r="AH15" s="76"/>
      <c r="AI15" s="76"/>
      <c r="AJ15" s="76"/>
      <c r="AK15" s="36"/>
      <c r="AL15" s="36"/>
      <c r="AM15" s="195"/>
      <c r="AN15" s="195"/>
      <c r="AO15" s="195"/>
      <c r="AP15" s="195"/>
      <c r="AQ15" s="156"/>
      <c r="AR15" s="75"/>
      <c r="AS15" s="36"/>
      <c r="AT15" s="36"/>
      <c r="AU15" s="36"/>
      <c r="AV15" s="36"/>
      <c r="AW15" s="36"/>
      <c r="AX15" s="36"/>
      <c r="AY15" s="36"/>
      <c r="AZ15" s="36"/>
      <c r="BA15" s="102"/>
      <c r="BB15" s="110"/>
      <c r="BC15" s="111" t="str">
        <f>IF(AND(OR(K15=契約状況コード表!D$5,K15=契約状況コード表!D$6),OR(AG15=契約状況コード表!G$5,AG15=契約状況コード表!G$6)),"年間支払金額(全官署)",IF(OR(AG15=契約状況コード表!G$5,AG15=契約状況コード表!G$6),"年間支払金額",IF(AND(OR(COUNTIF(AI15,"*すべて*"),COUNTIF(AI15,"*全て*")),S15="●",OR(K15=契約状況コード表!D$5,K15=契約状況コード表!D$6)),"年間支払金額(全官署、契約相手方ごと)",IF(AND(OR(COUNTIF(AI15,"*すべて*"),COUNTIF(AI15,"*全て*")),S15="●"),"年間支払金額(契約相手方ごと)",IF(AND(OR(K15=契約状況コード表!D$5,K15=契約状況コード表!D$6),AG15=契約状況コード表!G$7),"契約総額(全官署)",IF(AND(K15=契約状況コード表!D$7,AG15=契約状況コード表!G$7),"契約総額(自官署のみ)",IF(K15=契約状況コード表!D$7,"年間支払金額(自官署のみ)",IF(AG15=契約状況コード表!G$7,"契約総額",IF(AND(COUNTIF(BJ15,"&lt;&gt;*単価*"),OR(K15=契約状況コード表!D$5,K15=契約状況コード表!D$6)),"全官署予定価格",IF(AND(COUNTIF(BJ15,"*単価*"),OR(K15=契約状況コード表!D$5,K15=契約状況コード表!D$6)),"全官署支払金額",IF(AND(COUNTIF(BJ15,"&lt;&gt;*単価*"),COUNTIF(BJ15,"*変更契約*")),"変更後予定価格",IF(COUNTIF(BJ15,"*単価*"),"年間支払金額","予定価格"))))))))))))</f>
        <v>予定価格</v>
      </c>
      <c r="BD15" s="111" t="str">
        <f>IF(AND(BI15=契約状況コード表!M$5,T15&gt;契約状況コード表!N$5),"○",IF(AND(BI15=契約状況コード表!M$6,T15&gt;=契約状況コード表!N$6),"○",IF(AND(BI15=契約状況コード表!M$7,T15&gt;=契約状況コード表!N$7),"○",IF(AND(BI15=契約状況コード表!M$8,T15&gt;=契約状況コード表!N$8),"○",IF(AND(BI15=契約状況コード表!M$9,T15&gt;=契約状況コード表!N$9),"○",IF(AND(BI15=契約状況コード表!M$10,T15&gt;=契約状況コード表!N$10),"○",IF(AND(BI15=契約状況コード表!M$11,T15&gt;=契約状況コード表!N$11),"○",IF(AND(BI15=契約状況コード表!M$12,T15&gt;=契約状況コード表!N$12),"○",IF(AND(BI15=契約状況コード表!M$13,T15&gt;=契約状況コード表!N$13),"○",IF(T15="他官署で調達手続き入札を実施のため","○","×"))))))))))</f>
        <v>○</v>
      </c>
      <c r="BE15" s="111" t="str">
        <f>IF(AND(BI15=契約状況コード表!M$5,Y15&gt;契約状況コード表!N$5),"○",IF(AND(BI15=契約状況コード表!M$6,Y15&gt;=契約状況コード表!N$6),"○",IF(AND(BI15=契約状況コード表!M$7,Y15&gt;=契約状況コード表!N$7),"○",IF(AND(BI15=契約状況コード表!M$8,Y15&gt;=契約状況コード表!N$8),"○",IF(AND(BI15=契約状況コード表!M$9,Y15&gt;=契約状況コード表!N$9),"○",IF(AND(BI15=契約状況コード表!M$10,Y15&gt;=契約状況コード表!N$10),"○",IF(AND(BI15=契約状況コード表!M$11,Y15&gt;=契約状況コード表!N$11),"○",IF(AND(BI15=契約状況コード表!M$12,Y15&gt;=契約状況コード表!N$12),"○",IF(AND(BI15=契約状況コード表!M$13,Y15&gt;=契約状況コード表!N$13),"○","×")))))))))</f>
        <v>×</v>
      </c>
      <c r="BF15" s="111" t="str">
        <f t="shared" si="0"/>
        <v>○</v>
      </c>
      <c r="BG15" s="111" t="str">
        <f t="shared" si="1"/>
        <v>○</v>
      </c>
      <c r="BH15" s="112">
        <f t="shared" si="2"/>
        <v>0</v>
      </c>
      <c r="BI15" s="165" t="str">
        <f t="shared" si="3"/>
        <v>⑦物品等購入</v>
      </c>
      <c r="BJ15" s="36" t="str">
        <f>IF(AG15=契約状況コード表!G$5,"",IF(AND(K15&lt;&gt;"",ISTEXT(U15)),"分担契約/単価契約",IF(ISTEXT(U15),"単価契約",IF(K15&lt;&gt;"","分担契約",""))))</f>
        <v/>
      </c>
      <c r="BK15" s="166"/>
      <c r="BL15" s="115" t="str">
        <f>IF(COUNTIF(T15,"**"),"",IF(AND(T15&gt;=契約状況コード表!P$5,OR(H15=契約状況コード表!M$5,H15=契約状況コード表!M$6)),1,IF(AND(T15&gt;=契約状況コード表!P$13,H15&lt;&gt;契約状況コード表!M$5,H15&lt;&gt;契約状況コード表!M$6),1,"")))</f>
        <v/>
      </c>
      <c r="BM15" s="150" t="str">
        <f t="shared" si="4"/>
        <v>○</v>
      </c>
      <c r="BN15" s="115" t="b">
        <f t="shared" si="5"/>
        <v>1</v>
      </c>
      <c r="BO15" s="115" t="b">
        <f t="shared" si="6"/>
        <v>1</v>
      </c>
    </row>
    <row r="16" spans="1:68" ht="100.5" customHeight="1">
      <c r="A16" s="99">
        <f t="shared" si="7"/>
        <v>11</v>
      </c>
      <c r="B16" s="99">
        <f t="shared" si="8"/>
        <v>3</v>
      </c>
      <c r="C16" s="99" t="str">
        <f>IF(B16&lt;&gt;1,"",COUNTIF($B$6:B16,1))</f>
        <v/>
      </c>
      <c r="D16" s="99" t="str">
        <f>IF(B16&lt;&gt;2,"",COUNTIF($B$6:B16,2))</f>
        <v/>
      </c>
      <c r="E16" s="99">
        <f>IF(B16&lt;&gt;3,"",COUNTIF($B$6:B16,3))</f>
        <v>6</v>
      </c>
      <c r="F16" s="99" t="str">
        <f>IF(B16&lt;&gt;4,"",COUNTIF($B$6:B16,4))</f>
        <v/>
      </c>
      <c r="G16" s="197" t="s">
        <v>237</v>
      </c>
      <c r="H16" s="36" t="s">
        <v>23</v>
      </c>
      <c r="I16" s="76" t="s">
        <v>220</v>
      </c>
      <c r="J16" s="76" t="s">
        <v>189</v>
      </c>
      <c r="K16" s="75"/>
      <c r="L16" s="156"/>
      <c r="M16" s="77">
        <v>44957</v>
      </c>
      <c r="N16" s="76" t="s">
        <v>212</v>
      </c>
      <c r="O16" s="78">
        <v>6120001072913</v>
      </c>
      <c r="P16" s="82" t="s">
        <v>63</v>
      </c>
      <c r="Q16" s="83"/>
      <c r="R16" s="76" t="s">
        <v>185</v>
      </c>
      <c r="S16" s="75"/>
      <c r="T16" s="204">
        <v>2197037</v>
      </c>
      <c r="U16" s="205">
        <v>1402500</v>
      </c>
      <c r="V16" s="85"/>
      <c r="W16" s="167">
        <f>IF(OR(T16="他官署で調達手続きを実施のため",AG16=契約状況コード表!G$5),"－",IF(V16&lt;&gt;"",ROUNDDOWN(V16/T16,3),(IFERROR(ROUNDDOWN(U16/T16,3),"－"))))</f>
        <v>0.63800000000000001</v>
      </c>
      <c r="X16" s="84"/>
      <c r="Y16" s="84"/>
      <c r="Z16" s="81" t="s">
        <v>184</v>
      </c>
      <c r="AA16" s="79" t="s">
        <v>186</v>
      </c>
      <c r="AB16" s="80">
        <v>2</v>
      </c>
      <c r="AC16" s="81">
        <v>2</v>
      </c>
      <c r="AD16" s="81" t="s">
        <v>183</v>
      </c>
      <c r="AE16" s="81"/>
      <c r="AF16" s="81" t="s">
        <v>183</v>
      </c>
      <c r="AG16" s="79"/>
      <c r="AH16" s="76"/>
      <c r="AI16" s="76"/>
      <c r="AJ16" s="76"/>
      <c r="AK16" s="36"/>
      <c r="AL16" s="36"/>
      <c r="AM16" s="195"/>
      <c r="AN16" s="195"/>
      <c r="AO16" s="195"/>
      <c r="AP16" s="195"/>
      <c r="AQ16" s="156"/>
      <c r="AR16" s="75"/>
      <c r="AS16" s="36"/>
      <c r="AT16" s="36"/>
      <c r="AU16" s="36"/>
      <c r="AV16" s="36"/>
      <c r="AW16" s="36"/>
      <c r="AX16" s="36"/>
      <c r="AY16" s="36"/>
      <c r="AZ16" s="36"/>
      <c r="BA16" s="102"/>
      <c r="BB16" s="110"/>
      <c r="BC16" s="111" t="str">
        <f>IF(AND(OR(K16=契約状況コード表!D$5,K16=契約状況コード表!D$6),OR(AG16=契約状況コード表!G$5,AG16=契約状況コード表!G$6)),"年間支払金額(全官署)",IF(OR(AG16=契約状況コード表!G$5,AG16=契約状況コード表!G$6),"年間支払金額",IF(AND(OR(COUNTIF(AI16,"*すべて*"),COUNTIF(AI16,"*全て*")),S16="●",OR(K16=契約状況コード表!D$5,K16=契約状況コード表!D$6)),"年間支払金額(全官署、契約相手方ごと)",IF(AND(OR(COUNTIF(AI16,"*すべて*"),COUNTIF(AI16,"*全て*")),S16="●"),"年間支払金額(契約相手方ごと)",IF(AND(OR(K16=契約状況コード表!D$5,K16=契約状況コード表!D$6),AG16=契約状況コード表!G$7),"契約総額(全官署)",IF(AND(K16=契約状況コード表!D$7,AG16=契約状況コード表!G$7),"契約総額(自官署のみ)",IF(K16=契約状況コード表!D$7,"年間支払金額(自官署のみ)",IF(AG16=契約状況コード表!G$7,"契約総額",IF(AND(COUNTIF(BJ16,"&lt;&gt;*単価*"),OR(K16=契約状況コード表!D$5,K16=契約状況コード表!D$6)),"全官署予定価格",IF(AND(COUNTIF(BJ16,"*単価*"),OR(K16=契約状況コード表!D$5,K16=契約状況コード表!D$6)),"全官署支払金額",IF(AND(COUNTIF(BJ16,"&lt;&gt;*単価*"),COUNTIF(BJ16,"*変更契約*")),"変更後予定価格",IF(COUNTIF(BJ16,"*単価*"),"年間支払金額","予定価格"))))))))))))</f>
        <v>予定価格</v>
      </c>
      <c r="BD16" s="111" t="str">
        <f>IF(AND(BI16=契約状況コード表!M$5,T16&gt;契約状況コード表!N$5),"○",IF(AND(BI16=契約状況コード表!M$6,T16&gt;=契約状況コード表!N$6),"○",IF(AND(BI16=契約状況コード表!M$7,T16&gt;=契約状況コード表!N$7),"○",IF(AND(BI16=契約状況コード表!M$8,T16&gt;=契約状況コード表!N$8),"○",IF(AND(BI16=契約状況コード表!M$9,T16&gt;=契約状況コード表!N$9),"○",IF(AND(BI16=契約状況コード表!M$10,T16&gt;=契約状況コード表!N$10),"○",IF(AND(BI16=契約状況コード表!M$11,T16&gt;=契約状況コード表!N$11),"○",IF(AND(BI16=契約状況コード表!M$12,T16&gt;=契約状況コード表!N$12),"○",IF(AND(BI16=契約状況コード表!M$13,T16&gt;=契約状況コード表!N$13),"○",IF(T16="他官署で調達手続き入札を実施のため","○","×"))))))))))</f>
        <v>○</v>
      </c>
      <c r="BE16" s="111" t="str">
        <f>IF(AND(BI16=契約状況コード表!M$5,Y16&gt;契約状況コード表!N$5),"○",IF(AND(BI16=契約状況コード表!M$6,Y16&gt;=契約状況コード表!N$6),"○",IF(AND(BI16=契約状況コード表!M$7,Y16&gt;=契約状況コード表!N$7),"○",IF(AND(BI16=契約状況コード表!M$8,Y16&gt;=契約状況コード表!N$8),"○",IF(AND(BI16=契約状況コード表!M$9,Y16&gt;=契約状況コード表!N$9),"○",IF(AND(BI16=契約状況コード表!M$10,Y16&gt;=契約状況コード表!N$10),"○",IF(AND(BI16=契約状況コード表!M$11,Y16&gt;=契約状況コード表!N$11),"○",IF(AND(BI16=契約状況コード表!M$12,Y16&gt;=契約状況コード表!N$12),"○",IF(AND(BI16=契約状況コード表!M$13,Y16&gt;=契約状況コード表!N$13),"○","×")))))))))</f>
        <v>×</v>
      </c>
      <c r="BF16" s="111" t="str">
        <f t="shared" si="0"/>
        <v>○</v>
      </c>
      <c r="BG16" s="111" t="str">
        <f t="shared" si="1"/>
        <v>○</v>
      </c>
      <c r="BH16" s="112">
        <f t="shared" si="2"/>
        <v>0</v>
      </c>
      <c r="BI16" s="165" t="str">
        <f t="shared" si="3"/>
        <v>⑩役務</v>
      </c>
      <c r="BJ16" s="36" t="str">
        <f>IF(AG16=契約状況コード表!G$5,"",IF(AND(K16&lt;&gt;"",ISTEXT(U16)),"分担契約/単価契約",IF(ISTEXT(U16),"単価契約",IF(K16&lt;&gt;"","分担契約",""))))</f>
        <v/>
      </c>
      <c r="BK16" s="166"/>
      <c r="BL16" s="115" t="str">
        <f>IF(COUNTIF(T16,"**"),"",IF(AND(T16&gt;=契約状況コード表!P$5,OR(H16=契約状況コード表!M$5,H16=契約状況コード表!M$6)),1,IF(AND(T16&gt;=契約状況コード表!P$13,H16&lt;&gt;契約状況コード表!M$5,H16&lt;&gt;契約状況コード表!M$6),1,"")))</f>
        <v/>
      </c>
      <c r="BM16" s="150" t="str">
        <f t="shared" si="4"/>
        <v>○</v>
      </c>
      <c r="BN16" s="115" t="b">
        <f t="shared" si="5"/>
        <v>1</v>
      </c>
      <c r="BO16" s="115" t="b">
        <f t="shared" si="6"/>
        <v>1</v>
      </c>
    </row>
  </sheetData>
  <sheetProtection formatCells="0" insertRows="0" insertHyperlinks="0" deleteRows="0" selectLockedCells="1" sort="0" autoFilter="0" pivotTables="0"/>
  <autoFilter ref="A5:BP16" xr:uid="{00000000-0009-0000-0000-000000000000}">
    <sortState ref="A6:BP16">
      <sortCondition ref="M5:M16"/>
    </sortState>
  </autoFilter>
  <mergeCells count="11">
    <mergeCell ref="P2:Q4"/>
    <mergeCell ref="AC2:AF4"/>
    <mergeCell ref="BG3:BH3"/>
    <mergeCell ref="AY2:AZ2"/>
    <mergeCell ref="AR3:AR4"/>
    <mergeCell ref="AS3:AU4"/>
    <mergeCell ref="AV3:AX4"/>
    <mergeCell ref="AY3:AZ4"/>
    <mergeCell ref="BB2:BH2"/>
    <mergeCell ref="AQ2:AQ4"/>
    <mergeCell ref="AK2:AP4"/>
  </mergeCells>
  <phoneticPr fontId="3"/>
  <conditionalFormatting sqref="Z2:Z1048576">
    <cfRule type="expression" dxfId="32" priority="658">
      <formula>$BL2=1</formula>
    </cfRule>
  </conditionalFormatting>
  <conditionalFormatting sqref="V6:V16">
    <cfRule type="expression" dxfId="31" priority="650">
      <formula>BJ6=""</formula>
    </cfRule>
  </conditionalFormatting>
  <conditionalFormatting sqref="AA6:AA16">
    <cfRule type="expression" dxfId="30" priority="649">
      <formula>T6="他官署で調達手続きを実施のため"</formula>
    </cfRule>
  </conditionalFormatting>
  <conditionalFormatting sqref="O6:O16">
    <cfRule type="expression" dxfId="29" priority="641">
      <formula>BM6="×"</formula>
    </cfRule>
  </conditionalFormatting>
  <conditionalFormatting sqref="AD6:AF16 Q6:Q16 AL6:AQ16 AS6:AS16 AY6:AY16 Z6:Z16">
    <cfRule type="notContainsBlanks" priority="659" stopIfTrue="1">
      <formula>LEN(TRIM(Q6))&gt;0</formula>
    </cfRule>
  </conditionalFormatting>
  <conditionalFormatting sqref="AV6:AV16">
    <cfRule type="notContainsBlanks" priority="602" stopIfTrue="1">
      <formula>LEN(TRIM(AV6))&gt;0</formula>
    </cfRule>
    <cfRule type="expression" dxfId="28" priority="603">
      <formula>$AR6="×"</formula>
    </cfRule>
    <cfRule type="expression" dxfId="27" priority="604">
      <formula>$AR6="△"</formula>
    </cfRule>
  </conditionalFormatting>
  <conditionalFormatting sqref="AZ6:AZ16 AQ6:AQ16">
    <cfRule type="notContainsBlanks" priority="598" stopIfTrue="1">
      <formula>LEN(TRIM(AQ6))&gt;0</formula>
    </cfRule>
    <cfRule type="expression" dxfId="26" priority="599">
      <formula>$AY6="×"</formula>
    </cfRule>
  </conditionalFormatting>
  <conditionalFormatting sqref="L6:L16">
    <cfRule type="expression" dxfId="25" priority="596">
      <formula>K6=""</formula>
    </cfRule>
  </conditionalFormatting>
  <conditionalFormatting sqref="AX6:AX16">
    <cfRule type="notContainsBlanks" priority="586" stopIfTrue="1">
      <formula>LEN(TRIM(AX6))&gt;0</formula>
    </cfRule>
    <cfRule type="expression" dxfId="24" priority="587">
      <formula>AW6="⑨その他"</formula>
    </cfRule>
    <cfRule type="expression" dxfId="23" priority="588">
      <formula>AV6="⑨その他"</formula>
    </cfRule>
  </conditionalFormatting>
  <conditionalFormatting sqref="AU6:AU16">
    <cfRule type="expression" dxfId="22" priority="573">
      <formula>AT6="⑧その他"</formula>
    </cfRule>
    <cfRule type="notContainsBlanks" priority="574" stopIfTrue="1">
      <formula>LEN(TRIM(AU6))&gt;0</formula>
    </cfRule>
    <cfRule type="expression" dxfId="21" priority="575">
      <formula>AS6="⑧その他"</formula>
    </cfRule>
  </conditionalFormatting>
  <conditionalFormatting sqref="AG6:AG16">
    <cfRule type="expression" dxfId="20" priority="487">
      <formula>$T6="－"</formula>
    </cfRule>
  </conditionalFormatting>
  <conditionalFormatting sqref="AE6:AE16">
    <cfRule type="expression" dxfId="19" priority="484">
      <formula>$AD6="×"</formula>
    </cfRule>
  </conditionalFormatting>
  <conditionalFormatting sqref="AC6:AE16">
    <cfRule type="expression" dxfId="18" priority="483" stopIfTrue="1">
      <formula>$AB6="－"</formula>
    </cfRule>
  </conditionalFormatting>
  <conditionalFormatting sqref="AR6:AR16">
    <cfRule type="notContainsBlanks" priority="670" stopIfTrue="1">
      <formula>LEN(TRIM(AR6))&gt;0</formula>
    </cfRule>
    <cfRule type="expression" dxfId="17" priority="671">
      <formula>$AB6=1</formula>
    </cfRule>
  </conditionalFormatting>
  <conditionalFormatting sqref="AF6:AF16 AD6:AD16 Z6:Z16">
    <cfRule type="containsBlanks" dxfId="16" priority="481">
      <formula>LEN(TRIM(Z6))=0</formula>
    </cfRule>
  </conditionalFormatting>
  <dataValidations xWindow="1147" yWindow="767" count="22">
    <dataValidation type="list" allowBlank="1" showInputMessage="1" showErrorMessage="1" sqref="AV2:AX2 AF17:AF1048576" xr:uid="{00000000-0002-0000-0000-000000000000}">
      <formula1>"○"</formula1>
    </dataValidation>
    <dataValidation type="list" allowBlank="1" showInputMessage="1" showErrorMessage="1" sqref="S6:S16" xr:uid="{00000000-0002-0000-0000-000001000000}">
      <formula1>"○,●"</formula1>
    </dataValidation>
    <dataValidation imeMode="halfAlpha" allowBlank="1" showInputMessage="1" showErrorMessage="1" sqref="M5 AB1:AB5 AC1:AC2 M17:M1048576 AB17:AB1048576 X5:Y1048576 AC5:AC1048576" xr:uid="{00000000-0002-0000-0000-000002000000}"/>
    <dataValidation type="list" allowBlank="1" showInputMessage="1" showErrorMessage="1" sqref="J1" xr:uid="{00000000-0002-0000-0000-000003000000}">
      <formula1>"（　月分）,（4月分）,（5月分）,（6月分）,（7月分）,（8月分）,（9月分）,（10月分）,（11月分）,（12月分）,（1月分）,（2月分）,（3月分）"</formula1>
    </dataValidation>
    <dataValidation type="list" allowBlank="1" showInputMessage="1" showErrorMessage="1" sqref="L17:L1048576 AD17:AD1048576" xr:uid="{00000000-0002-0000-0000-000004000000}">
      <formula1>"×"</formula1>
    </dataValidation>
    <dataValidation allowBlank="1" showInputMessage="1" showErrorMessage="1" prompt="公務員制度改革大綱（平成 13 年 12 月 25 日閣議決定）又は国家公務員法（昭和 22 年法律第 120 号）第 106 条の 25 第２項の規定により、毎年、各府省又は内閣が公表した退職した職員の「再就職状況の公表」において掲げられている民間法人又は個人、各省各庁が国の常勤職員であったものが再就職していることを把握している法人又は個人及びその他各省各庁の長が必要と認める法人又は個人をいう。 " sqref="BK5" xr:uid="{00000000-0002-0000-0000-000006000000}"/>
    <dataValidation type="list" imeMode="halfAlpha" allowBlank="1" showInputMessage="1" sqref="T6:T16" xr:uid="{00000000-0002-0000-0000-000008000000}">
      <formula1>",他官署で調達手続きを実施のため,－"</formula1>
    </dataValidation>
    <dataValidation type="list" imeMode="halfAlpha" allowBlank="1" showInputMessage="1" sqref="AB6:AB16 U6:U16" xr:uid="{00000000-0002-0000-0000-000009000000}">
      <formula1>"－"</formula1>
    </dataValidation>
    <dataValidation type="list" allowBlank="1" showInputMessage="1" showErrorMessage="1" sqref="R6:R16" xr:uid="{00000000-0002-0000-0000-00000A000000}">
      <formula1>契約方式</formula1>
    </dataValidation>
    <dataValidation type="list" allowBlank="1" showInputMessage="1" showErrorMessage="1" sqref="AA6:AA16" xr:uid="{00000000-0002-0000-0000-00000B000000}">
      <formula1>予定価格の公表</formula1>
    </dataValidation>
    <dataValidation type="list" allowBlank="1" showInputMessage="1" showErrorMessage="1" sqref="AG6:AG16" xr:uid="{00000000-0002-0000-0000-00000C000000}">
      <formula1>長期・国庫区分</formula1>
    </dataValidation>
    <dataValidation type="list" allowBlank="1" showInputMessage="1" showErrorMessage="1" sqref="AH6:AH16" xr:uid="{00000000-0002-0000-0000-00000D000000}">
      <formula1>随契理由１</formula1>
    </dataValidation>
    <dataValidation type="list" allowBlank="1" showInputMessage="1" showErrorMessage="1" sqref="Z6:Z16 AY6:AY16 AF6:AF16 AD6:AD16" xr:uid="{00000000-0002-0000-0000-00000E000000}">
      <formula1>"○,×"</formula1>
    </dataValidation>
    <dataValidation type="list" allowBlank="1" showInputMessage="1" showErrorMessage="1" sqref="BI6:BI16" xr:uid="{00000000-0002-0000-0000-00000F000000}">
      <formula1>"⑦物品等購入,⑧物品等製造,⑨物品等賃貸借,⑩役務"</formula1>
    </dataValidation>
    <dataValidation type="list" imeMode="halfAlpha" allowBlank="1" showInputMessage="1" sqref="O6:O16" xr:uid="{00000000-0002-0000-0000-000010000000}">
      <formula1>" ,－"</formula1>
    </dataValidation>
    <dataValidation type="list" allowBlank="1" showInputMessage="1" showErrorMessage="1" sqref="AR6:AR16" xr:uid="{00000000-0002-0000-0000-000011000000}">
      <formula1>"○,△,×"</formula1>
    </dataValidation>
    <dataValidation type="list" allowBlank="1" showInputMessage="1" showErrorMessage="1" sqref="BJ6:BJ16" xr:uid="{00000000-0002-0000-0000-000012000000}">
      <formula1>"単価契約,分担契約/単価契約"</formula1>
    </dataValidation>
    <dataValidation type="list" allowBlank="1" showInputMessage="1" showErrorMessage="1" sqref="Q6:Q16" xr:uid="{00000000-0002-0000-0000-000013000000}">
      <formula1>国所管都道府県所管の区分</formula1>
    </dataValidation>
    <dataValidation type="list" allowBlank="1" showInputMessage="1" showErrorMessage="1" sqref="AO6:AO16" xr:uid="{00000000-0002-0000-0000-000014000000}">
      <formula1>"該当,非該当"</formula1>
    </dataValidation>
    <dataValidation type="list" allowBlank="1" showInputMessage="1" showErrorMessage="1" sqref="AP6:AP16" xr:uid="{00000000-0002-0000-0000-000015000000}">
      <formula1>"有,無"</formula1>
    </dataValidation>
    <dataValidation type="textLength" imeMode="halfAlpha" operator="equal" allowBlank="1" showInputMessage="1" showErrorMessage="1" sqref="G2:G1048576" xr:uid="{00000000-0002-0000-0000-000007000000}">
      <formula1>5</formula1>
    </dataValidation>
    <dataValidation imeMode="halfAlpha" allowBlank="1" showInputMessage="1" sqref="V5:V1048576" xr:uid="{00000000-0002-0000-0000-000016000000}"/>
  </dataValidations>
  <pageMargins left="0.23622047244094491" right="0.23622047244094491" top="0.74803149606299213" bottom="0.74803149606299213" header="0.31496062992125984" footer="0.31496062992125984"/>
  <pageSetup paperSize="8" scale="51" fitToHeight="0" pageOrder="overThenDown" orientation="landscape" r:id="rId1"/>
  <headerFooter>
    <oddFooter>&amp;P / &amp;N ページ</oddFooter>
  </headerFooter>
  <colBreaks count="1" manualBreakCount="1">
    <brk id="32" max="46" man="1"/>
  </colBreaks>
  <extLst>
    <ext xmlns:x14="http://schemas.microsoft.com/office/spreadsheetml/2009/9/main" uri="{78C0D931-6437-407d-A8EE-F0AAD7539E65}">
      <x14:conditionalFormattings>
        <x14:conditionalFormatting xmlns:xm="http://schemas.microsoft.com/office/excel/2006/main">
          <x14:cfRule type="expression" priority="628" id="{25DB50EB-8038-469B-BB45-EA4922C63C73}">
            <xm:f>$R6=契約状況コード表!$B$8</xm:f>
            <x14:dxf>
              <fill>
                <patternFill>
                  <bgColor theme="0" tint="-0.14996795556505021"/>
                </patternFill>
              </fill>
            </x14:dxf>
          </x14:cfRule>
          <x14:cfRule type="expression" priority="629" id="{00BC7CA0-96B3-4238-AE26-4957EDDD390E}">
            <xm:f>$R6=契約状況コード表!$B$6</xm:f>
            <x14:dxf>
              <fill>
                <patternFill>
                  <bgColor theme="0" tint="-0.14996795556505021"/>
                </patternFill>
              </fill>
            </x14:dxf>
          </x14:cfRule>
          <x14:cfRule type="expression" priority="630" id="{62E45280-714F-456A-8674-8FDAD024EBFA}">
            <xm:f>$R6=契約状況コード表!$B$5</xm:f>
            <x14:dxf>
              <fill>
                <patternFill>
                  <bgColor theme="0" tint="-0.14996795556505021"/>
                </patternFill>
              </fill>
            </x14:dxf>
          </x14:cfRule>
          <xm:sqref>S6:S16</xm:sqref>
        </x14:conditionalFormatting>
        <x14:conditionalFormatting xmlns:xm="http://schemas.microsoft.com/office/excel/2006/main">
          <x14:cfRule type="expression" priority="660" id="{37938914-0909-47EF-8595-2110B788565F}">
            <xm:f>$AK6=契約状況コード表!$J$7</xm:f>
            <x14:dxf>
              <fill>
                <patternFill>
                  <bgColor theme="9" tint="0.79998168889431442"/>
                </patternFill>
              </fill>
            </x14:dxf>
          </x14:cfRule>
          <xm:sqref>AL6:AL16</xm:sqref>
        </x14:conditionalFormatting>
        <x14:conditionalFormatting xmlns:xm="http://schemas.microsoft.com/office/excel/2006/main">
          <x14:cfRule type="expression" priority="606" id="{90C68E5A-FAE1-4D06-B7EA-A3AE942BDA01}">
            <xm:f>$AR6=契約状況コード表!$Q$5</xm:f>
            <x14:dxf>
              <fill>
                <patternFill>
                  <bgColor theme="9" tint="0.79998168889431442"/>
                </patternFill>
              </fill>
            </x14:dxf>
          </x14:cfRule>
          <xm:sqref>AS6:AS16</xm:sqref>
        </x14:conditionalFormatting>
        <x14:conditionalFormatting xmlns:xm="http://schemas.microsoft.com/office/excel/2006/main">
          <x14:cfRule type="expression" priority="594" id="{578B26D2-9EA7-4EAB-8FB8-8955E03F9372}">
            <xm:f>$AR6=契約状況コード表!$Q$6</xm:f>
            <x14:dxf>
              <fill>
                <patternFill>
                  <bgColor theme="9" tint="0.79998168889431442"/>
                </patternFill>
              </fill>
            </x14:dxf>
          </x14:cfRule>
          <x14:cfRule type="expression" priority="663" id="{CB24BF05-7E84-490B-B5E0-5E19F964F106}">
            <xm:f>$AR6=契約状況コード表!$Q$5</xm:f>
            <x14:dxf>
              <fill>
                <patternFill>
                  <bgColor theme="9" tint="0.79998168889431442"/>
                </patternFill>
              </fill>
            </x14:dxf>
          </x14:cfRule>
          <xm:sqref>AY6:AY16</xm:sqref>
        </x14:conditionalFormatting>
        <x14:conditionalFormatting xmlns:xm="http://schemas.microsoft.com/office/excel/2006/main">
          <x14:cfRule type="expression" priority="486" id="{D660B9C0-6D48-4EC9-AC7B-F8C20BC5D1C9}">
            <xm:f>OR(P6=契約状況コード表!$E$10,P6=契約状況コード表!$E$9,P6=契約状況コード表!$E$8,P6=契約状況コード表!$E$7)</xm:f>
            <x14:dxf>
              <fill>
                <patternFill>
                  <bgColor theme="0" tint="-0.34998626667073579"/>
                </patternFill>
              </fill>
            </x14:dxf>
          </x14:cfRule>
          <xm:sqref>Q6:Q16</xm:sqref>
        </x14:conditionalFormatting>
        <x14:conditionalFormatting xmlns:xm="http://schemas.microsoft.com/office/excel/2006/main">
          <x14:cfRule type="expression" priority="664" stopIfTrue="1" id="{00639DF7-533E-4176-ADA5-8290804FAC7E}">
            <xm:f>$AK6=契約状況コード表!$J$7</xm:f>
            <x14:dxf/>
          </x14:cfRule>
          <x14:cfRule type="expression" priority="665" stopIfTrue="1" id="{78FD6DD6-8EE0-4258-BF47-BFF09364D919}">
            <xm:f>$AK6=契約状況コード表!$J$6</xm:f>
            <x14:dxf/>
          </x14:cfRule>
          <x14:cfRule type="expression" priority="666" stopIfTrue="1" id="{4FE3D121-5682-4A9F-BE63-68DDB9DB7DEB}">
            <xm:f>$AK6=契約状況コード表!$J$5</xm:f>
            <x14:dxf>
              <fill>
                <patternFill patternType="none">
                  <bgColor auto="1"/>
                </patternFill>
              </fill>
            </x14:dxf>
          </x14:cfRule>
          <x14:cfRule type="expression" priority="667" id="{6404739C-E3EA-4701-B47F-EE1C7BDDDE01}">
            <xm:f>$R6=契約状況コード表!$B$7</xm:f>
            <x14:dxf>
              <fill>
                <patternFill>
                  <bgColor theme="9" tint="0.79998168889431442"/>
                </patternFill>
              </fill>
            </x14:dxf>
          </x14:cfRule>
          <x14:cfRule type="expression" priority="668" id="{1BEF10E0-C567-44C4-B5C5-93390E7E5380}">
            <xm:f>$R6=契約状況コード表!$B$6</xm:f>
            <x14:dxf>
              <fill>
                <patternFill>
                  <bgColor theme="9" tint="0.79998168889431442"/>
                </patternFill>
              </fill>
            </x14:dxf>
          </x14:cfRule>
          <xm:sqref>AK6:AK16</xm:sqref>
        </x14:conditionalFormatting>
        <x14:conditionalFormatting xmlns:xm="http://schemas.microsoft.com/office/excel/2006/main">
          <x14:cfRule type="expression" priority="440" id="{874D420B-8B78-4141-90A6-256DCFA180B0}">
            <xm:f>$R6=契約状況コード表!$B$6</xm:f>
            <x14:dxf>
              <fill>
                <patternFill>
                  <bgColor theme="9" tint="0.79998168889431442"/>
                </patternFill>
              </fill>
            </x14:dxf>
          </x14:cfRule>
          <xm:sqref>AQ6:AQ16</xm:sqref>
        </x14:conditionalFormatting>
        <x14:conditionalFormatting xmlns:xm="http://schemas.microsoft.com/office/excel/2006/main">
          <x14:cfRule type="expression" priority="441" id="{8B6C93C9-8FD8-47D9-A342-2C309CE1B6DA}">
            <xm:f>$AK6=契約状況コード表!$J$5</xm:f>
            <x14:dxf>
              <fill>
                <patternFill>
                  <bgColor theme="9" tint="0.79998168889431442"/>
                </patternFill>
              </fill>
            </x14:dxf>
          </x14:cfRule>
          <xm:sqref>AM6:AP16</xm:sqref>
        </x14:conditionalFormatting>
        <x14:conditionalFormatting xmlns:xm="http://schemas.microsoft.com/office/excel/2006/main">
          <x14:cfRule type="expression" priority="269" id="{7D0C5F24-5239-4017-B46D-C80FF449042E}">
            <xm:f>$P6=契約状況コード表!$E$5</xm:f>
            <x14:dxf>
              <fill>
                <patternFill>
                  <bgColor theme="9" tint="0.79998168889431442"/>
                </patternFill>
              </fill>
            </x14:dxf>
          </x14:cfRule>
          <x14:cfRule type="expression" priority="270" id="{9037A144-E863-4748-B99B-8EA1F9B8C258}">
            <xm:f>$P6=契約状況コード表!$E$6</xm:f>
            <x14:dxf>
              <fill>
                <patternFill>
                  <bgColor theme="9" tint="0.79998168889431442"/>
                </patternFill>
              </fill>
            </x14:dxf>
          </x14:cfRule>
          <xm:sqref>Q6:Q16</xm:sqref>
        </x14:conditionalFormatting>
      </x14:conditionalFormattings>
    </ext>
    <ext xmlns:x14="http://schemas.microsoft.com/office/spreadsheetml/2009/9/main" uri="{CCE6A557-97BC-4b89-ADB6-D9C93CAAB3DF}">
      <x14:dataValidations xmlns:xm="http://schemas.microsoft.com/office/excel/2006/main" xWindow="1147" yWindow="767" count="10">
        <x14:dataValidation type="list" allowBlank="1" showInputMessage="1" showErrorMessage="1" xr:uid="{00000000-0002-0000-0000-000017000000}">
          <x14:formula1>
            <xm:f>契約状況コード表!$Q$5:$Q$6</xm:f>
          </x14:formula1>
          <xm:sqref>BB6:BB16 L6:L16</xm:sqref>
        </x14:dataValidation>
        <x14:dataValidation type="list" allowBlank="1" showInputMessage="1" showErrorMessage="1" xr:uid="{00000000-0002-0000-0000-000018000000}">
          <x14:formula1>
            <xm:f>契約状況コード表!$A$5:$A$14</xm:f>
          </x14:formula1>
          <xm:sqref>H6:H16</xm:sqref>
        </x14:dataValidation>
        <x14:dataValidation type="list" allowBlank="1" showInputMessage="1" showErrorMessage="1" xr:uid="{00000000-0002-0000-0000-000019000000}">
          <x14:formula1>
            <xm:f>契約状況コード表!$K$5:$K$12</xm:f>
          </x14:formula1>
          <xm:sqref>AS6:AT16</xm:sqref>
        </x14:dataValidation>
        <x14:dataValidation type="list" allowBlank="1" showInputMessage="1" showErrorMessage="1" xr:uid="{00000000-0002-0000-0000-00001A000000}">
          <x14:formula1>
            <xm:f>契約状況コード表!$L$5:$L$13</xm:f>
          </x14:formula1>
          <xm:sqref>AV6:AW16</xm:sqref>
        </x14:dataValidation>
        <x14:dataValidation type="list" allowBlank="1" showInputMessage="1" showErrorMessage="1" xr:uid="{00000000-0002-0000-0000-00001B000000}">
          <x14:formula1>
            <xm:f>契約状況コード表!$E$5:$E$10</xm:f>
          </x14:formula1>
          <xm:sqref>P6:P16</xm:sqref>
        </x14:dataValidation>
        <x14:dataValidation type="list" allowBlank="1" showInputMessage="1" xr:uid="{00000000-0002-0000-0000-00001C000000}">
          <x14:formula1>
            <xm:f>契約状況コード表!$R$5:$R$7</xm:f>
          </x14:formula1>
          <xm:sqref>AJ6:AJ16</xm:sqref>
        </x14:dataValidation>
        <x14:dataValidation type="list" allowBlank="1" showInputMessage="1" showErrorMessage="1" xr:uid="{00000000-0002-0000-0000-00001D000000}">
          <x14:formula1>
            <xm:f>契約状況コード表!$J$5:$J$7</xm:f>
          </x14:formula1>
          <xm:sqref>AK6:AK16</xm:sqref>
        </x14:dataValidation>
        <x14:dataValidation type="list" allowBlank="1" showInputMessage="1" xr:uid="{00000000-0002-0000-0000-00001E000000}">
          <x14:formula1>
            <xm:f>契約状況コード表!$I$5:$I$12</xm:f>
          </x14:formula1>
          <xm:sqref>AI6:AI16</xm:sqref>
        </x14:dataValidation>
        <x14:dataValidation type="list" allowBlank="1" showInputMessage="1" showErrorMessage="1" xr:uid="{00000000-0002-0000-0000-00001F000000}">
          <x14:formula1>
            <xm:f>契約状況コード表!$S$5:$S$6</xm:f>
          </x14:formula1>
          <xm:sqref>AQ6:AQ16</xm:sqref>
        </x14:dataValidation>
        <x14:dataValidation type="list" allowBlank="1" showInputMessage="1" showErrorMessage="1" xr:uid="{00000000-0002-0000-0000-000020000000}">
          <x14:formula1>
            <xm:f>契約状況コード表!$D$5:$D$7</xm:f>
          </x14:formula1>
          <xm:sqref>K6:K1048576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showZeros="0" tabSelected="1" view="pageBreakPreview" zoomScale="80" zoomScaleNormal="100" zoomScaleSheetLayoutView="80" workbookViewId="0">
      <selection activeCell="A7" sqref="A7"/>
    </sheetView>
  </sheetViews>
  <sheetFormatPr defaultColWidth="9" defaultRowHeight="11.25"/>
  <cols>
    <col min="1" max="1" width="7.25" style="138" customWidth="1"/>
    <col min="2" max="2" width="30.625" style="137" customWidth="1"/>
    <col min="3" max="3" width="20.625" style="138" customWidth="1"/>
    <col min="4" max="4" width="14.375" style="138" customWidth="1"/>
    <col min="5" max="5" width="20.625" style="137" customWidth="1"/>
    <col min="6" max="7" width="14.375" style="137" customWidth="1"/>
    <col min="8" max="8" width="14.625" style="144" customWidth="1"/>
    <col min="9" max="9" width="14.625" style="138" customWidth="1"/>
    <col min="10" max="10" width="7.625" style="145" customWidth="1"/>
    <col min="11" max="12" width="8.125" style="137" customWidth="1"/>
    <col min="13" max="13" width="8.125" style="146" customWidth="1"/>
    <col min="14" max="14" width="13.375" style="137" customWidth="1"/>
    <col min="15" max="16384" width="9" style="137"/>
  </cols>
  <sheetData>
    <row r="1" spans="1:14" ht="27.75" customHeight="1">
      <c r="A1" s="246"/>
      <c r="B1" s="249" t="s">
        <v>77</v>
      </c>
      <c r="C1" s="250"/>
      <c r="D1" s="250"/>
      <c r="E1" s="250"/>
      <c r="F1" s="250"/>
      <c r="G1" s="250"/>
      <c r="H1" s="251"/>
      <c r="I1" s="250"/>
      <c r="J1" s="250"/>
      <c r="K1" s="250"/>
      <c r="L1" s="250"/>
      <c r="M1" s="250"/>
      <c r="N1" s="250"/>
    </row>
    <row r="2" spans="1:14">
      <c r="A2" s="247"/>
    </row>
    <row r="3" spans="1:14">
      <c r="A3" s="247"/>
      <c r="B3" s="139"/>
      <c r="N3" s="140"/>
    </row>
    <row r="4" spans="1:14" ht="21.95" customHeight="1">
      <c r="A4" s="247"/>
      <c r="B4" s="239" t="s">
        <v>78</v>
      </c>
      <c r="C4" s="239" t="s">
        <v>68</v>
      </c>
      <c r="D4" s="239" t="s">
        <v>69</v>
      </c>
      <c r="E4" s="239" t="s">
        <v>70</v>
      </c>
      <c r="F4" s="240" t="s">
        <v>71</v>
      </c>
      <c r="G4" s="239" t="s">
        <v>79</v>
      </c>
      <c r="H4" s="242" t="s">
        <v>72</v>
      </c>
      <c r="I4" s="239" t="s">
        <v>73</v>
      </c>
      <c r="J4" s="243" t="s">
        <v>74</v>
      </c>
      <c r="K4" s="244" t="s">
        <v>80</v>
      </c>
      <c r="L4" s="245"/>
      <c r="M4" s="245"/>
      <c r="N4" s="240" t="s">
        <v>81</v>
      </c>
    </row>
    <row r="5" spans="1:14" s="142" customFormat="1" ht="36.75" customHeight="1">
      <c r="A5" s="248"/>
      <c r="B5" s="239"/>
      <c r="C5" s="239"/>
      <c r="D5" s="239"/>
      <c r="E5" s="239"/>
      <c r="F5" s="241"/>
      <c r="G5" s="239"/>
      <c r="H5" s="242"/>
      <c r="I5" s="239"/>
      <c r="J5" s="243"/>
      <c r="K5" s="141" t="s">
        <v>75</v>
      </c>
      <c r="L5" s="141" t="s">
        <v>76</v>
      </c>
      <c r="M5" s="147" t="s">
        <v>59</v>
      </c>
      <c r="N5" s="241"/>
    </row>
    <row r="6" spans="1:14" s="142" customFormat="1" ht="78" customHeight="1">
      <c r="A6" s="143">
        <v>1</v>
      </c>
      <c r="B6" s="129" t="s">
        <v>242</v>
      </c>
      <c r="C6" s="128" t="s">
        <v>187</v>
      </c>
      <c r="D6" s="148">
        <v>44937</v>
      </c>
      <c r="E6" s="129" t="s">
        <v>243</v>
      </c>
      <c r="F6" s="130">
        <v>8170001010949</v>
      </c>
      <c r="G6" s="131" t="s">
        <v>238</v>
      </c>
      <c r="H6" s="132" t="s">
        <v>240</v>
      </c>
      <c r="I6" s="132" t="s">
        <v>244</v>
      </c>
      <c r="J6" s="133" t="s">
        <v>239</v>
      </c>
      <c r="K6" s="134" t="s">
        <v>241</v>
      </c>
      <c r="L6" s="134">
        <v>0</v>
      </c>
      <c r="M6" s="135" t="s">
        <v>241</v>
      </c>
      <c r="N6" s="136">
        <v>0</v>
      </c>
    </row>
    <row r="7" spans="1:14" s="142" customFormat="1" ht="60" customHeight="1">
      <c r="A7" s="143">
        <v>2</v>
      </c>
      <c r="B7" s="129" t="s">
        <v>245</v>
      </c>
      <c r="C7" s="128" t="s">
        <v>187</v>
      </c>
      <c r="D7" s="148">
        <v>44942</v>
      </c>
      <c r="E7" s="129" t="s">
        <v>246</v>
      </c>
      <c r="F7" s="130">
        <v>5120001045309</v>
      </c>
      <c r="G7" s="131" t="s">
        <v>238</v>
      </c>
      <c r="H7" s="132" t="s">
        <v>240</v>
      </c>
      <c r="I7" s="132">
        <v>990000</v>
      </c>
      <c r="J7" s="133" t="s">
        <v>239</v>
      </c>
      <c r="K7" s="134" t="s">
        <v>241</v>
      </c>
      <c r="L7" s="134">
        <v>0</v>
      </c>
      <c r="M7" s="135" t="s">
        <v>241</v>
      </c>
      <c r="N7" s="136">
        <v>0</v>
      </c>
    </row>
    <row r="8" spans="1:14" s="142" customFormat="1" ht="60" customHeight="1">
      <c r="A8" s="143">
        <v>3</v>
      </c>
      <c r="B8" s="129" t="s">
        <v>247</v>
      </c>
      <c r="C8" s="128" t="s">
        <v>187</v>
      </c>
      <c r="D8" s="148">
        <v>44942</v>
      </c>
      <c r="E8" s="129" t="s">
        <v>246</v>
      </c>
      <c r="F8" s="130">
        <v>5120001045309</v>
      </c>
      <c r="G8" s="131" t="s">
        <v>238</v>
      </c>
      <c r="H8" s="132" t="s">
        <v>240</v>
      </c>
      <c r="I8" s="132">
        <v>990000</v>
      </c>
      <c r="J8" s="133" t="s">
        <v>239</v>
      </c>
      <c r="K8" s="134" t="s">
        <v>241</v>
      </c>
      <c r="L8" s="134">
        <v>0</v>
      </c>
      <c r="M8" s="135" t="s">
        <v>241</v>
      </c>
      <c r="N8" s="136">
        <v>0</v>
      </c>
    </row>
    <row r="9" spans="1:14" s="142" customFormat="1" ht="60" customHeight="1">
      <c r="A9" s="143">
        <v>4</v>
      </c>
      <c r="B9" s="129" t="s">
        <v>248</v>
      </c>
      <c r="C9" s="128" t="s">
        <v>187</v>
      </c>
      <c r="D9" s="148">
        <v>44942</v>
      </c>
      <c r="E9" s="129" t="s">
        <v>249</v>
      </c>
      <c r="F9" s="130">
        <v>3120001001214</v>
      </c>
      <c r="G9" s="131" t="s">
        <v>238</v>
      </c>
      <c r="H9" s="132" t="s">
        <v>240</v>
      </c>
      <c r="I9" s="132">
        <v>10352430</v>
      </c>
      <c r="J9" s="133" t="s">
        <v>239</v>
      </c>
      <c r="K9" s="134" t="s">
        <v>241</v>
      </c>
      <c r="L9" s="134">
        <v>0</v>
      </c>
      <c r="M9" s="135" t="s">
        <v>241</v>
      </c>
      <c r="N9" s="136">
        <v>0</v>
      </c>
    </row>
    <row r="10" spans="1:14" s="142" customFormat="1" ht="60" customHeight="1">
      <c r="A10" s="143">
        <v>5</v>
      </c>
      <c r="B10" s="129" t="s">
        <v>250</v>
      </c>
      <c r="C10" s="128" t="s">
        <v>187</v>
      </c>
      <c r="D10" s="148">
        <v>44956</v>
      </c>
      <c r="E10" s="129" t="s">
        <v>251</v>
      </c>
      <c r="F10" s="130">
        <v>9120001074460</v>
      </c>
      <c r="G10" s="131" t="s">
        <v>238</v>
      </c>
      <c r="H10" s="132" t="s">
        <v>240</v>
      </c>
      <c r="I10" s="132">
        <v>13860000</v>
      </c>
      <c r="J10" s="133" t="s">
        <v>239</v>
      </c>
      <c r="K10" s="134" t="s">
        <v>241</v>
      </c>
      <c r="L10" s="134">
        <v>0</v>
      </c>
      <c r="M10" s="135" t="s">
        <v>241</v>
      </c>
      <c r="N10" s="136">
        <v>0</v>
      </c>
    </row>
    <row r="11" spans="1:14" s="142" customFormat="1" ht="60" customHeight="1">
      <c r="A11" s="143">
        <v>6</v>
      </c>
      <c r="B11" s="129" t="s">
        <v>252</v>
      </c>
      <c r="C11" s="128" t="s">
        <v>187</v>
      </c>
      <c r="D11" s="148">
        <v>44957</v>
      </c>
      <c r="E11" s="129" t="s">
        <v>253</v>
      </c>
      <c r="F11" s="130">
        <v>6120001072913</v>
      </c>
      <c r="G11" s="131" t="s">
        <v>238</v>
      </c>
      <c r="H11" s="132" t="s">
        <v>240</v>
      </c>
      <c r="I11" s="132">
        <v>1402500</v>
      </c>
      <c r="J11" s="133" t="s">
        <v>239</v>
      </c>
      <c r="K11" s="134" t="s">
        <v>241</v>
      </c>
      <c r="L11" s="134">
        <v>0</v>
      </c>
      <c r="M11" s="135" t="s">
        <v>241</v>
      </c>
      <c r="N11" s="136">
        <v>0</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1" xr:uid="{00000000-0002-0000-0300-000000000000}"/>
    <dataValidation imeMode="halfAlpha" allowBlank="1" showInputMessage="1" showErrorMessage="1" errorTitle="参考" error="半角数字で入力して下さい。" promptTitle="入力方法" prompt="半角数字で入力して下さい。" sqref="H6:J11"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F13" sqref="F13"/>
    </sheetView>
  </sheetViews>
  <sheetFormatPr defaultRowHeight="10.5"/>
  <cols>
    <col min="1" max="1" width="12.75" style="7" customWidth="1"/>
    <col min="2" max="2" width="13.125" style="7" customWidth="1"/>
    <col min="3" max="3" width="18.5" style="7" customWidth="1"/>
    <col min="4" max="4" width="13.25" style="7" customWidth="1"/>
    <col min="5" max="5" width="17.875" style="7" customWidth="1"/>
    <col min="6" max="6" width="13" style="7" customWidth="1"/>
    <col min="7" max="7" width="14" style="7" customWidth="1"/>
    <col min="8" max="9" width="66.125" style="7" customWidth="1"/>
    <col min="10" max="12" width="24.125" style="7" customWidth="1"/>
    <col min="13" max="13" width="21.75" style="7" customWidth="1"/>
    <col min="14" max="14" width="11.5" style="7" customWidth="1"/>
    <col min="15" max="15" width="6.125" style="7" customWidth="1"/>
    <col min="16" max="16" width="11.25" style="7" bestFit="1" customWidth="1"/>
    <col min="17" max="256" width="9" style="7"/>
    <col min="257" max="257" width="16.25" style="7" customWidth="1"/>
    <col min="258" max="258" width="16.5" style="7" customWidth="1"/>
    <col min="259" max="259" width="18.875" style="7" customWidth="1"/>
    <col min="260" max="260" width="22" style="7" customWidth="1"/>
    <col min="261" max="261" width="17.875" style="7" customWidth="1"/>
    <col min="262" max="262" width="14.5" style="7" customWidth="1"/>
    <col min="263" max="263" width="17.875" style="7" customWidth="1"/>
    <col min="264" max="264" width="14" style="7" customWidth="1"/>
    <col min="265" max="265" width="66.125" style="7" customWidth="1"/>
    <col min="266" max="266" width="13.75" style="7" customWidth="1"/>
    <col min="267" max="512" width="9" style="7"/>
    <col min="513" max="513" width="16.25" style="7" customWidth="1"/>
    <col min="514" max="514" width="16.5" style="7" customWidth="1"/>
    <col min="515" max="515" width="18.875" style="7" customWidth="1"/>
    <col min="516" max="516" width="22" style="7" customWidth="1"/>
    <col min="517" max="517" width="17.875" style="7" customWidth="1"/>
    <col min="518" max="518" width="14.5" style="7" customWidth="1"/>
    <col min="519" max="519" width="17.875" style="7" customWidth="1"/>
    <col min="520" max="520" width="14" style="7" customWidth="1"/>
    <col min="521" max="521" width="66.125" style="7" customWidth="1"/>
    <col min="522" max="522" width="13.75" style="7" customWidth="1"/>
    <col min="523" max="768" width="9" style="7"/>
    <col min="769" max="769" width="16.25" style="7" customWidth="1"/>
    <col min="770" max="770" width="16.5" style="7" customWidth="1"/>
    <col min="771" max="771" width="18.875" style="7" customWidth="1"/>
    <col min="772" max="772" width="22" style="7" customWidth="1"/>
    <col min="773" max="773" width="17.875" style="7" customWidth="1"/>
    <col min="774" max="774" width="14.5" style="7" customWidth="1"/>
    <col min="775" max="775" width="17.875" style="7" customWidth="1"/>
    <col min="776" max="776" width="14" style="7" customWidth="1"/>
    <col min="777" max="777" width="66.125" style="7" customWidth="1"/>
    <col min="778" max="778" width="13.75" style="7" customWidth="1"/>
    <col min="779" max="1024" width="9" style="7"/>
    <col min="1025" max="1025" width="16.25" style="7" customWidth="1"/>
    <col min="1026" max="1026" width="16.5" style="7" customWidth="1"/>
    <col min="1027" max="1027" width="18.875" style="7" customWidth="1"/>
    <col min="1028" max="1028" width="22" style="7" customWidth="1"/>
    <col min="1029" max="1029" width="17.875" style="7" customWidth="1"/>
    <col min="1030" max="1030" width="14.5" style="7" customWidth="1"/>
    <col min="1031" max="1031" width="17.875" style="7" customWidth="1"/>
    <col min="1032" max="1032" width="14" style="7" customWidth="1"/>
    <col min="1033" max="1033" width="66.125" style="7" customWidth="1"/>
    <col min="1034" max="1034" width="13.75" style="7" customWidth="1"/>
    <col min="1035" max="1280" width="9" style="7"/>
    <col min="1281" max="1281" width="16.25" style="7" customWidth="1"/>
    <col min="1282" max="1282" width="16.5" style="7" customWidth="1"/>
    <col min="1283" max="1283" width="18.875" style="7" customWidth="1"/>
    <col min="1284" max="1284" width="22" style="7" customWidth="1"/>
    <col min="1285" max="1285" width="17.875" style="7" customWidth="1"/>
    <col min="1286" max="1286" width="14.5" style="7" customWidth="1"/>
    <col min="1287" max="1287" width="17.875" style="7" customWidth="1"/>
    <col min="1288" max="1288" width="14" style="7" customWidth="1"/>
    <col min="1289" max="1289" width="66.125" style="7" customWidth="1"/>
    <col min="1290" max="1290" width="13.75" style="7" customWidth="1"/>
    <col min="1291" max="1536" width="9" style="7"/>
    <col min="1537" max="1537" width="16.25" style="7" customWidth="1"/>
    <col min="1538" max="1538" width="16.5" style="7" customWidth="1"/>
    <col min="1539" max="1539" width="18.875" style="7" customWidth="1"/>
    <col min="1540" max="1540" width="22" style="7" customWidth="1"/>
    <col min="1541" max="1541" width="17.875" style="7" customWidth="1"/>
    <col min="1542" max="1542" width="14.5" style="7" customWidth="1"/>
    <col min="1543" max="1543" width="17.875" style="7" customWidth="1"/>
    <col min="1544" max="1544" width="14" style="7" customWidth="1"/>
    <col min="1545" max="1545" width="66.125" style="7" customWidth="1"/>
    <col min="1546" max="1546" width="13.75" style="7" customWidth="1"/>
    <col min="1547" max="1792" width="9" style="7"/>
    <col min="1793" max="1793" width="16.25" style="7" customWidth="1"/>
    <col min="1794" max="1794" width="16.5" style="7" customWidth="1"/>
    <col min="1795" max="1795" width="18.875" style="7" customWidth="1"/>
    <col min="1796" max="1796" width="22" style="7" customWidth="1"/>
    <col min="1797" max="1797" width="17.875" style="7" customWidth="1"/>
    <col min="1798" max="1798" width="14.5" style="7" customWidth="1"/>
    <col min="1799" max="1799" width="17.875" style="7" customWidth="1"/>
    <col min="1800" max="1800" width="14" style="7" customWidth="1"/>
    <col min="1801" max="1801" width="66.125" style="7" customWidth="1"/>
    <col min="1802" max="1802" width="13.75" style="7" customWidth="1"/>
    <col min="1803" max="2048" width="9" style="7"/>
    <col min="2049" max="2049" width="16.25" style="7" customWidth="1"/>
    <col min="2050" max="2050" width="16.5" style="7" customWidth="1"/>
    <col min="2051" max="2051" width="18.875" style="7" customWidth="1"/>
    <col min="2052" max="2052" width="22" style="7" customWidth="1"/>
    <col min="2053" max="2053" width="17.875" style="7" customWidth="1"/>
    <col min="2054" max="2054" width="14.5" style="7" customWidth="1"/>
    <col min="2055" max="2055" width="17.875" style="7" customWidth="1"/>
    <col min="2056" max="2056" width="14" style="7" customWidth="1"/>
    <col min="2057" max="2057" width="66.125" style="7" customWidth="1"/>
    <col min="2058" max="2058" width="13.75" style="7" customWidth="1"/>
    <col min="2059" max="2304" width="9" style="7"/>
    <col min="2305" max="2305" width="16.25" style="7" customWidth="1"/>
    <col min="2306" max="2306" width="16.5" style="7" customWidth="1"/>
    <col min="2307" max="2307" width="18.875" style="7" customWidth="1"/>
    <col min="2308" max="2308" width="22" style="7" customWidth="1"/>
    <col min="2309" max="2309" width="17.875" style="7" customWidth="1"/>
    <col min="2310" max="2310" width="14.5" style="7" customWidth="1"/>
    <col min="2311" max="2311" width="17.875" style="7" customWidth="1"/>
    <col min="2312" max="2312" width="14" style="7" customWidth="1"/>
    <col min="2313" max="2313" width="66.125" style="7" customWidth="1"/>
    <col min="2314" max="2314" width="13.75" style="7" customWidth="1"/>
    <col min="2315" max="2560" width="9" style="7"/>
    <col min="2561" max="2561" width="16.25" style="7" customWidth="1"/>
    <col min="2562" max="2562" width="16.5" style="7" customWidth="1"/>
    <col min="2563" max="2563" width="18.875" style="7" customWidth="1"/>
    <col min="2564" max="2564" width="22" style="7" customWidth="1"/>
    <col min="2565" max="2565" width="17.875" style="7" customWidth="1"/>
    <col min="2566" max="2566" width="14.5" style="7" customWidth="1"/>
    <col min="2567" max="2567" width="17.875" style="7" customWidth="1"/>
    <col min="2568" max="2568" width="14" style="7" customWidth="1"/>
    <col min="2569" max="2569" width="66.125" style="7" customWidth="1"/>
    <col min="2570" max="2570" width="13.75" style="7" customWidth="1"/>
    <col min="2571" max="2816" width="9" style="7"/>
    <col min="2817" max="2817" width="16.25" style="7" customWidth="1"/>
    <col min="2818" max="2818" width="16.5" style="7" customWidth="1"/>
    <col min="2819" max="2819" width="18.875" style="7" customWidth="1"/>
    <col min="2820" max="2820" width="22" style="7" customWidth="1"/>
    <col min="2821" max="2821" width="17.875" style="7" customWidth="1"/>
    <col min="2822" max="2822" width="14.5" style="7" customWidth="1"/>
    <col min="2823" max="2823" width="17.875" style="7" customWidth="1"/>
    <col min="2824" max="2824" width="14" style="7" customWidth="1"/>
    <col min="2825" max="2825" width="66.125" style="7" customWidth="1"/>
    <col min="2826" max="2826" width="13.75" style="7" customWidth="1"/>
    <col min="2827" max="3072" width="9" style="7"/>
    <col min="3073" max="3073" width="16.25" style="7" customWidth="1"/>
    <col min="3074" max="3074" width="16.5" style="7" customWidth="1"/>
    <col min="3075" max="3075" width="18.875" style="7" customWidth="1"/>
    <col min="3076" max="3076" width="22" style="7" customWidth="1"/>
    <col min="3077" max="3077" width="17.875" style="7" customWidth="1"/>
    <col min="3078" max="3078" width="14.5" style="7" customWidth="1"/>
    <col min="3079" max="3079" width="17.875" style="7" customWidth="1"/>
    <col min="3080" max="3080" width="14" style="7" customWidth="1"/>
    <col min="3081" max="3081" width="66.125" style="7" customWidth="1"/>
    <col min="3082" max="3082" width="13.75" style="7" customWidth="1"/>
    <col min="3083" max="3328" width="9" style="7"/>
    <col min="3329" max="3329" width="16.25" style="7" customWidth="1"/>
    <col min="3330" max="3330" width="16.5" style="7" customWidth="1"/>
    <col min="3331" max="3331" width="18.875" style="7" customWidth="1"/>
    <col min="3332" max="3332" width="22" style="7" customWidth="1"/>
    <col min="3333" max="3333" width="17.875" style="7" customWidth="1"/>
    <col min="3334" max="3334" width="14.5" style="7" customWidth="1"/>
    <col min="3335" max="3335" width="17.875" style="7" customWidth="1"/>
    <col min="3336" max="3336" width="14" style="7" customWidth="1"/>
    <col min="3337" max="3337" width="66.125" style="7" customWidth="1"/>
    <col min="3338" max="3338" width="13.75" style="7" customWidth="1"/>
    <col min="3339" max="3584" width="9" style="7"/>
    <col min="3585" max="3585" width="16.25" style="7" customWidth="1"/>
    <col min="3586" max="3586" width="16.5" style="7" customWidth="1"/>
    <col min="3587" max="3587" width="18.875" style="7" customWidth="1"/>
    <col min="3588" max="3588" width="22" style="7" customWidth="1"/>
    <col min="3589" max="3589" width="17.875" style="7" customWidth="1"/>
    <col min="3590" max="3590" width="14.5" style="7" customWidth="1"/>
    <col min="3591" max="3591" width="17.875" style="7" customWidth="1"/>
    <col min="3592" max="3592" width="14" style="7" customWidth="1"/>
    <col min="3593" max="3593" width="66.125" style="7" customWidth="1"/>
    <col min="3594" max="3594" width="13.75" style="7" customWidth="1"/>
    <col min="3595" max="3840" width="9" style="7"/>
    <col min="3841" max="3841" width="16.25" style="7" customWidth="1"/>
    <col min="3842" max="3842" width="16.5" style="7" customWidth="1"/>
    <col min="3843" max="3843" width="18.875" style="7" customWidth="1"/>
    <col min="3844" max="3844" width="22" style="7" customWidth="1"/>
    <col min="3845" max="3845" width="17.875" style="7" customWidth="1"/>
    <col min="3846" max="3846" width="14.5" style="7" customWidth="1"/>
    <col min="3847" max="3847" width="17.875" style="7" customWidth="1"/>
    <col min="3848" max="3848" width="14" style="7" customWidth="1"/>
    <col min="3849" max="3849" width="66.125" style="7" customWidth="1"/>
    <col min="3850" max="3850" width="13.75" style="7" customWidth="1"/>
    <col min="3851" max="4096" width="9" style="7"/>
    <col min="4097" max="4097" width="16.25" style="7" customWidth="1"/>
    <col min="4098" max="4098" width="16.5" style="7" customWidth="1"/>
    <col min="4099" max="4099" width="18.875" style="7" customWidth="1"/>
    <col min="4100" max="4100" width="22" style="7" customWidth="1"/>
    <col min="4101" max="4101" width="17.875" style="7" customWidth="1"/>
    <col min="4102" max="4102" width="14.5" style="7" customWidth="1"/>
    <col min="4103" max="4103" width="17.875" style="7" customWidth="1"/>
    <col min="4104" max="4104" width="14" style="7" customWidth="1"/>
    <col min="4105" max="4105" width="66.125" style="7" customWidth="1"/>
    <col min="4106" max="4106" width="13.75" style="7" customWidth="1"/>
    <col min="4107" max="4352" width="9" style="7"/>
    <col min="4353" max="4353" width="16.25" style="7" customWidth="1"/>
    <col min="4354" max="4354" width="16.5" style="7" customWidth="1"/>
    <col min="4355" max="4355" width="18.875" style="7" customWidth="1"/>
    <col min="4356" max="4356" width="22" style="7" customWidth="1"/>
    <col min="4357" max="4357" width="17.875" style="7" customWidth="1"/>
    <col min="4358" max="4358" width="14.5" style="7" customWidth="1"/>
    <col min="4359" max="4359" width="17.875" style="7" customWidth="1"/>
    <col min="4360" max="4360" width="14" style="7" customWidth="1"/>
    <col min="4361" max="4361" width="66.125" style="7" customWidth="1"/>
    <col min="4362" max="4362" width="13.75" style="7" customWidth="1"/>
    <col min="4363" max="4608" width="9" style="7"/>
    <col min="4609" max="4609" width="16.25" style="7" customWidth="1"/>
    <col min="4610" max="4610" width="16.5" style="7" customWidth="1"/>
    <col min="4611" max="4611" width="18.875" style="7" customWidth="1"/>
    <col min="4612" max="4612" width="22" style="7" customWidth="1"/>
    <col min="4613" max="4613" width="17.875" style="7" customWidth="1"/>
    <col min="4614" max="4614" width="14.5" style="7" customWidth="1"/>
    <col min="4615" max="4615" width="17.875" style="7" customWidth="1"/>
    <col min="4616" max="4616" width="14" style="7" customWidth="1"/>
    <col min="4617" max="4617" width="66.125" style="7" customWidth="1"/>
    <col min="4618" max="4618" width="13.75" style="7" customWidth="1"/>
    <col min="4619" max="4864" width="9" style="7"/>
    <col min="4865" max="4865" width="16.25" style="7" customWidth="1"/>
    <col min="4866" max="4866" width="16.5" style="7" customWidth="1"/>
    <col min="4867" max="4867" width="18.875" style="7" customWidth="1"/>
    <col min="4868" max="4868" width="22" style="7" customWidth="1"/>
    <col min="4869" max="4869" width="17.875" style="7" customWidth="1"/>
    <col min="4870" max="4870" width="14.5" style="7" customWidth="1"/>
    <col min="4871" max="4871" width="17.875" style="7" customWidth="1"/>
    <col min="4872" max="4872" width="14" style="7" customWidth="1"/>
    <col min="4873" max="4873" width="66.125" style="7" customWidth="1"/>
    <col min="4874" max="4874" width="13.75" style="7" customWidth="1"/>
    <col min="4875" max="5120" width="9" style="7"/>
    <col min="5121" max="5121" width="16.25" style="7" customWidth="1"/>
    <col min="5122" max="5122" width="16.5" style="7" customWidth="1"/>
    <col min="5123" max="5123" width="18.875" style="7" customWidth="1"/>
    <col min="5124" max="5124" width="22" style="7" customWidth="1"/>
    <col min="5125" max="5125" width="17.875" style="7" customWidth="1"/>
    <col min="5126" max="5126" width="14.5" style="7" customWidth="1"/>
    <col min="5127" max="5127" width="17.875" style="7" customWidth="1"/>
    <col min="5128" max="5128" width="14" style="7" customWidth="1"/>
    <col min="5129" max="5129" width="66.125" style="7" customWidth="1"/>
    <col min="5130" max="5130" width="13.75" style="7" customWidth="1"/>
    <col min="5131" max="5376" width="9" style="7"/>
    <col min="5377" max="5377" width="16.25" style="7" customWidth="1"/>
    <col min="5378" max="5378" width="16.5" style="7" customWidth="1"/>
    <col min="5379" max="5379" width="18.875" style="7" customWidth="1"/>
    <col min="5380" max="5380" width="22" style="7" customWidth="1"/>
    <col min="5381" max="5381" width="17.875" style="7" customWidth="1"/>
    <col min="5382" max="5382" width="14.5" style="7" customWidth="1"/>
    <col min="5383" max="5383" width="17.875" style="7" customWidth="1"/>
    <col min="5384" max="5384" width="14" style="7" customWidth="1"/>
    <col min="5385" max="5385" width="66.125" style="7" customWidth="1"/>
    <col min="5386" max="5386" width="13.75" style="7" customWidth="1"/>
    <col min="5387" max="5632" width="9" style="7"/>
    <col min="5633" max="5633" width="16.25" style="7" customWidth="1"/>
    <col min="5634" max="5634" width="16.5" style="7" customWidth="1"/>
    <col min="5635" max="5635" width="18.875" style="7" customWidth="1"/>
    <col min="5636" max="5636" width="22" style="7" customWidth="1"/>
    <col min="5637" max="5637" width="17.875" style="7" customWidth="1"/>
    <col min="5638" max="5638" width="14.5" style="7" customWidth="1"/>
    <col min="5639" max="5639" width="17.875" style="7" customWidth="1"/>
    <col min="5640" max="5640" width="14" style="7" customWidth="1"/>
    <col min="5641" max="5641" width="66.125" style="7" customWidth="1"/>
    <col min="5642" max="5642" width="13.75" style="7" customWidth="1"/>
    <col min="5643" max="5888" width="9" style="7"/>
    <col min="5889" max="5889" width="16.25" style="7" customWidth="1"/>
    <col min="5890" max="5890" width="16.5" style="7" customWidth="1"/>
    <col min="5891" max="5891" width="18.875" style="7" customWidth="1"/>
    <col min="5892" max="5892" width="22" style="7" customWidth="1"/>
    <col min="5893" max="5893" width="17.875" style="7" customWidth="1"/>
    <col min="5894" max="5894" width="14.5" style="7" customWidth="1"/>
    <col min="5895" max="5895" width="17.875" style="7" customWidth="1"/>
    <col min="5896" max="5896" width="14" style="7" customWidth="1"/>
    <col min="5897" max="5897" width="66.125" style="7" customWidth="1"/>
    <col min="5898" max="5898" width="13.75" style="7" customWidth="1"/>
    <col min="5899" max="6144" width="9" style="7"/>
    <col min="6145" max="6145" width="16.25" style="7" customWidth="1"/>
    <col min="6146" max="6146" width="16.5" style="7" customWidth="1"/>
    <col min="6147" max="6147" width="18.875" style="7" customWidth="1"/>
    <col min="6148" max="6148" width="22" style="7" customWidth="1"/>
    <col min="6149" max="6149" width="17.875" style="7" customWidth="1"/>
    <col min="6150" max="6150" width="14.5" style="7" customWidth="1"/>
    <col min="6151" max="6151" width="17.875" style="7" customWidth="1"/>
    <col min="6152" max="6152" width="14" style="7" customWidth="1"/>
    <col min="6153" max="6153" width="66.125" style="7" customWidth="1"/>
    <col min="6154" max="6154" width="13.75" style="7" customWidth="1"/>
    <col min="6155" max="6400" width="9" style="7"/>
    <col min="6401" max="6401" width="16.25" style="7" customWidth="1"/>
    <col min="6402" max="6402" width="16.5" style="7" customWidth="1"/>
    <col min="6403" max="6403" width="18.875" style="7" customWidth="1"/>
    <col min="6404" max="6404" width="22" style="7" customWidth="1"/>
    <col min="6405" max="6405" width="17.875" style="7" customWidth="1"/>
    <col min="6406" max="6406" width="14.5" style="7" customWidth="1"/>
    <col min="6407" max="6407" width="17.875" style="7" customWidth="1"/>
    <col min="6408" max="6408" width="14" style="7" customWidth="1"/>
    <col min="6409" max="6409" width="66.125" style="7" customWidth="1"/>
    <col min="6410" max="6410" width="13.75" style="7" customWidth="1"/>
    <col min="6411" max="6656" width="9" style="7"/>
    <col min="6657" max="6657" width="16.25" style="7" customWidth="1"/>
    <col min="6658" max="6658" width="16.5" style="7" customWidth="1"/>
    <col min="6659" max="6659" width="18.875" style="7" customWidth="1"/>
    <col min="6660" max="6660" width="22" style="7" customWidth="1"/>
    <col min="6661" max="6661" width="17.875" style="7" customWidth="1"/>
    <col min="6662" max="6662" width="14.5" style="7" customWidth="1"/>
    <col min="6663" max="6663" width="17.875" style="7" customWidth="1"/>
    <col min="6664" max="6664" width="14" style="7" customWidth="1"/>
    <col min="6665" max="6665" width="66.125" style="7" customWidth="1"/>
    <col min="6666" max="6666" width="13.75" style="7" customWidth="1"/>
    <col min="6667" max="6912" width="9" style="7"/>
    <col min="6913" max="6913" width="16.25" style="7" customWidth="1"/>
    <col min="6914" max="6914" width="16.5" style="7" customWidth="1"/>
    <col min="6915" max="6915" width="18.875" style="7" customWidth="1"/>
    <col min="6916" max="6916" width="22" style="7" customWidth="1"/>
    <col min="6917" max="6917" width="17.875" style="7" customWidth="1"/>
    <col min="6918" max="6918" width="14.5" style="7" customWidth="1"/>
    <col min="6919" max="6919" width="17.875" style="7" customWidth="1"/>
    <col min="6920" max="6920" width="14" style="7" customWidth="1"/>
    <col min="6921" max="6921" width="66.125" style="7" customWidth="1"/>
    <col min="6922" max="6922" width="13.75" style="7" customWidth="1"/>
    <col min="6923" max="7168" width="9" style="7"/>
    <col min="7169" max="7169" width="16.25" style="7" customWidth="1"/>
    <col min="7170" max="7170" width="16.5" style="7" customWidth="1"/>
    <col min="7171" max="7171" width="18.875" style="7" customWidth="1"/>
    <col min="7172" max="7172" width="22" style="7" customWidth="1"/>
    <col min="7173" max="7173" width="17.875" style="7" customWidth="1"/>
    <col min="7174" max="7174" width="14.5" style="7" customWidth="1"/>
    <col min="7175" max="7175" width="17.875" style="7" customWidth="1"/>
    <col min="7176" max="7176" width="14" style="7" customWidth="1"/>
    <col min="7177" max="7177" width="66.125" style="7" customWidth="1"/>
    <col min="7178" max="7178" width="13.75" style="7" customWidth="1"/>
    <col min="7179" max="7424" width="9" style="7"/>
    <col min="7425" max="7425" width="16.25" style="7" customWidth="1"/>
    <col min="7426" max="7426" width="16.5" style="7" customWidth="1"/>
    <col min="7427" max="7427" width="18.875" style="7" customWidth="1"/>
    <col min="7428" max="7428" width="22" style="7" customWidth="1"/>
    <col min="7429" max="7429" width="17.875" style="7" customWidth="1"/>
    <col min="7430" max="7430" width="14.5" style="7" customWidth="1"/>
    <col min="7431" max="7431" width="17.875" style="7" customWidth="1"/>
    <col min="7432" max="7432" width="14" style="7" customWidth="1"/>
    <col min="7433" max="7433" width="66.125" style="7" customWidth="1"/>
    <col min="7434" max="7434" width="13.75" style="7" customWidth="1"/>
    <col min="7435" max="7680" width="9" style="7"/>
    <col min="7681" max="7681" width="16.25" style="7" customWidth="1"/>
    <col min="7682" max="7682" width="16.5" style="7" customWidth="1"/>
    <col min="7683" max="7683" width="18.875" style="7" customWidth="1"/>
    <col min="7684" max="7684" width="22" style="7" customWidth="1"/>
    <col min="7685" max="7685" width="17.875" style="7" customWidth="1"/>
    <col min="7686" max="7686" width="14.5" style="7" customWidth="1"/>
    <col min="7687" max="7687" width="17.875" style="7" customWidth="1"/>
    <col min="7688" max="7688" width="14" style="7" customWidth="1"/>
    <col min="7689" max="7689" width="66.125" style="7" customWidth="1"/>
    <col min="7690" max="7690" width="13.75" style="7" customWidth="1"/>
    <col min="7691" max="7936" width="9" style="7"/>
    <col min="7937" max="7937" width="16.25" style="7" customWidth="1"/>
    <col min="7938" max="7938" width="16.5" style="7" customWidth="1"/>
    <col min="7939" max="7939" width="18.875" style="7" customWidth="1"/>
    <col min="7940" max="7940" width="22" style="7" customWidth="1"/>
    <col min="7941" max="7941" width="17.875" style="7" customWidth="1"/>
    <col min="7942" max="7942" width="14.5" style="7" customWidth="1"/>
    <col min="7943" max="7943" width="17.875" style="7" customWidth="1"/>
    <col min="7944" max="7944" width="14" style="7" customWidth="1"/>
    <col min="7945" max="7945" width="66.125" style="7" customWidth="1"/>
    <col min="7946" max="7946" width="13.75" style="7" customWidth="1"/>
    <col min="7947" max="8192" width="9" style="7"/>
    <col min="8193" max="8193" width="16.25" style="7" customWidth="1"/>
    <col min="8194" max="8194" width="16.5" style="7" customWidth="1"/>
    <col min="8195" max="8195" width="18.875" style="7" customWidth="1"/>
    <col min="8196" max="8196" width="22" style="7" customWidth="1"/>
    <col min="8197" max="8197" width="17.875" style="7" customWidth="1"/>
    <col min="8198" max="8198" width="14.5" style="7" customWidth="1"/>
    <col min="8199" max="8199" width="17.875" style="7" customWidth="1"/>
    <col min="8200" max="8200" width="14" style="7" customWidth="1"/>
    <col min="8201" max="8201" width="66.125" style="7" customWidth="1"/>
    <col min="8202" max="8202" width="13.75" style="7" customWidth="1"/>
    <col min="8203" max="8448" width="9" style="7"/>
    <col min="8449" max="8449" width="16.25" style="7" customWidth="1"/>
    <col min="8450" max="8450" width="16.5" style="7" customWidth="1"/>
    <col min="8451" max="8451" width="18.875" style="7" customWidth="1"/>
    <col min="8452" max="8452" width="22" style="7" customWidth="1"/>
    <col min="8453" max="8453" width="17.875" style="7" customWidth="1"/>
    <col min="8454" max="8454" width="14.5" style="7" customWidth="1"/>
    <col min="8455" max="8455" width="17.875" style="7" customWidth="1"/>
    <col min="8456" max="8456" width="14" style="7" customWidth="1"/>
    <col min="8457" max="8457" width="66.125" style="7" customWidth="1"/>
    <col min="8458" max="8458" width="13.75" style="7" customWidth="1"/>
    <col min="8459" max="8704" width="9" style="7"/>
    <col min="8705" max="8705" width="16.25" style="7" customWidth="1"/>
    <col min="8706" max="8706" width="16.5" style="7" customWidth="1"/>
    <col min="8707" max="8707" width="18.875" style="7" customWidth="1"/>
    <col min="8708" max="8708" width="22" style="7" customWidth="1"/>
    <col min="8709" max="8709" width="17.875" style="7" customWidth="1"/>
    <col min="8710" max="8710" width="14.5" style="7" customWidth="1"/>
    <col min="8711" max="8711" width="17.875" style="7" customWidth="1"/>
    <col min="8712" max="8712" width="14" style="7" customWidth="1"/>
    <col min="8713" max="8713" width="66.125" style="7" customWidth="1"/>
    <col min="8714" max="8714" width="13.75" style="7" customWidth="1"/>
    <col min="8715" max="8960" width="9" style="7"/>
    <col min="8961" max="8961" width="16.25" style="7" customWidth="1"/>
    <col min="8962" max="8962" width="16.5" style="7" customWidth="1"/>
    <col min="8963" max="8963" width="18.875" style="7" customWidth="1"/>
    <col min="8964" max="8964" width="22" style="7" customWidth="1"/>
    <col min="8965" max="8965" width="17.875" style="7" customWidth="1"/>
    <col min="8966" max="8966" width="14.5" style="7" customWidth="1"/>
    <col min="8967" max="8967" width="17.875" style="7" customWidth="1"/>
    <col min="8968" max="8968" width="14" style="7" customWidth="1"/>
    <col min="8969" max="8969" width="66.125" style="7" customWidth="1"/>
    <col min="8970" max="8970" width="13.75" style="7" customWidth="1"/>
    <col min="8971" max="9216" width="9" style="7"/>
    <col min="9217" max="9217" width="16.25" style="7" customWidth="1"/>
    <col min="9218" max="9218" width="16.5" style="7" customWidth="1"/>
    <col min="9219" max="9219" width="18.875" style="7" customWidth="1"/>
    <col min="9220" max="9220" width="22" style="7" customWidth="1"/>
    <col min="9221" max="9221" width="17.875" style="7" customWidth="1"/>
    <col min="9222" max="9222" width="14.5" style="7" customWidth="1"/>
    <col min="9223" max="9223" width="17.875" style="7" customWidth="1"/>
    <col min="9224" max="9224" width="14" style="7" customWidth="1"/>
    <col min="9225" max="9225" width="66.125" style="7" customWidth="1"/>
    <col min="9226" max="9226" width="13.75" style="7" customWidth="1"/>
    <col min="9227" max="9472" width="9" style="7"/>
    <col min="9473" max="9473" width="16.25" style="7" customWidth="1"/>
    <col min="9474" max="9474" width="16.5" style="7" customWidth="1"/>
    <col min="9475" max="9475" width="18.875" style="7" customWidth="1"/>
    <col min="9476" max="9476" width="22" style="7" customWidth="1"/>
    <col min="9477" max="9477" width="17.875" style="7" customWidth="1"/>
    <col min="9478" max="9478" width="14.5" style="7" customWidth="1"/>
    <col min="9479" max="9479" width="17.875" style="7" customWidth="1"/>
    <col min="9480" max="9480" width="14" style="7" customWidth="1"/>
    <col min="9481" max="9481" width="66.125" style="7" customWidth="1"/>
    <col min="9482" max="9482" width="13.75" style="7" customWidth="1"/>
    <col min="9483" max="9728" width="9" style="7"/>
    <col min="9729" max="9729" width="16.25" style="7" customWidth="1"/>
    <col min="9730" max="9730" width="16.5" style="7" customWidth="1"/>
    <col min="9731" max="9731" width="18.875" style="7" customWidth="1"/>
    <col min="9732" max="9732" width="22" style="7" customWidth="1"/>
    <col min="9733" max="9733" width="17.875" style="7" customWidth="1"/>
    <col min="9734" max="9734" width="14.5" style="7" customWidth="1"/>
    <col min="9735" max="9735" width="17.875" style="7" customWidth="1"/>
    <col min="9736" max="9736" width="14" style="7" customWidth="1"/>
    <col min="9737" max="9737" width="66.125" style="7" customWidth="1"/>
    <col min="9738" max="9738" width="13.75" style="7" customWidth="1"/>
    <col min="9739" max="9984" width="9" style="7"/>
    <col min="9985" max="9985" width="16.25" style="7" customWidth="1"/>
    <col min="9986" max="9986" width="16.5" style="7" customWidth="1"/>
    <col min="9987" max="9987" width="18.875" style="7" customWidth="1"/>
    <col min="9988" max="9988" width="22" style="7" customWidth="1"/>
    <col min="9989" max="9989" width="17.875" style="7" customWidth="1"/>
    <col min="9990" max="9990" width="14.5" style="7" customWidth="1"/>
    <col min="9991" max="9991" width="17.875" style="7" customWidth="1"/>
    <col min="9992" max="9992" width="14" style="7" customWidth="1"/>
    <col min="9993" max="9993" width="66.125" style="7" customWidth="1"/>
    <col min="9994" max="9994" width="13.75" style="7" customWidth="1"/>
    <col min="9995" max="10240" width="9" style="7"/>
    <col min="10241" max="10241" width="16.25" style="7" customWidth="1"/>
    <col min="10242" max="10242" width="16.5" style="7" customWidth="1"/>
    <col min="10243" max="10243" width="18.875" style="7" customWidth="1"/>
    <col min="10244" max="10244" width="22" style="7" customWidth="1"/>
    <col min="10245" max="10245" width="17.875" style="7" customWidth="1"/>
    <col min="10246" max="10246" width="14.5" style="7" customWidth="1"/>
    <col min="10247" max="10247" width="17.875" style="7" customWidth="1"/>
    <col min="10248" max="10248" width="14" style="7" customWidth="1"/>
    <col min="10249" max="10249" width="66.125" style="7" customWidth="1"/>
    <col min="10250" max="10250" width="13.75" style="7" customWidth="1"/>
    <col min="10251" max="10496" width="9" style="7"/>
    <col min="10497" max="10497" width="16.25" style="7" customWidth="1"/>
    <col min="10498" max="10498" width="16.5" style="7" customWidth="1"/>
    <col min="10499" max="10499" width="18.875" style="7" customWidth="1"/>
    <col min="10500" max="10500" width="22" style="7" customWidth="1"/>
    <col min="10501" max="10501" width="17.875" style="7" customWidth="1"/>
    <col min="10502" max="10502" width="14.5" style="7" customWidth="1"/>
    <col min="10503" max="10503" width="17.875" style="7" customWidth="1"/>
    <col min="10504" max="10504" width="14" style="7" customWidth="1"/>
    <col min="10505" max="10505" width="66.125" style="7" customWidth="1"/>
    <col min="10506" max="10506" width="13.75" style="7" customWidth="1"/>
    <col min="10507" max="10752" width="9" style="7"/>
    <col min="10753" max="10753" width="16.25" style="7" customWidth="1"/>
    <col min="10754" max="10754" width="16.5" style="7" customWidth="1"/>
    <col min="10755" max="10755" width="18.875" style="7" customWidth="1"/>
    <col min="10756" max="10756" width="22" style="7" customWidth="1"/>
    <col min="10757" max="10757" width="17.875" style="7" customWidth="1"/>
    <col min="10758" max="10758" width="14.5" style="7" customWidth="1"/>
    <col min="10759" max="10759" width="17.875" style="7" customWidth="1"/>
    <col min="10760" max="10760" width="14" style="7" customWidth="1"/>
    <col min="10761" max="10761" width="66.125" style="7" customWidth="1"/>
    <col min="10762" max="10762" width="13.75" style="7" customWidth="1"/>
    <col min="10763" max="11008" width="9" style="7"/>
    <col min="11009" max="11009" width="16.25" style="7" customWidth="1"/>
    <col min="11010" max="11010" width="16.5" style="7" customWidth="1"/>
    <col min="11011" max="11011" width="18.875" style="7" customWidth="1"/>
    <col min="11012" max="11012" width="22" style="7" customWidth="1"/>
    <col min="11013" max="11013" width="17.875" style="7" customWidth="1"/>
    <col min="11014" max="11014" width="14.5" style="7" customWidth="1"/>
    <col min="11015" max="11015" width="17.875" style="7" customWidth="1"/>
    <col min="11016" max="11016" width="14" style="7" customWidth="1"/>
    <col min="11017" max="11017" width="66.125" style="7" customWidth="1"/>
    <col min="11018" max="11018" width="13.75" style="7" customWidth="1"/>
    <col min="11019" max="11264" width="9" style="7"/>
    <col min="11265" max="11265" width="16.25" style="7" customWidth="1"/>
    <col min="11266" max="11266" width="16.5" style="7" customWidth="1"/>
    <col min="11267" max="11267" width="18.875" style="7" customWidth="1"/>
    <col min="11268" max="11268" width="22" style="7" customWidth="1"/>
    <col min="11269" max="11269" width="17.875" style="7" customWidth="1"/>
    <col min="11270" max="11270" width="14.5" style="7" customWidth="1"/>
    <col min="11271" max="11271" width="17.875" style="7" customWidth="1"/>
    <col min="11272" max="11272" width="14" style="7" customWidth="1"/>
    <col min="11273" max="11273" width="66.125" style="7" customWidth="1"/>
    <col min="11274" max="11274" width="13.75" style="7" customWidth="1"/>
    <col min="11275" max="11520" width="9" style="7"/>
    <col min="11521" max="11521" width="16.25" style="7" customWidth="1"/>
    <col min="11522" max="11522" width="16.5" style="7" customWidth="1"/>
    <col min="11523" max="11523" width="18.875" style="7" customWidth="1"/>
    <col min="11524" max="11524" width="22" style="7" customWidth="1"/>
    <col min="11525" max="11525" width="17.875" style="7" customWidth="1"/>
    <col min="11526" max="11526" width="14.5" style="7" customWidth="1"/>
    <col min="11527" max="11527" width="17.875" style="7" customWidth="1"/>
    <col min="11528" max="11528" width="14" style="7" customWidth="1"/>
    <col min="11529" max="11529" width="66.125" style="7" customWidth="1"/>
    <col min="11530" max="11530" width="13.75" style="7" customWidth="1"/>
    <col min="11531" max="11776" width="9" style="7"/>
    <col min="11777" max="11777" width="16.25" style="7" customWidth="1"/>
    <col min="11778" max="11778" width="16.5" style="7" customWidth="1"/>
    <col min="11779" max="11779" width="18.875" style="7" customWidth="1"/>
    <col min="11780" max="11780" width="22" style="7" customWidth="1"/>
    <col min="11781" max="11781" width="17.875" style="7" customWidth="1"/>
    <col min="11782" max="11782" width="14.5" style="7" customWidth="1"/>
    <col min="11783" max="11783" width="17.875" style="7" customWidth="1"/>
    <col min="11784" max="11784" width="14" style="7" customWidth="1"/>
    <col min="11785" max="11785" width="66.125" style="7" customWidth="1"/>
    <col min="11786" max="11786" width="13.75" style="7" customWidth="1"/>
    <col min="11787" max="12032" width="9" style="7"/>
    <col min="12033" max="12033" width="16.25" style="7" customWidth="1"/>
    <col min="12034" max="12034" width="16.5" style="7" customWidth="1"/>
    <col min="12035" max="12035" width="18.875" style="7" customWidth="1"/>
    <col min="12036" max="12036" width="22" style="7" customWidth="1"/>
    <col min="12037" max="12037" width="17.875" style="7" customWidth="1"/>
    <col min="12038" max="12038" width="14.5" style="7" customWidth="1"/>
    <col min="12039" max="12039" width="17.875" style="7" customWidth="1"/>
    <col min="12040" max="12040" width="14" style="7" customWidth="1"/>
    <col min="12041" max="12041" width="66.125" style="7" customWidth="1"/>
    <col min="12042" max="12042" width="13.75" style="7" customWidth="1"/>
    <col min="12043" max="12288" width="9" style="7"/>
    <col min="12289" max="12289" width="16.25" style="7" customWidth="1"/>
    <col min="12290" max="12290" width="16.5" style="7" customWidth="1"/>
    <col min="12291" max="12291" width="18.875" style="7" customWidth="1"/>
    <col min="12292" max="12292" width="22" style="7" customWidth="1"/>
    <col min="12293" max="12293" width="17.875" style="7" customWidth="1"/>
    <col min="12294" max="12294" width="14.5" style="7" customWidth="1"/>
    <col min="12295" max="12295" width="17.875" style="7" customWidth="1"/>
    <col min="12296" max="12296" width="14" style="7" customWidth="1"/>
    <col min="12297" max="12297" width="66.125" style="7" customWidth="1"/>
    <col min="12298" max="12298" width="13.75" style="7" customWidth="1"/>
    <col min="12299" max="12544" width="9" style="7"/>
    <col min="12545" max="12545" width="16.25" style="7" customWidth="1"/>
    <col min="12546" max="12546" width="16.5" style="7" customWidth="1"/>
    <col min="12547" max="12547" width="18.875" style="7" customWidth="1"/>
    <col min="12548" max="12548" width="22" style="7" customWidth="1"/>
    <col min="12549" max="12549" width="17.875" style="7" customWidth="1"/>
    <col min="12550" max="12550" width="14.5" style="7" customWidth="1"/>
    <col min="12551" max="12551" width="17.875" style="7" customWidth="1"/>
    <col min="12552" max="12552" width="14" style="7" customWidth="1"/>
    <col min="12553" max="12553" width="66.125" style="7" customWidth="1"/>
    <col min="12554" max="12554" width="13.75" style="7" customWidth="1"/>
    <col min="12555" max="12800" width="9" style="7"/>
    <col min="12801" max="12801" width="16.25" style="7" customWidth="1"/>
    <col min="12802" max="12802" width="16.5" style="7" customWidth="1"/>
    <col min="12803" max="12803" width="18.875" style="7" customWidth="1"/>
    <col min="12804" max="12804" width="22" style="7" customWidth="1"/>
    <col min="12805" max="12805" width="17.875" style="7" customWidth="1"/>
    <col min="12806" max="12806" width="14.5" style="7" customWidth="1"/>
    <col min="12807" max="12807" width="17.875" style="7" customWidth="1"/>
    <col min="12808" max="12808" width="14" style="7" customWidth="1"/>
    <col min="12809" max="12809" width="66.125" style="7" customWidth="1"/>
    <col min="12810" max="12810" width="13.75" style="7" customWidth="1"/>
    <col min="12811" max="13056" width="9" style="7"/>
    <col min="13057" max="13057" width="16.25" style="7" customWidth="1"/>
    <col min="13058" max="13058" width="16.5" style="7" customWidth="1"/>
    <col min="13059" max="13059" width="18.875" style="7" customWidth="1"/>
    <col min="13060" max="13060" width="22" style="7" customWidth="1"/>
    <col min="13061" max="13061" width="17.875" style="7" customWidth="1"/>
    <col min="13062" max="13062" width="14.5" style="7" customWidth="1"/>
    <col min="13063" max="13063" width="17.875" style="7" customWidth="1"/>
    <col min="13064" max="13064" width="14" style="7" customWidth="1"/>
    <col min="13065" max="13065" width="66.125" style="7" customWidth="1"/>
    <col min="13066" max="13066" width="13.75" style="7" customWidth="1"/>
    <col min="13067" max="13312" width="9" style="7"/>
    <col min="13313" max="13313" width="16.25" style="7" customWidth="1"/>
    <col min="13314" max="13314" width="16.5" style="7" customWidth="1"/>
    <col min="13315" max="13315" width="18.875" style="7" customWidth="1"/>
    <col min="13316" max="13316" width="22" style="7" customWidth="1"/>
    <col min="13317" max="13317" width="17.875" style="7" customWidth="1"/>
    <col min="13318" max="13318" width="14.5" style="7" customWidth="1"/>
    <col min="13319" max="13319" width="17.875" style="7" customWidth="1"/>
    <col min="13320" max="13320" width="14" style="7" customWidth="1"/>
    <col min="13321" max="13321" width="66.125" style="7" customWidth="1"/>
    <col min="13322" max="13322" width="13.75" style="7" customWidth="1"/>
    <col min="13323" max="13568" width="9" style="7"/>
    <col min="13569" max="13569" width="16.25" style="7" customWidth="1"/>
    <col min="13570" max="13570" width="16.5" style="7" customWidth="1"/>
    <col min="13571" max="13571" width="18.875" style="7" customWidth="1"/>
    <col min="13572" max="13572" width="22" style="7" customWidth="1"/>
    <col min="13573" max="13573" width="17.875" style="7" customWidth="1"/>
    <col min="13574" max="13574" width="14.5" style="7" customWidth="1"/>
    <col min="13575" max="13575" width="17.875" style="7" customWidth="1"/>
    <col min="13576" max="13576" width="14" style="7" customWidth="1"/>
    <col min="13577" max="13577" width="66.125" style="7" customWidth="1"/>
    <col min="13578" max="13578" width="13.75" style="7" customWidth="1"/>
    <col min="13579" max="13824" width="9" style="7"/>
    <col min="13825" max="13825" width="16.25" style="7" customWidth="1"/>
    <col min="13826" max="13826" width="16.5" style="7" customWidth="1"/>
    <col min="13827" max="13827" width="18.875" style="7" customWidth="1"/>
    <col min="13828" max="13828" width="22" style="7" customWidth="1"/>
    <col min="13829" max="13829" width="17.875" style="7" customWidth="1"/>
    <col min="13830" max="13830" width="14.5" style="7" customWidth="1"/>
    <col min="13831" max="13831" width="17.875" style="7" customWidth="1"/>
    <col min="13832" max="13832" width="14" style="7" customWidth="1"/>
    <col min="13833" max="13833" width="66.125" style="7" customWidth="1"/>
    <col min="13834" max="13834" width="13.75" style="7" customWidth="1"/>
    <col min="13835" max="14080" width="9" style="7"/>
    <col min="14081" max="14081" width="16.25" style="7" customWidth="1"/>
    <col min="14082" max="14082" width="16.5" style="7" customWidth="1"/>
    <col min="14083" max="14083" width="18.875" style="7" customWidth="1"/>
    <col min="14084" max="14084" width="22" style="7" customWidth="1"/>
    <col min="14085" max="14085" width="17.875" style="7" customWidth="1"/>
    <col min="14086" max="14086" width="14.5" style="7" customWidth="1"/>
    <col min="14087" max="14087" width="17.875" style="7" customWidth="1"/>
    <col min="14088" max="14088" width="14" style="7" customWidth="1"/>
    <col min="14089" max="14089" width="66.125" style="7" customWidth="1"/>
    <col min="14090" max="14090" width="13.75" style="7" customWidth="1"/>
    <col min="14091" max="14336" width="9" style="7"/>
    <col min="14337" max="14337" width="16.25" style="7" customWidth="1"/>
    <col min="14338" max="14338" width="16.5" style="7" customWidth="1"/>
    <col min="14339" max="14339" width="18.875" style="7" customWidth="1"/>
    <col min="14340" max="14340" width="22" style="7" customWidth="1"/>
    <col min="14341" max="14341" width="17.875" style="7" customWidth="1"/>
    <col min="14342" max="14342" width="14.5" style="7" customWidth="1"/>
    <col min="14343" max="14343" width="17.875" style="7" customWidth="1"/>
    <col min="14344" max="14344" width="14" style="7" customWidth="1"/>
    <col min="14345" max="14345" width="66.125" style="7" customWidth="1"/>
    <col min="14346" max="14346" width="13.75" style="7" customWidth="1"/>
    <col min="14347" max="14592" width="9" style="7"/>
    <col min="14593" max="14593" width="16.25" style="7" customWidth="1"/>
    <col min="14594" max="14594" width="16.5" style="7" customWidth="1"/>
    <col min="14595" max="14595" width="18.875" style="7" customWidth="1"/>
    <col min="14596" max="14596" width="22" style="7" customWidth="1"/>
    <col min="14597" max="14597" width="17.875" style="7" customWidth="1"/>
    <col min="14598" max="14598" width="14.5" style="7" customWidth="1"/>
    <col min="14599" max="14599" width="17.875" style="7" customWidth="1"/>
    <col min="14600" max="14600" width="14" style="7" customWidth="1"/>
    <col min="14601" max="14601" width="66.125" style="7" customWidth="1"/>
    <col min="14602" max="14602" width="13.75" style="7" customWidth="1"/>
    <col min="14603" max="14848" width="9" style="7"/>
    <col min="14849" max="14849" width="16.25" style="7" customWidth="1"/>
    <col min="14850" max="14850" width="16.5" style="7" customWidth="1"/>
    <col min="14851" max="14851" width="18.875" style="7" customWidth="1"/>
    <col min="14852" max="14852" width="22" style="7" customWidth="1"/>
    <col min="14853" max="14853" width="17.875" style="7" customWidth="1"/>
    <col min="14854" max="14854" width="14.5" style="7" customWidth="1"/>
    <col min="14855" max="14855" width="17.875" style="7" customWidth="1"/>
    <col min="14856" max="14856" width="14" style="7" customWidth="1"/>
    <col min="14857" max="14857" width="66.125" style="7" customWidth="1"/>
    <col min="14858" max="14858" width="13.75" style="7" customWidth="1"/>
    <col min="14859" max="15104" width="9" style="7"/>
    <col min="15105" max="15105" width="16.25" style="7" customWidth="1"/>
    <col min="15106" max="15106" width="16.5" style="7" customWidth="1"/>
    <col min="15107" max="15107" width="18.875" style="7" customWidth="1"/>
    <col min="15108" max="15108" width="22" style="7" customWidth="1"/>
    <col min="15109" max="15109" width="17.875" style="7" customWidth="1"/>
    <col min="15110" max="15110" width="14.5" style="7" customWidth="1"/>
    <col min="15111" max="15111" width="17.875" style="7" customWidth="1"/>
    <col min="15112" max="15112" width="14" style="7" customWidth="1"/>
    <col min="15113" max="15113" width="66.125" style="7" customWidth="1"/>
    <col min="15114" max="15114" width="13.75" style="7" customWidth="1"/>
    <col min="15115" max="15360" width="9" style="7"/>
    <col min="15361" max="15361" width="16.25" style="7" customWidth="1"/>
    <col min="15362" max="15362" width="16.5" style="7" customWidth="1"/>
    <col min="15363" max="15363" width="18.875" style="7" customWidth="1"/>
    <col min="15364" max="15364" width="22" style="7" customWidth="1"/>
    <col min="15365" max="15365" width="17.875" style="7" customWidth="1"/>
    <col min="15366" max="15366" width="14.5" style="7" customWidth="1"/>
    <col min="15367" max="15367" width="17.875" style="7" customWidth="1"/>
    <col min="15368" max="15368" width="14" style="7" customWidth="1"/>
    <col min="15369" max="15369" width="66.125" style="7" customWidth="1"/>
    <col min="15370" max="15370" width="13.75" style="7" customWidth="1"/>
    <col min="15371" max="15616" width="9" style="7"/>
    <col min="15617" max="15617" width="16.25" style="7" customWidth="1"/>
    <col min="15618" max="15618" width="16.5" style="7" customWidth="1"/>
    <col min="15619" max="15619" width="18.875" style="7" customWidth="1"/>
    <col min="15620" max="15620" width="22" style="7" customWidth="1"/>
    <col min="15621" max="15621" width="17.875" style="7" customWidth="1"/>
    <col min="15622" max="15622" width="14.5" style="7" customWidth="1"/>
    <col min="15623" max="15623" width="17.875" style="7" customWidth="1"/>
    <col min="15624" max="15624" width="14" style="7" customWidth="1"/>
    <col min="15625" max="15625" width="66.125" style="7" customWidth="1"/>
    <col min="15626" max="15626" width="13.75" style="7" customWidth="1"/>
    <col min="15627" max="15872" width="9" style="7"/>
    <col min="15873" max="15873" width="16.25" style="7" customWidth="1"/>
    <col min="15874" max="15874" width="16.5" style="7" customWidth="1"/>
    <col min="15875" max="15875" width="18.875" style="7" customWidth="1"/>
    <col min="15876" max="15876" width="22" style="7" customWidth="1"/>
    <col min="15877" max="15877" width="17.875" style="7" customWidth="1"/>
    <col min="15878" max="15878" width="14.5" style="7" customWidth="1"/>
    <col min="15879" max="15879" width="17.875" style="7" customWidth="1"/>
    <col min="15880" max="15880" width="14" style="7" customWidth="1"/>
    <col min="15881" max="15881" width="66.125" style="7" customWidth="1"/>
    <col min="15882" max="15882" width="13.75" style="7" customWidth="1"/>
    <col min="15883" max="16128" width="9" style="7"/>
    <col min="16129" max="16129" width="16.25" style="7" customWidth="1"/>
    <col min="16130" max="16130" width="16.5" style="7" customWidth="1"/>
    <col min="16131" max="16131" width="18.875" style="7" customWidth="1"/>
    <col min="16132" max="16132" width="22" style="7" customWidth="1"/>
    <col min="16133" max="16133" width="17.875" style="7" customWidth="1"/>
    <col min="16134" max="16134" width="14.5" style="7" customWidth="1"/>
    <col min="16135" max="16135" width="17.875" style="7" customWidth="1"/>
    <col min="16136" max="16136" width="14" style="7" customWidth="1"/>
    <col min="16137" max="16137" width="66.125" style="7" customWidth="1"/>
    <col min="16138" max="16138" width="13.75" style="7" customWidth="1"/>
    <col min="16139" max="16384" width="9" style="7"/>
  </cols>
  <sheetData>
    <row r="2" spans="1:19">
      <c r="A2" s="6" t="s">
        <v>5</v>
      </c>
      <c r="B2" s="6"/>
      <c r="C2" s="6"/>
      <c r="D2" s="6"/>
      <c r="E2" s="6"/>
      <c r="F2" s="6"/>
      <c r="G2" s="6"/>
      <c r="H2" s="6"/>
      <c r="I2" s="6"/>
      <c r="J2" s="6"/>
      <c r="K2" s="6"/>
      <c r="L2" s="6"/>
    </row>
    <row r="3" spans="1:19" ht="11.25" thickBot="1">
      <c r="G3" s="8"/>
      <c r="H3" s="8"/>
      <c r="I3" s="9"/>
      <c r="J3" s="9"/>
      <c r="K3" s="9"/>
      <c r="L3" s="9"/>
    </row>
    <row r="4" spans="1:19" s="12" customFormat="1" ht="48" customHeight="1" thickBot="1">
      <c r="A4" s="10" t="s">
        <v>2</v>
      </c>
      <c r="B4" s="10" t="s">
        <v>4</v>
      </c>
      <c r="C4" s="10" t="s">
        <v>6</v>
      </c>
      <c r="D4" s="10" t="s">
        <v>7</v>
      </c>
      <c r="E4" s="10" t="s">
        <v>8</v>
      </c>
      <c r="F4" s="11" t="s">
        <v>9</v>
      </c>
      <c r="G4" s="10" t="s">
        <v>10</v>
      </c>
      <c r="H4" s="10" t="s">
        <v>11</v>
      </c>
      <c r="I4" s="10" t="s">
        <v>137</v>
      </c>
      <c r="J4" s="122" t="s">
        <v>12</v>
      </c>
      <c r="K4" s="125" t="s">
        <v>123</v>
      </c>
      <c r="L4" s="125" t="s">
        <v>124</v>
      </c>
      <c r="M4" s="92" t="s">
        <v>50</v>
      </c>
      <c r="N4" s="92"/>
      <c r="O4" s="96" t="s">
        <v>52</v>
      </c>
      <c r="P4" s="96"/>
    </row>
    <row r="5" spans="1:19" s="21" customFormat="1" ht="33" customHeight="1" thickBot="1">
      <c r="A5" s="13" t="s">
        <v>13</v>
      </c>
      <c r="B5" s="13" t="s">
        <v>14</v>
      </c>
      <c r="C5" s="15" t="s">
        <v>15</v>
      </c>
      <c r="D5" s="16" t="s">
        <v>16</v>
      </c>
      <c r="E5" s="16" t="s">
        <v>64</v>
      </c>
      <c r="F5" s="17" t="s">
        <v>66</v>
      </c>
      <c r="G5" s="18" t="s">
        <v>165</v>
      </c>
      <c r="H5" s="14" t="s">
        <v>17</v>
      </c>
      <c r="I5" s="13" t="s">
        <v>138</v>
      </c>
      <c r="J5" s="123" t="s">
        <v>135</v>
      </c>
      <c r="K5" s="126" t="s">
        <v>83</v>
      </c>
      <c r="L5" s="126" t="s">
        <v>90</v>
      </c>
      <c r="M5" s="92" t="s">
        <v>13</v>
      </c>
      <c r="N5" s="92">
        <v>2500000</v>
      </c>
      <c r="O5" s="95" t="s">
        <v>169</v>
      </c>
      <c r="P5" s="97">
        <v>680000000</v>
      </c>
      <c r="Q5" s="21" t="s">
        <v>82</v>
      </c>
      <c r="R5" s="153" t="s">
        <v>129</v>
      </c>
      <c r="S5" s="123" t="s">
        <v>167</v>
      </c>
    </row>
    <row r="6" spans="1:19" s="21" customFormat="1" ht="33" customHeight="1" thickBot="1">
      <c r="A6" s="22" t="s">
        <v>18</v>
      </c>
      <c r="B6" s="16" t="s">
        <v>19</v>
      </c>
      <c r="C6" s="24" t="s">
        <v>20</v>
      </c>
      <c r="D6" s="25" t="s">
        <v>21</v>
      </c>
      <c r="E6" s="25" t="s">
        <v>65</v>
      </c>
      <c r="F6" s="26" t="s">
        <v>67</v>
      </c>
      <c r="G6" s="27" t="s">
        <v>166</v>
      </c>
      <c r="H6" s="16" t="s">
        <v>22</v>
      </c>
      <c r="I6" s="16" t="s">
        <v>139</v>
      </c>
      <c r="J6" s="123" t="s">
        <v>132</v>
      </c>
      <c r="K6" s="127" t="s">
        <v>84</v>
      </c>
      <c r="L6" s="127" t="s">
        <v>91</v>
      </c>
      <c r="M6" s="93" t="s">
        <v>18</v>
      </c>
      <c r="N6" s="92">
        <v>1000000</v>
      </c>
      <c r="O6" s="95" t="s">
        <v>170</v>
      </c>
      <c r="P6" s="94"/>
      <c r="Q6" s="21" t="s">
        <v>53</v>
      </c>
      <c r="R6" s="154" t="s">
        <v>130</v>
      </c>
      <c r="S6" s="123" t="s">
        <v>168</v>
      </c>
    </row>
    <row r="7" spans="1:19" s="21" customFormat="1" ht="33" customHeight="1" thickBot="1">
      <c r="A7" s="14" t="s">
        <v>23</v>
      </c>
      <c r="B7" s="16" t="s">
        <v>24</v>
      </c>
      <c r="C7" s="29" t="s">
        <v>25</v>
      </c>
      <c r="D7" s="28" t="s">
        <v>26</v>
      </c>
      <c r="E7" s="25" t="s">
        <v>60</v>
      </c>
      <c r="F7" s="20"/>
      <c r="G7" s="30" t="s">
        <v>27</v>
      </c>
      <c r="H7" s="25" t="s">
        <v>28</v>
      </c>
      <c r="I7" s="16" t="s">
        <v>140</v>
      </c>
      <c r="J7" s="124" t="s">
        <v>133</v>
      </c>
      <c r="K7" s="127" t="s">
        <v>85</v>
      </c>
      <c r="L7" s="127" t="s">
        <v>92</v>
      </c>
      <c r="M7" s="92" t="s">
        <v>29</v>
      </c>
      <c r="N7" s="92">
        <v>1600000</v>
      </c>
      <c r="O7" s="94"/>
      <c r="P7" s="94"/>
      <c r="Q7" s="21" t="s">
        <v>136</v>
      </c>
      <c r="R7" s="155" t="s">
        <v>131</v>
      </c>
    </row>
    <row r="8" spans="1:19" s="21" customFormat="1" ht="33" customHeight="1" thickBot="1">
      <c r="A8" s="16" t="s">
        <v>29</v>
      </c>
      <c r="B8" s="23" t="s">
        <v>30</v>
      </c>
      <c r="C8" s="31"/>
      <c r="E8" s="25" t="s">
        <v>61</v>
      </c>
      <c r="F8" s="20"/>
      <c r="G8" s="32"/>
      <c r="H8" s="25" t="s">
        <v>31</v>
      </c>
      <c r="I8" s="16" t="s">
        <v>141</v>
      </c>
      <c r="J8" s="33"/>
      <c r="K8" s="127" t="s">
        <v>86</v>
      </c>
      <c r="L8" s="127" t="s">
        <v>93</v>
      </c>
      <c r="M8" s="92" t="s">
        <v>49</v>
      </c>
      <c r="N8" s="92">
        <v>1600000</v>
      </c>
      <c r="O8" s="94"/>
      <c r="P8" s="94"/>
    </row>
    <row r="9" spans="1:19" s="21" customFormat="1" ht="33" customHeight="1">
      <c r="A9" s="16" t="s">
        <v>32</v>
      </c>
      <c r="E9" s="16" t="s">
        <v>62</v>
      </c>
      <c r="F9" s="20"/>
      <c r="G9" s="20"/>
      <c r="H9" s="16" t="s">
        <v>33</v>
      </c>
      <c r="I9" s="16" t="s">
        <v>142</v>
      </c>
      <c r="J9" s="34"/>
      <c r="K9" s="126" t="s">
        <v>87</v>
      </c>
      <c r="L9" s="126" t="s">
        <v>94</v>
      </c>
      <c r="M9" s="92" t="s">
        <v>34</v>
      </c>
      <c r="N9" s="92">
        <v>1000000</v>
      </c>
      <c r="O9" s="94"/>
      <c r="P9" s="94"/>
    </row>
    <row r="10" spans="1:19" s="21" customFormat="1" ht="33" customHeight="1" thickBot="1">
      <c r="A10" s="16" t="s">
        <v>34</v>
      </c>
      <c r="E10" s="101" t="s">
        <v>63</v>
      </c>
      <c r="G10" s="20"/>
      <c r="H10" s="16" t="s">
        <v>35</v>
      </c>
      <c r="I10" s="16" t="s">
        <v>143</v>
      </c>
      <c r="J10" s="34"/>
      <c r="K10" s="126" t="s">
        <v>88</v>
      </c>
      <c r="L10" s="126" t="s">
        <v>95</v>
      </c>
      <c r="M10" s="92" t="s">
        <v>36</v>
      </c>
      <c r="N10" s="92">
        <v>1600000</v>
      </c>
      <c r="O10" s="94"/>
      <c r="P10" s="94"/>
    </row>
    <row r="11" spans="1:19" s="21" customFormat="1" ht="33" customHeight="1">
      <c r="A11" s="25" t="s">
        <v>36</v>
      </c>
      <c r="G11" s="20"/>
      <c r="H11" s="16" t="s">
        <v>37</v>
      </c>
      <c r="I11" s="16" t="s">
        <v>144</v>
      </c>
      <c r="J11" s="34"/>
      <c r="K11" s="126" t="s">
        <v>89</v>
      </c>
      <c r="L11" s="126" t="s">
        <v>96</v>
      </c>
      <c r="M11" s="92" t="s">
        <v>38</v>
      </c>
      <c r="N11" s="92">
        <v>2500000</v>
      </c>
      <c r="O11" s="94"/>
      <c r="P11" s="94"/>
    </row>
    <row r="12" spans="1:19" s="21" customFormat="1" ht="33" customHeight="1">
      <c r="A12" s="25" t="s">
        <v>38</v>
      </c>
      <c r="G12" s="20"/>
      <c r="H12" s="16" t="s">
        <v>39</v>
      </c>
      <c r="I12" s="157" t="s">
        <v>145</v>
      </c>
      <c r="J12" s="19"/>
      <c r="K12" s="126" t="s">
        <v>121</v>
      </c>
      <c r="L12" s="126" t="s">
        <v>97</v>
      </c>
      <c r="M12" s="92" t="s">
        <v>40</v>
      </c>
      <c r="N12" s="92">
        <v>800000</v>
      </c>
      <c r="O12" s="94"/>
      <c r="P12" s="94"/>
    </row>
    <row r="13" spans="1:19" s="21" customFormat="1" ht="33" customHeight="1" thickBot="1">
      <c r="A13" s="25" t="s">
        <v>40</v>
      </c>
      <c r="G13" s="20"/>
      <c r="H13" s="16" t="s">
        <v>41</v>
      </c>
      <c r="I13" s="23"/>
      <c r="J13" s="19"/>
      <c r="K13" s="19"/>
      <c r="L13" s="126" t="s">
        <v>122</v>
      </c>
      <c r="M13" s="92" t="s">
        <v>42</v>
      </c>
      <c r="N13" s="92">
        <v>1000000</v>
      </c>
      <c r="O13" s="94"/>
      <c r="P13" s="97">
        <v>15000000</v>
      </c>
    </row>
    <row r="14" spans="1:19" s="21" customFormat="1" ht="33" customHeight="1" thickBot="1">
      <c r="A14" s="28" t="s">
        <v>42</v>
      </c>
      <c r="G14" s="20"/>
      <c r="H14" s="16" t="s">
        <v>43</v>
      </c>
      <c r="I14" s="34"/>
      <c r="J14" s="19"/>
      <c r="K14" s="19"/>
      <c r="L14" s="19"/>
      <c r="M14" s="92"/>
      <c r="N14" s="37"/>
      <c r="O14" s="94"/>
      <c r="P14" s="94"/>
    </row>
    <row r="15" spans="1:19" s="21" customFormat="1" ht="33" customHeight="1">
      <c r="G15" s="20"/>
      <c r="H15" s="16" t="s">
        <v>44</v>
      </c>
      <c r="I15" s="34"/>
      <c r="J15" s="19"/>
      <c r="K15" s="19"/>
      <c r="L15" s="19"/>
      <c r="M15" s="92" t="s">
        <v>23</v>
      </c>
      <c r="N15" s="39"/>
      <c r="O15" s="91"/>
      <c r="P15" s="91"/>
    </row>
    <row r="16" spans="1:19" s="21" customFormat="1" ht="33" customHeight="1">
      <c r="G16" s="20"/>
      <c r="H16" s="16" t="s">
        <v>45</v>
      </c>
      <c r="I16" s="34"/>
      <c r="J16" s="19"/>
      <c r="K16" s="19"/>
      <c r="L16" s="19"/>
      <c r="M16" s="94"/>
      <c r="N16" s="38"/>
      <c r="O16" s="91"/>
      <c r="P16" s="91"/>
    </row>
    <row r="17" spans="2:13" s="21" customFormat="1" ht="33" customHeight="1">
      <c r="G17" s="20"/>
      <c r="H17" s="16" t="s">
        <v>46</v>
      </c>
      <c r="I17" s="34"/>
      <c r="J17" s="19"/>
      <c r="K17" s="19"/>
      <c r="L17" s="19"/>
      <c r="M17" s="95"/>
    </row>
    <row r="18" spans="2:13" s="21" customFormat="1" ht="33" customHeight="1">
      <c r="G18" s="20"/>
      <c r="H18" s="16" t="s">
        <v>47</v>
      </c>
      <c r="I18" s="34"/>
      <c r="J18" s="19"/>
      <c r="K18" s="19"/>
      <c r="L18" s="19"/>
    </row>
    <row r="19" spans="2:13" s="21" customFormat="1" ht="33" customHeight="1">
      <c r="G19" s="20"/>
      <c r="H19" s="16" t="s">
        <v>48</v>
      </c>
      <c r="I19" s="34"/>
      <c r="J19" s="19"/>
      <c r="K19" s="19"/>
      <c r="L19" s="19"/>
    </row>
    <row r="20" spans="2:13" s="21" customFormat="1" ht="33" customHeight="1" thickBot="1">
      <c r="G20" s="20"/>
      <c r="H20" s="23" t="s">
        <v>51</v>
      </c>
      <c r="I20" s="34"/>
      <c r="J20" s="19"/>
      <c r="K20" s="19"/>
      <c r="L20" s="19"/>
    </row>
    <row r="21" spans="2:13" s="21" customFormat="1">
      <c r="G21" s="20"/>
      <c r="H21" s="32"/>
      <c r="I21" s="20"/>
      <c r="J21" s="20"/>
      <c r="K21" s="20"/>
      <c r="L21" s="20"/>
    </row>
    <row r="22" spans="2:13" s="21" customFormat="1">
      <c r="G22" s="20"/>
      <c r="H22" s="20"/>
      <c r="I22" s="20"/>
      <c r="J22" s="20"/>
      <c r="K22" s="20"/>
      <c r="L22" s="20"/>
    </row>
    <row r="23" spans="2:13" s="21" customFormat="1">
      <c r="G23" s="20"/>
    </row>
    <row r="24" spans="2:13" s="21" customFormat="1">
      <c r="G24" s="20"/>
    </row>
    <row r="25" spans="2:13" s="21" customFormat="1">
      <c r="G25" s="20"/>
    </row>
    <row r="26" spans="2:13" s="21" customFormat="1">
      <c r="G26" s="20"/>
    </row>
    <row r="27" spans="2:13" s="21" customFormat="1">
      <c r="G27" s="20"/>
    </row>
    <row r="28" spans="2:13" s="21" customFormat="1">
      <c r="C28" s="7"/>
      <c r="D28" s="7"/>
      <c r="E28" s="7"/>
      <c r="F28" s="7"/>
      <c r="G28" s="20"/>
    </row>
    <row r="29" spans="2:13" s="21" customFormat="1">
      <c r="B29" s="7"/>
      <c r="C29" s="7"/>
      <c r="D29" s="7"/>
      <c r="E29" s="7"/>
      <c r="F29" s="7"/>
      <c r="G29" s="20"/>
    </row>
    <row r="30" spans="2:13">
      <c r="G30" s="35"/>
    </row>
    <row r="31" spans="2:13">
      <c r="G31" s="35"/>
    </row>
    <row r="32" spans="2:13">
      <c r="G32" s="35"/>
    </row>
  </sheetData>
  <sheetProtection selectLockedCells="1" selectUnlockedCells="1"/>
  <phoneticPr fontId="4"/>
  <pageMargins left="0.78740157480314965" right="0.78740157480314965" top="0.78740157480314965" bottom="0.78740157480314965" header="0" footer="0"/>
  <pageSetup paperSize="9" scale="55" orientation="landscape" r:id="rId1"/>
  <headerFooter scaleWithDoc="0" alignWithMargins="0"/>
  <extLst>
    <ext xmlns:x14="http://schemas.microsoft.com/office/spreadsheetml/2009/9/main" uri="{78C0D931-6437-407d-A8EE-F0AAD7539E65}">
      <x14:conditionalFormattings>
        <x14:conditionalFormatting xmlns:xm="http://schemas.microsoft.com/office/excel/2006/main">
          <x14:cfRule type="expression" priority="6" id="{967EFF33-C984-43CB-83C3-2486F4316CC8}">
            <xm:f>IF(AND(令和4年度契約状況調査票!#REF!&gt;=$P$5,OR(令和4年度契約状況調査票!#REF!=$M$5,令和4年度契約状況調査票!#REF!=$M$6)),令和4年度契約状況調査票!#REF!&gt;=$P$13)</xm:f>
            <x14:dxf>
              <fill>
                <patternFill>
                  <bgColor theme="8" tint="0.59996337778862885"/>
                </patternFill>
              </fill>
            </x14:dxf>
          </x14:cfRule>
          <xm:sqref>P6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documentManagement/types"/>
    <ds:schemaRef ds:uri="248ab0bc-7e59-4567-bd72-f8d7ec109bec"/>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83f91a21-fd60-4569-977f-9e7a8b68efa0"/>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令和4年度契約状況調査票</vt:lpstr>
      <vt:lpstr>別紙様式３</vt:lpstr>
      <vt:lpstr>契約状況コード表</vt:lpstr>
      <vt:lpstr>契約状況コード表!Print_Area</vt:lpstr>
      <vt:lpstr>別紙様式３!Print_Area</vt:lpstr>
      <vt:lpstr>令和4年度契約状況調査票!Print_Area</vt:lpstr>
      <vt:lpstr>別紙様式３!Print_Titles</vt:lpstr>
      <vt:lpstr>令和4年度契約状況調査票!Print_Titles</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