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20" windowHeight="4155" tabRatio="901" activeTab="0"/>
  </bookViews>
  <sheets>
    <sheet name="(1)　課税状況" sheetId="1" r:id="rId1"/>
    <sheet name="(2)　課税状況の累年比較" sheetId="2" r:id="rId2"/>
    <sheet name="(3)　課税事業者等届出件数" sheetId="3" r:id="rId3"/>
    <sheet name="(4)　税務署別（個人事業者）" sheetId="4" r:id="rId4"/>
    <sheet name="(4)　税務署別（法人）" sheetId="5" r:id="rId5"/>
    <sheet name="(4)　税務署別（合計）" sheetId="6" r:id="rId6"/>
  </sheets>
  <definedNames>
    <definedName name="_xlfn.COMPOUNDVALUE" hidden="1">#NAME?</definedName>
  </definedNames>
  <calcPr fullCalcOnLoad="1"/>
</workbook>
</file>

<file path=xl/sharedStrings.xml><?xml version="1.0" encoding="utf-8"?>
<sst xmlns="http://schemas.openxmlformats.org/spreadsheetml/2006/main" count="241" uniqueCount="108">
  <si>
    <t>７　消　費　税</t>
  </si>
  <si>
    <t>区　　　分</t>
  </si>
  <si>
    <t>件　　　数</t>
  </si>
  <si>
    <t>税　　　額</t>
  </si>
  <si>
    <t>件</t>
  </si>
  <si>
    <t>千円</t>
  </si>
  <si>
    <t>差引計</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</si>
  <si>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</si>
  <si>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</si>
  <si>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</si>
  <si>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</si>
  <si>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</si>
  <si>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</si>
  <si>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</si>
  <si>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実</t>
  </si>
  <si>
    <t>個　人　事　業　者</t>
  </si>
  <si>
    <t>法　　　　　人</t>
  </si>
  <si>
    <t>合　　　　　計</t>
  </si>
  <si>
    <t>一般申告及び処理</t>
  </si>
  <si>
    <t>簡易申告及び処理</t>
  </si>
  <si>
    <t>納税申告計</t>
  </si>
  <si>
    <t>還付申告及び処理</t>
  </si>
  <si>
    <t>申告及び処理による
増差税額のあるもの</t>
  </si>
  <si>
    <t>申告及び処理による
減差税額のあるもの</t>
  </si>
  <si>
    <t>法　　　　　　　人</t>
  </si>
  <si>
    <t>合　　　　　　　計</t>
  </si>
  <si>
    <t>件　　数</t>
  </si>
  <si>
    <t>税　　額</t>
  </si>
  <si>
    <t>(3)　課税事業者等届出件数</t>
  </si>
  <si>
    <t>(1)　課税状況</t>
  </si>
  <si>
    <t>千円</t>
  </si>
  <si>
    <t>件</t>
  </si>
  <si>
    <t>現年分</t>
  </si>
  <si>
    <t>既往年分</t>
  </si>
  <si>
    <t>(2)　課税状況の累年比較</t>
  </si>
  <si>
    <t>調査対象等：</t>
  </si>
  <si>
    <t>平成22年度</t>
  </si>
  <si>
    <t>（注）１</t>
  </si>
  <si>
    <t>税関分は含まない。</t>
  </si>
  <si>
    <t>　　　２</t>
  </si>
  <si>
    <t>「件数欄」の「実」は、実件数を示す。</t>
  </si>
  <si>
    <t>平成23年度</t>
  </si>
  <si>
    <t>合計</t>
  </si>
  <si>
    <t>(4)　税務署別課税状況</t>
  </si>
  <si>
    <t>　イ　個人事業者</t>
  </si>
  <si>
    <t>税務署名</t>
  </si>
  <si>
    <t>納　　　税　　　申　　　告　　　及　　　び　　　処　　　理</t>
  </si>
  <si>
    <t>既往年分の
申告及び処理</t>
  </si>
  <si>
    <t>合　　　　　　計</t>
  </si>
  <si>
    <t>税務署名</t>
  </si>
  <si>
    <t>一般申告及び処理</t>
  </si>
  <si>
    <t>簡易申告及び処理</t>
  </si>
  <si>
    <t>小　　　　　　計</t>
  </si>
  <si>
    <t>件数</t>
  </si>
  <si>
    <t>税額</t>
  </si>
  <si>
    <t>税　額　①</t>
  </si>
  <si>
    <t>税　額　②</t>
  </si>
  <si>
    <t>税　額　③</t>
  </si>
  <si>
    <t>税　　　額
(①－②＋③)</t>
  </si>
  <si>
    <t>那覇</t>
  </si>
  <si>
    <t>那覇</t>
  </si>
  <si>
    <t>宮古島</t>
  </si>
  <si>
    <t>宮古島</t>
  </si>
  <si>
    <t>石垣</t>
  </si>
  <si>
    <t>石垣</t>
  </si>
  <si>
    <t>北那覇</t>
  </si>
  <si>
    <t>北那覇</t>
  </si>
  <si>
    <t>名護</t>
  </si>
  <si>
    <t>名護</t>
  </si>
  <si>
    <t>沖縄</t>
  </si>
  <si>
    <t>沖縄</t>
  </si>
  <si>
    <t>総　計</t>
  </si>
  <si>
    <t>総　計</t>
  </si>
  <si>
    <t>（注）この表は「(1)　課税状況」の現年分を税務署別に示したものである（加算税を除く。）。</t>
  </si>
  <si>
    <t>(4)　税務署別課税状況（続）</t>
  </si>
  <si>
    <t>　ロ　法　　　人</t>
  </si>
  <si>
    <t>税務署名</t>
  </si>
  <si>
    <t>那覇</t>
  </si>
  <si>
    <t>宮古島</t>
  </si>
  <si>
    <t>石垣</t>
  </si>
  <si>
    <t>北那覇</t>
  </si>
  <si>
    <t>名護</t>
  </si>
  <si>
    <t>沖縄</t>
  </si>
  <si>
    <t>総　計</t>
  </si>
  <si>
    <t>　ハ　個人事業者と法人の合計</t>
  </si>
  <si>
    <t>課税事業者
届出</t>
  </si>
  <si>
    <t>合　　　計</t>
  </si>
  <si>
    <t/>
  </si>
  <si>
    <t>（注）この表は「(1)　課税状況」の現年分及び「(3)　課税事業者等届出件数」を税務署別に示したものである（加算税を除く。）。</t>
  </si>
  <si>
    <t>(4)　税務署別課税状況（続）</t>
  </si>
  <si>
    <t>税務署名</t>
  </si>
  <si>
    <t>納　　　税　　　申　　　告　　　及　　　び　　　処　　　理</t>
  </si>
  <si>
    <t>課　税　事　業　者　等　届　出　件　数</t>
  </si>
  <si>
    <t>課税事業者
選択届出</t>
  </si>
  <si>
    <t>新設法人に
該当する旨
の届出</t>
  </si>
  <si>
    <t>件数</t>
  </si>
  <si>
    <t>税額</t>
  </si>
  <si>
    <t>税　額　①</t>
  </si>
  <si>
    <t>税　額　②</t>
  </si>
  <si>
    <t>税　額　③</t>
  </si>
  <si>
    <t>税　　額
(①－②＋③)</t>
  </si>
  <si>
    <t>総  計</t>
  </si>
  <si>
    <t>「現年分」は、平成24年４月１日から平成25年３月31日までに終了した課税期間について、平成25年６月30日現在の申告（国・地方公共団体等については平成25年９月30日までの申告を含む。）及び処理（更正、決定等）による課税事績を「申告書及び決議書」に基づいて作成した。</t>
  </si>
  <si>
    <t>「既往年分」は、平成24年３月31日以前に終了した課税期間について、平成24年７月１日から平成25年６月30日までの間の申告（平成24年７月１日から同年９月30日までの間の国・地方公共団体等に係る申告を除く。）及び処理（更正、決定等）による課税事績を「申告書及び決議書」に基づいて作成した。</t>
  </si>
  <si>
    <t>平成20年度</t>
  </si>
  <si>
    <t>平成21年度</t>
  </si>
  <si>
    <t>平成24年度</t>
  </si>
  <si>
    <t>調査対象等：平成24年度末（平成25年３月31日現在）の届出件数を示している。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</si>
</sst>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s>
  <borders count="1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thin"/>
      <right>
        <color indexed="63"/>
      </right>
      <top>
        <color indexed="63"/>
      </top>
      <bottom style="medium"/>
    </border>
    <border>
      <left style="hair"/>
      <right style="medium"/>
      <top style="thin"/>
      <bottom>
        <color indexed="63"/>
      </bottom>
    </border>
    <border>
      <left style="thin"/>
      <right style="hair"/>
      <top>
        <color indexed="63"/>
      </top>
      <bottom>
        <color indexed="63"/>
      </bottom>
    </border>
    <border>
      <left style="thin"/>
      <right style="hair"/>
      <top>
        <color indexed="63"/>
      </top>
      <bottom style="medium"/>
    </border>
    <border>
      <left style="hair"/>
      <right style="thin"/>
      <top style="thin"/>
      <bottom style="hair">
        <color indexed="55"/>
      </bottom>
    </border>
    <border>
      <left style="hair"/>
      <right style="hair"/>
      <top style="hair">
        <color indexed="55"/>
      </top>
      <bottom style="hair">
        <color indexed="55"/>
      </bottom>
    </border>
    <border>
      <left style="hair"/>
      <right style="thin"/>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thin"/>
      <bottom style="hair">
        <color indexed="55"/>
      </bottom>
    </border>
    <border>
      <left style="hair"/>
      <right style="medium"/>
      <top style="hair">
        <color indexed="55"/>
      </top>
      <bottom style="hair">
        <color indexed="55"/>
      </bottom>
    </border>
    <border>
      <left style="hair"/>
      <right style="medium"/>
      <top style="hair">
        <color indexed="55"/>
      </top>
      <bottom>
        <color indexed="63"/>
      </bottom>
    </border>
    <border>
      <left style="hair"/>
      <right style="thin"/>
      <top style="hair">
        <color indexed="55"/>
      </top>
      <bottom style="thin"/>
    </border>
    <border>
      <left style="hair"/>
      <right style="hair"/>
      <top>
        <color indexed="63"/>
      </top>
      <bottom style="medium"/>
    </border>
    <border>
      <left style="hair"/>
      <right style="thin"/>
      <top>
        <color indexed="63"/>
      </top>
      <bottom style="medium"/>
    </border>
    <border>
      <left style="hair"/>
      <right style="medium"/>
      <top>
        <color indexed="63"/>
      </top>
      <bottom style="medium"/>
    </border>
    <border>
      <left style="hair"/>
      <right style="hair"/>
      <top style="thin"/>
      <bottom style="thin"/>
    </border>
    <border>
      <left style="hair"/>
      <right style="thin"/>
      <top style="thin"/>
      <bottom style="thin"/>
    </border>
    <border>
      <left style="hair"/>
      <right style="medium"/>
      <top style="thin"/>
      <bottom style="thin"/>
    </border>
    <border>
      <left style="thin"/>
      <right style="hair"/>
      <top style="thin"/>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hair"/>
      <top style="thin"/>
      <bottom style="hair">
        <color indexed="55"/>
      </bottom>
    </border>
    <border>
      <left style="hair"/>
      <right style="thin"/>
      <top>
        <color indexed="63"/>
      </top>
      <bottom style="hair">
        <color indexed="55"/>
      </bottom>
    </border>
    <border>
      <left style="hair"/>
      <right style="hair"/>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color indexed="63"/>
      </left>
      <right>
        <color indexed="63"/>
      </right>
      <top style="medium"/>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hair"/>
      <right/>
      <top/>
      <bottom style="hair">
        <color indexed="55"/>
      </bottom>
    </border>
    <border>
      <left style="medium"/>
      <right/>
      <top style="hair">
        <color indexed="55"/>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style="medium"/>
      <top style="hair">
        <color indexed="55"/>
      </top>
      <bottom style="thin">
        <color indexed="55"/>
      </bottom>
    </border>
    <border>
      <left style="medium"/>
      <right/>
      <top/>
      <bottom style="double"/>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medium"/>
      <top/>
      <bottom style="double"/>
    </border>
    <border>
      <left style="medium"/>
      <right>
        <color indexed="63"/>
      </right>
      <top>
        <color indexed="63"/>
      </top>
      <bottom style="medium"/>
    </border>
    <border>
      <left style="hair"/>
      <right/>
      <top/>
      <bottom style="mediu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medium"/>
      <top style="thin">
        <color indexed="23"/>
      </top>
      <bottom/>
    </border>
    <border>
      <left style="thin"/>
      <right style="hair"/>
      <top style="double"/>
      <bottom style="medium"/>
    </border>
    <border>
      <left style="hair"/>
      <right style="hair"/>
      <top style="double"/>
      <bottom style="medium"/>
    </border>
    <border>
      <left style="hair"/>
      <right/>
      <top style="double"/>
      <bottom style="medium"/>
    </border>
    <border>
      <left style="thin"/>
      <right style="medium"/>
      <top style="double"/>
      <bottom style="medium"/>
    </border>
    <border>
      <left style="thin"/>
      <right style="medium"/>
      <top>
        <color indexed="63"/>
      </top>
      <bottom style="hair">
        <color indexed="55"/>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hair"/>
    </border>
    <border>
      <left style="medium"/>
      <right>
        <color indexed="63"/>
      </right>
      <top style="thin"/>
      <bottom style="thin"/>
    </border>
    <border>
      <left>
        <color indexed="63"/>
      </left>
      <right style="thin"/>
      <top style="thin"/>
      <bottom style="thin"/>
    </border>
    <border>
      <left>
        <color indexed="63"/>
      </left>
      <right style="thin"/>
      <top>
        <color indexed="63"/>
      </top>
      <bottom style="medium"/>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medium"/>
      <right style="hair"/>
      <top style="hair"/>
      <bottom style="thin"/>
    </border>
    <border>
      <left style="medium"/>
      <right style="hair"/>
      <top style="thin"/>
      <bottom>
        <color indexed="63"/>
      </bottom>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thin"/>
      <right style="hair"/>
      <top style="hair"/>
      <bottom style="hair"/>
    </border>
    <border>
      <left style="hair"/>
      <right/>
      <top style="hair"/>
      <bottom style="hair"/>
    </border>
    <border>
      <left style="thin"/>
      <right style="medium"/>
      <top/>
      <bottom/>
    </border>
    <border>
      <left style="thin"/>
      <right style="medium"/>
      <top/>
      <bottom style="thin"/>
    </border>
    <border>
      <left style="thin"/>
      <right style="thin"/>
      <top style="hair"/>
      <bottom style="hair"/>
    </border>
    <border>
      <left style="hair"/>
      <right style="thin"/>
      <top style="hair"/>
      <bottom style="hair"/>
    </border>
    <border>
      <left/>
      <right/>
      <top/>
      <bottom style="medium"/>
    </border>
    <border>
      <left style="medium"/>
      <right style="thin"/>
      <top>
        <color indexed="63"/>
      </top>
      <bottom>
        <color indexed="63"/>
      </bottom>
    </border>
    <border>
      <left style="medium"/>
      <right style="thin"/>
      <top>
        <color indexed="63"/>
      </top>
      <bottom style="thin"/>
    </border>
    <border>
      <left style="thin"/>
      <right/>
      <top style="medium"/>
      <bottom style="hair"/>
    </border>
    <border>
      <left/>
      <right/>
      <top style="medium"/>
      <bottom style="hair"/>
    </border>
    <border>
      <left>
        <color indexed="63"/>
      </left>
      <right style="thin"/>
      <top style="medium"/>
      <bottom style="hair"/>
    </border>
    <border>
      <left style="thin"/>
      <right>
        <color indexed="63"/>
      </right>
      <top>
        <color indexed="63"/>
      </top>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thin"/>
      <right style="hair"/>
      <top style="hair"/>
      <bottom/>
    </border>
    <border>
      <left style="thin"/>
      <right style="hair"/>
      <top/>
      <bottom style="thin"/>
    </border>
    <border>
      <left style="hair"/>
      <right style="hair"/>
      <top style="hair"/>
      <bottom/>
    </border>
    <border>
      <left style="hair"/>
      <right style="hair"/>
      <top/>
      <bottom style="thin"/>
    </border>
    <border>
      <left style="hair"/>
      <right style="hair"/>
      <top style="hair"/>
      <bottom style="hair"/>
    </border>
    <border>
      <left style="hair"/>
      <right style="hair"/>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2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3" fontId="2" fillId="33" borderId="14" xfId="0" applyNumberFormat="1" applyFont="1" applyFill="1" applyBorder="1" applyAlignment="1">
      <alignment horizontal="right" vertical="center" indent="1"/>
    </xf>
    <xf numFmtId="3" fontId="2" fillId="33" borderId="15" xfId="0" applyNumberFormat="1" applyFont="1" applyFill="1" applyBorder="1" applyAlignment="1">
      <alignment horizontal="right" vertical="center" indent="1"/>
    </xf>
    <xf numFmtId="3" fontId="2" fillId="33" borderId="16" xfId="0" applyNumberFormat="1" applyFont="1" applyFill="1" applyBorder="1" applyAlignment="1">
      <alignment horizontal="right" vertical="center" indent="1"/>
    </xf>
    <xf numFmtId="0" fontId="2" fillId="0" borderId="17" xfId="0" applyFont="1" applyBorder="1" applyAlignment="1">
      <alignment horizontal="distributed" vertical="center"/>
    </xf>
    <xf numFmtId="0" fontId="2" fillId="0" borderId="18" xfId="0" applyFont="1" applyBorder="1" applyAlignment="1">
      <alignment horizontal="distributed" vertical="center"/>
    </xf>
    <xf numFmtId="0" fontId="2" fillId="0" borderId="19" xfId="0" applyFont="1" applyBorder="1" applyAlignment="1">
      <alignment horizontal="center" vertical="center"/>
    </xf>
    <xf numFmtId="3" fontId="2" fillId="33" borderId="20" xfId="0" applyNumberFormat="1" applyFont="1" applyFill="1" applyBorder="1" applyAlignment="1">
      <alignment horizontal="right" vertical="center" indent="1"/>
    </xf>
    <xf numFmtId="0" fontId="2" fillId="0" borderId="21" xfId="0" applyFont="1" applyBorder="1" applyAlignment="1">
      <alignment horizontal="center" vertical="center"/>
    </xf>
    <xf numFmtId="0" fontId="2" fillId="0" borderId="22" xfId="0" applyFont="1" applyBorder="1" applyAlignment="1">
      <alignment horizontal="right" vertical="center"/>
    </xf>
    <xf numFmtId="0" fontId="6" fillId="0" borderId="22" xfId="0" applyFont="1" applyBorder="1" applyAlignment="1">
      <alignment horizontal="right" vertical="center"/>
    </xf>
    <xf numFmtId="0" fontId="2" fillId="0" borderId="23" xfId="0" applyFont="1" applyBorder="1" applyAlignment="1">
      <alignment horizontal="right" vertical="center"/>
    </xf>
    <xf numFmtId="3" fontId="2" fillId="0" borderId="22" xfId="0" applyNumberFormat="1" applyFont="1" applyBorder="1" applyAlignment="1">
      <alignment horizontal="right" vertical="center"/>
    </xf>
    <xf numFmtId="3" fontId="2" fillId="0" borderId="23" xfId="0" applyNumberFormat="1" applyFont="1" applyBorder="1" applyAlignment="1">
      <alignment horizontal="right" vertical="center"/>
    </xf>
    <xf numFmtId="3" fontId="2" fillId="34" borderId="24"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4" borderId="26" xfId="0" applyNumberFormat="1" applyFont="1" applyFill="1" applyBorder="1" applyAlignment="1">
      <alignment horizontal="right" vertical="center"/>
    </xf>
    <xf numFmtId="3" fontId="6" fillId="33" borderId="25" xfId="0" applyNumberFormat="1" applyFont="1" applyFill="1" applyBorder="1" applyAlignment="1">
      <alignment horizontal="right" vertical="center"/>
    </xf>
    <xf numFmtId="3" fontId="6" fillId="34"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4" borderId="28" xfId="0" applyNumberFormat="1" applyFont="1" applyFill="1" applyBorder="1" applyAlignment="1">
      <alignment horizontal="right" vertical="center"/>
    </xf>
    <xf numFmtId="3" fontId="2" fillId="34" borderId="29" xfId="0" applyNumberFormat="1" applyFont="1" applyFill="1" applyBorder="1" applyAlignment="1">
      <alignment horizontal="right" vertical="center"/>
    </xf>
    <xf numFmtId="3" fontId="2" fillId="34" borderId="30" xfId="0" applyNumberFormat="1" applyFont="1" applyFill="1" applyBorder="1" applyAlignment="1">
      <alignment horizontal="right" vertical="center"/>
    </xf>
    <xf numFmtId="3" fontId="6" fillId="34" borderId="30" xfId="0" applyNumberFormat="1" applyFont="1" applyFill="1" applyBorder="1" applyAlignment="1">
      <alignment horizontal="right" vertical="center"/>
    </xf>
    <xf numFmtId="3" fontId="2" fillId="34" borderId="31"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26" xfId="0" applyFont="1" applyBorder="1" applyAlignment="1">
      <alignment horizontal="distributed" vertical="center"/>
    </xf>
    <xf numFmtId="0" fontId="6" fillId="0" borderId="26" xfId="0" applyFont="1" applyBorder="1" applyAlignment="1">
      <alignment horizontal="distributed" vertical="center"/>
    </xf>
    <xf numFmtId="0" fontId="2" fillId="0" borderId="32" xfId="0" applyFont="1" applyBorder="1" applyAlignment="1">
      <alignment horizontal="distributed" vertical="center"/>
    </xf>
    <xf numFmtId="3" fontId="2" fillId="33"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4" borderId="35" xfId="0" applyNumberFormat="1" applyFont="1" applyFill="1" applyBorder="1" applyAlignment="1">
      <alignment horizontal="right" vertical="center"/>
    </xf>
    <xf numFmtId="3" fontId="6" fillId="33" borderId="36" xfId="0" applyNumberFormat="1" applyFont="1" applyFill="1" applyBorder="1" applyAlignment="1">
      <alignment horizontal="right" vertical="center"/>
    </xf>
    <xf numFmtId="3" fontId="6" fillId="34" borderId="37" xfId="0" applyNumberFormat="1" applyFont="1" applyFill="1" applyBorder="1" applyAlignment="1">
      <alignment horizontal="right" vertical="center"/>
    </xf>
    <xf numFmtId="3" fontId="6" fillId="34" borderId="38" xfId="0" applyNumberFormat="1" applyFont="1" applyFill="1" applyBorder="1" applyAlignment="1">
      <alignment horizontal="right" vertical="center"/>
    </xf>
    <xf numFmtId="0" fontId="6" fillId="0" borderId="39" xfId="0" applyFont="1" applyBorder="1" applyAlignment="1">
      <alignment horizontal="right" vertical="center"/>
    </xf>
    <xf numFmtId="3" fontId="2" fillId="33" borderId="40" xfId="0" applyNumberFormat="1" applyFont="1" applyFill="1" applyBorder="1" applyAlignment="1">
      <alignment horizontal="right" vertical="center"/>
    </xf>
    <xf numFmtId="3" fontId="2" fillId="33" borderId="41" xfId="0" applyNumberFormat="1" applyFont="1" applyFill="1" applyBorder="1" applyAlignment="1">
      <alignment horizontal="right" vertical="center"/>
    </xf>
    <xf numFmtId="3" fontId="2" fillId="34" borderId="32"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0" fontId="2" fillId="0" borderId="43" xfId="0" applyFont="1" applyBorder="1" applyAlignment="1">
      <alignment horizontal="distributed" vertical="center"/>
    </xf>
    <xf numFmtId="3" fontId="2" fillId="33" borderId="44"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3" fontId="2" fillId="34" borderId="45" xfId="0" applyNumberFormat="1" applyFont="1" applyFill="1" applyBorder="1" applyAlignment="1">
      <alignment horizontal="right" vertical="center"/>
    </xf>
    <xf numFmtId="0" fontId="7" fillId="34" borderId="10" xfId="0" applyFont="1" applyFill="1" applyBorder="1" applyAlignment="1">
      <alignment horizontal="right" vertical="top"/>
    </xf>
    <xf numFmtId="0" fontId="7" fillId="33" borderId="46" xfId="0" applyFont="1" applyFill="1" applyBorder="1" applyAlignment="1">
      <alignment horizontal="right" vertical="top"/>
    </xf>
    <xf numFmtId="3" fontId="2" fillId="0" borderId="13" xfId="0" applyNumberFormat="1" applyFont="1" applyBorder="1" applyAlignment="1">
      <alignment horizontal="center" vertical="center"/>
    </xf>
    <xf numFmtId="0" fontId="2" fillId="0" borderId="22" xfId="0" applyFont="1" applyBorder="1" applyAlignment="1">
      <alignment horizontal="center" vertical="center"/>
    </xf>
    <xf numFmtId="3" fontId="2" fillId="33" borderId="47" xfId="0" applyNumberFormat="1" applyFont="1" applyFill="1" applyBorder="1" applyAlignment="1">
      <alignment vertical="center"/>
    </xf>
    <xf numFmtId="3" fontId="2" fillId="33" borderId="25" xfId="0" applyNumberFormat="1" applyFont="1" applyFill="1" applyBorder="1" applyAlignment="1">
      <alignment vertical="center"/>
    </xf>
    <xf numFmtId="3" fontId="2" fillId="0" borderId="22" xfId="0" applyNumberFormat="1" applyFont="1" applyBorder="1" applyAlignment="1">
      <alignment horizontal="center" vertical="center"/>
    </xf>
    <xf numFmtId="0" fontId="2" fillId="0" borderId="48" xfId="0" applyFont="1" applyBorder="1" applyAlignment="1">
      <alignment horizontal="distributed" vertical="center"/>
    </xf>
    <xf numFmtId="3" fontId="2" fillId="33" borderId="49" xfId="0" applyNumberFormat="1" applyFont="1" applyFill="1" applyBorder="1" applyAlignment="1">
      <alignment horizontal="right" vertical="center"/>
    </xf>
    <xf numFmtId="3" fontId="2" fillId="34" borderId="48" xfId="0" applyNumberFormat="1" applyFont="1" applyFill="1" applyBorder="1" applyAlignment="1">
      <alignment horizontal="right" vertical="center"/>
    </xf>
    <xf numFmtId="3" fontId="2" fillId="34" borderId="50" xfId="0" applyNumberFormat="1" applyFont="1" applyFill="1" applyBorder="1" applyAlignment="1">
      <alignment horizontal="right" vertical="center"/>
    </xf>
    <xf numFmtId="0" fontId="7" fillId="0" borderId="51" xfId="0" applyFont="1" applyFill="1" applyBorder="1" applyAlignment="1">
      <alignment horizontal="center" vertical="center"/>
    </xf>
    <xf numFmtId="0" fontId="7" fillId="0" borderId="13" xfId="0" applyFont="1" applyFill="1" applyBorder="1" applyAlignment="1">
      <alignment horizontal="right" vertical="top"/>
    </xf>
    <xf numFmtId="0" fontId="7" fillId="34" borderId="21" xfId="0" applyFont="1" applyFill="1" applyBorder="1" applyAlignment="1">
      <alignment horizontal="right" vertical="top"/>
    </xf>
    <xf numFmtId="0" fontId="7" fillId="0" borderId="10" xfId="0" applyFont="1" applyFill="1" applyBorder="1" applyAlignment="1">
      <alignment horizontal="center" vertical="center"/>
    </xf>
    <xf numFmtId="3" fontId="2" fillId="33" borderId="52" xfId="0" applyNumberFormat="1" applyFont="1" applyFill="1" applyBorder="1" applyAlignment="1">
      <alignment horizontal="right" vertical="center"/>
    </xf>
    <xf numFmtId="0" fontId="2" fillId="0" borderId="51" xfId="0" applyFont="1" applyBorder="1" applyAlignment="1">
      <alignment horizontal="center" vertical="center"/>
    </xf>
    <xf numFmtId="0" fontId="7" fillId="33" borderId="13" xfId="0" applyFont="1" applyFill="1" applyBorder="1" applyAlignment="1">
      <alignment horizontal="right"/>
    </xf>
    <xf numFmtId="0" fontId="7" fillId="34" borderId="10" xfId="0" applyFont="1" applyFill="1" applyBorder="1" applyAlignment="1">
      <alignment horizontal="right"/>
    </xf>
    <xf numFmtId="0" fontId="7" fillId="34" borderId="21" xfId="0" applyFont="1" applyFill="1" applyBorder="1" applyAlignment="1">
      <alignment horizontal="right"/>
    </xf>
    <xf numFmtId="0" fontId="7" fillId="33" borderId="53" xfId="0" applyFont="1" applyFill="1" applyBorder="1" applyAlignment="1">
      <alignment horizontal="right"/>
    </xf>
    <xf numFmtId="0" fontId="7" fillId="33" borderId="54" xfId="0" applyFont="1" applyFill="1" applyBorder="1" applyAlignment="1">
      <alignment horizontal="right"/>
    </xf>
    <xf numFmtId="0" fontId="7" fillId="33" borderId="55" xfId="0" applyFont="1" applyFill="1" applyBorder="1" applyAlignment="1">
      <alignment horizontal="right"/>
    </xf>
    <xf numFmtId="0" fontId="7" fillId="33" borderId="56" xfId="0" applyFont="1" applyFill="1" applyBorder="1" applyAlignment="1">
      <alignment horizontal="right"/>
    </xf>
    <xf numFmtId="3" fontId="2" fillId="33" borderId="47" xfId="0" applyNumberFormat="1" applyFont="1" applyFill="1" applyBorder="1" applyAlignment="1">
      <alignment horizontal="right" vertical="center"/>
    </xf>
    <xf numFmtId="0" fontId="2" fillId="0" borderId="57" xfId="0" applyFont="1" applyBorder="1" applyAlignment="1">
      <alignment horizontal="left" vertical="top" wrapText="1"/>
    </xf>
    <xf numFmtId="0" fontId="5" fillId="0" borderId="0" xfId="0" applyFont="1" applyAlignment="1">
      <alignment horizontal="center" vertical="top"/>
    </xf>
    <xf numFmtId="0" fontId="2" fillId="0" borderId="24" xfId="0" applyFont="1" applyBorder="1" applyAlignment="1">
      <alignment horizontal="distributed" vertical="center" wrapText="1"/>
    </xf>
    <xf numFmtId="0" fontId="2" fillId="0" borderId="26"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0" xfId="0" applyFont="1" applyAlignment="1" quotePrefix="1">
      <alignment horizontal="left" vertical="top"/>
    </xf>
    <xf numFmtId="0" fontId="2" fillId="0" borderId="58"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0" fillId="0" borderId="0" xfId="61" applyFont="1">
      <alignment/>
      <protection/>
    </xf>
    <xf numFmtId="0" fontId="2" fillId="0" borderId="59" xfId="61" applyFont="1" applyBorder="1" applyAlignment="1">
      <alignment horizontal="distributed" vertical="center" indent="1"/>
      <protection/>
    </xf>
    <xf numFmtId="0" fontId="2" fillId="0" borderId="60" xfId="61" applyFont="1" applyBorder="1" applyAlignment="1">
      <alignment horizontal="distributed" vertical="center" indent="1"/>
      <protection/>
    </xf>
    <xf numFmtId="0" fontId="2" fillId="0" borderId="60" xfId="61" applyFont="1" applyBorder="1" applyAlignment="1">
      <alignment horizontal="center" vertical="center"/>
      <protection/>
    </xf>
    <xf numFmtId="0" fontId="2" fillId="0" borderId="61" xfId="61" applyFont="1" applyBorder="1" applyAlignment="1">
      <alignment horizontal="center" vertical="center"/>
      <protection/>
    </xf>
    <xf numFmtId="0" fontId="2" fillId="0" borderId="61" xfId="61" applyFont="1" applyBorder="1" applyAlignment="1">
      <alignment horizontal="centerContinuous" vertical="center" wrapText="1"/>
      <protection/>
    </xf>
    <xf numFmtId="0" fontId="0" fillId="0" borderId="0" xfId="61" applyFont="1" applyAlignment="1">
      <alignment horizontal="center"/>
      <protection/>
    </xf>
    <xf numFmtId="0" fontId="7" fillId="35" borderId="51" xfId="61" applyFont="1" applyFill="1" applyBorder="1" applyAlignment="1">
      <alignment horizontal="distributed" vertical="top"/>
      <protection/>
    </xf>
    <xf numFmtId="0" fontId="7" fillId="33" borderId="13" xfId="61" applyFont="1" applyFill="1" applyBorder="1" applyAlignment="1">
      <alignment horizontal="right" vertical="top"/>
      <protection/>
    </xf>
    <xf numFmtId="0" fontId="7" fillId="34" borderId="10" xfId="61" applyFont="1" applyFill="1" applyBorder="1" applyAlignment="1">
      <alignment horizontal="right" vertical="top"/>
      <protection/>
    </xf>
    <xf numFmtId="0" fontId="7" fillId="34" borderId="62" xfId="61" applyFont="1" applyFill="1" applyBorder="1" applyAlignment="1">
      <alignment horizontal="right" vertical="top"/>
      <protection/>
    </xf>
    <xf numFmtId="0" fontId="7" fillId="35" borderId="5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63" xfId="61" applyFont="1" applyFill="1" applyBorder="1" applyAlignment="1">
      <alignment horizontal="distributed" vertical="center"/>
      <protection/>
    </xf>
    <xf numFmtId="177" fontId="2" fillId="33" borderId="52" xfId="61" applyNumberFormat="1" applyFont="1" applyFill="1" applyBorder="1" applyAlignment="1">
      <alignment horizontal="right" vertical="center"/>
      <protection/>
    </xf>
    <xf numFmtId="177" fontId="2" fillId="34" borderId="48" xfId="61" applyNumberFormat="1" applyFont="1" applyFill="1" applyBorder="1" applyAlignment="1">
      <alignment horizontal="right" vertical="center"/>
      <protection/>
    </xf>
    <xf numFmtId="177" fontId="2" fillId="34" borderId="64" xfId="61" applyNumberFormat="1" applyFont="1" applyFill="1" applyBorder="1" applyAlignment="1">
      <alignment horizontal="right" vertical="center"/>
      <protection/>
    </xf>
    <xf numFmtId="0" fontId="9" fillId="0" borderId="0" xfId="61" applyFont="1">
      <alignment/>
      <protection/>
    </xf>
    <xf numFmtId="0" fontId="2" fillId="36" borderId="65" xfId="61" applyFont="1" applyFill="1" applyBorder="1" applyAlignment="1">
      <alignment horizontal="distributed" vertical="center"/>
      <protection/>
    </xf>
    <xf numFmtId="177" fontId="2" fillId="33" borderId="66" xfId="61" applyNumberFormat="1" applyFont="1" applyFill="1" applyBorder="1" applyAlignment="1">
      <alignment horizontal="right" vertical="center"/>
      <protection/>
    </xf>
    <xf numFmtId="177" fontId="2" fillId="34" borderId="26"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0" fontId="2" fillId="36" borderId="68" xfId="61" applyFont="1" applyFill="1" applyBorder="1" applyAlignment="1">
      <alignment horizontal="distributed" vertical="center"/>
      <protection/>
    </xf>
    <xf numFmtId="0" fontId="6" fillId="36" borderId="69" xfId="61" applyFont="1" applyFill="1" applyBorder="1" applyAlignment="1">
      <alignment horizontal="distributed" vertical="center"/>
      <protection/>
    </xf>
    <xf numFmtId="177" fontId="6" fillId="33" borderId="70" xfId="61" applyNumberFormat="1" applyFont="1" applyFill="1" applyBorder="1" applyAlignment="1">
      <alignment horizontal="right" vertical="center"/>
      <protection/>
    </xf>
    <xf numFmtId="177" fontId="6" fillId="34" borderId="71" xfId="61" applyNumberFormat="1" applyFont="1" applyFill="1" applyBorder="1" applyAlignment="1">
      <alignment horizontal="right" vertical="center"/>
      <protection/>
    </xf>
    <xf numFmtId="177" fontId="6" fillId="34" borderId="72" xfId="61" applyNumberFormat="1" applyFont="1" applyFill="1" applyBorder="1" applyAlignment="1">
      <alignment horizontal="right" vertical="center"/>
      <protection/>
    </xf>
    <xf numFmtId="0" fontId="6" fillId="36" borderId="73" xfId="61" applyFont="1" applyFill="1" applyBorder="1" applyAlignment="1">
      <alignment horizontal="distributed" vertical="center"/>
      <protection/>
    </xf>
    <xf numFmtId="0" fontId="10" fillId="0" borderId="74" xfId="61" applyFont="1" applyFill="1" applyBorder="1" applyAlignment="1">
      <alignment horizontal="distributed" vertical="center"/>
      <protection/>
    </xf>
    <xf numFmtId="177" fontId="2"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0" fontId="10" fillId="0" borderId="78" xfId="61" applyFont="1" applyFill="1" applyBorder="1" applyAlignment="1">
      <alignment horizontal="center" vertical="center"/>
      <protection/>
    </xf>
    <xf numFmtId="0" fontId="11" fillId="0" borderId="0" xfId="61" applyFont="1" applyFill="1">
      <alignment/>
      <protection/>
    </xf>
    <xf numFmtId="0" fontId="6" fillId="0" borderId="79" xfId="61" applyFont="1" applyBorder="1" applyAlignment="1">
      <alignment horizontal="center" vertical="center"/>
      <protection/>
    </xf>
    <xf numFmtId="177" fontId="6" fillId="33" borderId="23" xfId="61" applyNumberFormat="1" applyFont="1" applyFill="1" applyBorder="1" applyAlignment="1">
      <alignment horizontal="right" vertical="center"/>
      <protection/>
    </xf>
    <xf numFmtId="177" fontId="6" fillId="34" borderId="34" xfId="61" applyNumberFormat="1" applyFont="1" applyFill="1" applyBorder="1" applyAlignment="1">
      <alignment horizontal="right" vertical="center"/>
      <protection/>
    </xf>
    <xf numFmtId="177" fontId="6" fillId="34" borderId="80" xfId="61" applyNumberFormat="1" applyFont="1" applyFill="1" applyBorder="1" applyAlignment="1">
      <alignment horizontal="right" vertical="center"/>
      <protection/>
    </xf>
    <xf numFmtId="0" fontId="6" fillId="0" borderId="16" xfId="61" applyFont="1" applyBorder="1" applyAlignment="1">
      <alignment horizontal="center" vertical="center"/>
      <protection/>
    </xf>
    <xf numFmtId="0" fontId="2" fillId="0" borderId="0" xfId="61" applyFont="1" applyBorder="1" applyAlignment="1">
      <alignment horizontal="left" vertical="center"/>
      <protection/>
    </xf>
    <xf numFmtId="0" fontId="0" fillId="0" borderId="0" xfId="61" applyFont="1" applyBorder="1">
      <alignment/>
      <protection/>
    </xf>
    <xf numFmtId="0" fontId="8" fillId="0" borderId="0" xfId="61" applyFont="1" applyAlignment="1">
      <alignment vertical="top"/>
      <protection/>
    </xf>
    <xf numFmtId="0" fontId="2" fillId="0" borderId="60" xfId="61" applyFont="1" applyBorder="1" applyAlignment="1">
      <alignment horizontal="center" vertical="center" wrapText="1"/>
      <protection/>
    </xf>
    <xf numFmtId="0" fontId="7" fillId="33" borderId="46" xfId="61" applyFont="1" applyFill="1" applyBorder="1" applyAlignment="1">
      <alignment horizontal="right" vertical="top"/>
      <protection/>
    </xf>
    <xf numFmtId="0" fontId="7" fillId="33" borderId="62" xfId="61" applyFont="1" applyFill="1" applyBorder="1" applyAlignment="1">
      <alignment horizontal="right" vertical="top"/>
      <protection/>
    </xf>
    <xf numFmtId="177" fontId="2" fillId="33" borderId="25" xfId="61" applyNumberFormat="1" applyFont="1" applyFill="1" applyBorder="1" applyAlignment="1">
      <alignment horizontal="right" vertical="center"/>
      <protection/>
    </xf>
    <xf numFmtId="177" fontId="2" fillId="33" borderId="67" xfId="61" applyNumberFormat="1" applyFont="1" applyFill="1" applyBorder="1" applyAlignment="1">
      <alignment horizontal="right" vertical="center"/>
      <protection/>
    </xf>
    <xf numFmtId="177" fontId="2" fillId="0" borderId="81" xfId="61" applyNumberFormat="1" applyFont="1" applyFill="1" applyBorder="1" applyAlignment="1">
      <alignment horizontal="right" vertical="center"/>
      <protection/>
    </xf>
    <xf numFmtId="177" fontId="2" fillId="0" borderId="82" xfId="61" applyNumberFormat="1" applyFont="1" applyFill="1" applyBorder="1" applyAlignment="1">
      <alignment horizontal="right" vertical="center"/>
      <protection/>
    </xf>
    <xf numFmtId="177" fontId="2" fillId="0" borderId="83" xfId="61" applyNumberFormat="1" applyFont="1" applyFill="1" applyBorder="1" applyAlignment="1">
      <alignment horizontal="right" vertical="center"/>
      <protection/>
    </xf>
    <xf numFmtId="0" fontId="10" fillId="0" borderId="84" xfId="61" applyFont="1" applyFill="1" applyBorder="1" applyAlignment="1">
      <alignment horizontal="center" vertical="center"/>
      <protection/>
    </xf>
    <xf numFmtId="0" fontId="0" fillId="0" borderId="0" xfId="61" applyFont="1" applyFill="1">
      <alignment/>
      <protection/>
    </xf>
    <xf numFmtId="177" fontId="6" fillId="33" borderId="85" xfId="61" applyNumberFormat="1" applyFont="1" applyFill="1" applyBorder="1" applyAlignment="1">
      <alignment horizontal="right" vertical="center"/>
      <protection/>
    </xf>
    <xf numFmtId="177" fontId="6" fillId="33" borderId="86" xfId="61" applyNumberFormat="1" applyFont="1" applyFill="1" applyBorder="1" applyAlignment="1">
      <alignment horizontal="right" vertical="center"/>
      <protection/>
    </xf>
    <xf numFmtId="177" fontId="6" fillId="33" borderId="87" xfId="61" applyNumberFormat="1" applyFont="1" applyFill="1" applyBorder="1" applyAlignment="1">
      <alignment horizontal="right" vertical="center"/>
      <protection/>
    </xf>
    <xf numFmtId="0" fontId="6" fillId="0" borderId="88" xfId="61" applyFont="1" applyBorder="1" applyAlignment="1">
      <alignment horizontal="center" vertical="center"/>
      <protection/>
    </xf>
    <xf numFmtId="0" fontId="2" fillId="36" borderId="89" xfId="61" applyFont="1" applyFill="1" applyBorder="1" applyAlignment="1">
      <alignment horizontal="distributed" vertical="center"/>
      <protection/>
    </xf>
    <xf numFmtId="177" fontId="2" fillId="33" borderId="49" xfId="61" applyNumberFormat="1" applyFont="1" applyFill="1" applyBorder="1" applyAlignment="1">
      <alignment horizontal="right" vertical="center"/>
      <protection/>
    </xf>
    <xf numFmtId="177" fontId="2" fillId="33" borderId="64" xfId="61" applyNumberFormat="1" applyFont="1" applyFill="1" applyBorder="1" applyAlignment="1">
      <alignment horizontal="right" vertical="center"/>
      <protection/>
    </xf>
    <xf numFmtId="0" fontId="5" fillId="0" borderId="0" xfId="0" applyFont="1" applyAlignment="1">
      <alignment horizontal="center" vertical="top"/>
    </xf>
    <xf numFmtId="0" fontId="2" fillId="0" borderId="0" xfId="0" applyFont="1" applyAlignment="1">
      <alignment horizontal="left" vertical="top"/>
    </xf>
    <xf numFmtId="0" fontId="2" fillId="0" borderId="90" xfId="0" applyFont="1" applyBorder="1" applyAlignment="1">
      <alignment horizontal="center" vertical="center"/>
    </xf>
    <xf numFmtId="0" fontId="2" fillId="0" borderId="91" xfId="0" applyFont="1" applyBorder="1" applyAlignment="1">
      <alignment horizontal="center" vertical="center"/>
    </xf>
    <xf numFmtId="0" fontId="2" fillId="0" borderId="92" xfId="0" applyFont="1" applyBorder="1" applyAlignment="1">
      <alignment horizontal="center" vertical="center"/>
    </xf>
    <xf numFmtId="0" fontId="2" fillId="0" borderId="93" xfId="0" applyFont="1" applyBorder="1" applyAlignment="1">
      <alignment horizontal="center"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2" fillId="0" borderId="13" xfId="0" applyFont="1" applyBorder="1" applyAlignment="1">
      <alignment horizontal="center" vertical="center"/>
    </xf>
    <xf numFmtId="0" fontId="2" fillId="0" borderId="46" xfId="0" applyFont="1" applyBorder="1" applyAlignment="1">
      <alignment horizontal="center" vertical="center"/>
    </xf>
    <xf numFmtId="0" fontId="2" fillId="0" borderId="98" xfId="0" applyFont="1" applyBorder="1" applyAlignment="1">
      <alignment horizontal="distributed" vertical="center" wrapText="1"/>
    </xf>
    <xf numFmtId="0" fontId="2" fillId="0" borderId="98" xfId="0" applyFont="1" applyBorder="1" applyAlignment="1">
      <alignment horizontal="distributed" vertical="center"/>
    </xf>
    <xf numFmtId="0" fontId="2" fillId="0" borderId="99" xfId="0" applyFont="1" applyBorder="1" applyAlignment="1">
      <alignment horizontal="distributed" vertical="center"/>
    </xf>
    <xf numFmtId="0" fontId="2" fillId="0" borderId="100" xfId="0" applyFont="1" applyBorder="1" applyAlignment="1">
      <alignment horizontal="distributed" vertical="center" wrapText="1"/>
    </xf>
    <xf numFmtId="0" fontId="2" fillId="0" borderId="101" xfId="0" applyFont="1" applyBorder="1" applyAlignment="1">
      <alignment horizontal="distributed" vertical="center"/>
    </xf>
    <xf numFmtId="0" fontId="6" fillId="0" borderId="102" xfId="0" applyFont="1" applyBorder="1" applyAlignment="1">
      <alignment horizontal="distributed" vertical="center"/>
    </xf>
    <xf numFmtId="0" fontId="6" fillId="0" borderId="103" xfId="0" applyFont="1" applyBorder="1" applyAlignment="1">
      <alignment horizontal="distributed" vertical="center"/>
    </xf>
    <xf numFmtId="0" fontId="2" fillId="0" borderId="79" xfId="0" applyFont="1" applyBorder="1" applyAlignment="1">
      <alignment horizontal="distributed" vertical="center"/>
    </xf>
    <xf numFmtId="0" fontId="2" fillId="0" borderId="104" xfId="0" applyFont="1" applyBorder="1" applyAlignment="1">
      <alignment horizontal="distributed" vertical="center"/>
    </xf>
    <xf numFmtId="0" fontId="2" fillId="0" borderId="57" xfId="0" applyFont="1" applyBorder="1" applyAlignment="1">
      <alignment horizontal="left" vertical="top" wrapText="1"/>
    </xf>
    <xf numFmtId="0" fontId="2" fillId="0" borderId="0" xfId="0" applyFont="1" applyAlignment="1">
      <alignment horizontal="left" vertical="top" wrapText="1"/>
    </xf>
    <xf numFmtId="0" fontId="2" fillId="0" borderId="105" xfId="0" applyFont="1" applyBorder="1" applyAlignment="1">
      <alignment horizontal="center" vertical="center"/>
    </xf>
    <xf numFmtId="0" fontId="2" fillId="0" borderId="57" xfId="0" applyFont="1" applyBorder="1" applyAlignment="1">
      <alignment horizontal="center" vertical="center"/>
    </xf>
    <xf numFmtId="0" fontId="2" fillId="0" borderId="106" xfId="0" applyFont="1" applyBorder="1" applyAlignment="1">
      <alignment horizontal="center" vertical="center"/>
    </xf>
    <xf numFmtId="0" fontId="2" fillId="0" borderId="100" xfId="0" applyFont="1" applyBorder="1" applyAlignment="1">
      <alignment horizontal="center" vertic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99" xfId="0" applyFont="1" applyBorder="1" applyAlignment="1">
      <alignment horizontal="center" vertical="center"/>
    </xf>
    <xf numFmtId="0" fontId="2" fillId="0" borderId="57" xfId="0" applyFont="1" applyBorder="1" applyAlignment="1">
      <alignment horizontal="left" vertical="center"/>
    </xf>
    <xf numFmtId="0" fontId="2" fillId="0" borderId="0" xfId="0" applyFont="1" applyAlignment="1">
      <alignment horizontal="left" vertical="center"/>
    </xf>
    <xf numFmtId="0" fontId="2" fillId="0" borderId="0" xfId="61" applyFont="1" applyAlignment="1">
      <alignment horizontal="left" vertical="center"/>
      <protection/>
    </xf>
    <xf numFmtId="0" fontId="2" fillId="0" borderId="90" xfId="61" applyFont="1" applyBorder="1" applyAlignment="1">
      <alignment horizontal="distributed" vertical="center"/>
      <protection/>
    </xf>
    <xf numFmtId="0" fontId="2" fillId="0" borderId="92" xfId="61" applyFont="1" applyBorder="1" applyAlignment="1">
      <alignment horizontal="distributed" vertical="center"/>
      <protection/>
    </xf>
    <xf numFmtId="0" fontId="2" fillId="0" borderId="111" xfId="61" applyFont="1" applyBorder="1" applyAlignment="1">
      <alignment horizontal="distributed" vertical="center"/>
      <protection/>
    </xf>
    <xf numFmtId="0" fontId="2" fillId="0" borderId="112" xfId="61" applyFont="1" applyBorder="1" applyAlignment="1">
      <alignment horizontal="center" vertical="center"/>
      <protection/>
    </xf>
    <xf numFmtId="0" fontId="2" fillId="0" borderId="113" xfId="61" applyFont="1" applyBorder="1" applyAlignment="1">
      <alignment horizontal="center" vertical="center"/>
      <protection/>
    </xf>
    <xf numFmtId="0" fontId="2" fillId="0" borderId="114" xfId="61" applyFont="1" applyBorder="1" applyAlignment="1">
      <alignment horizontal="center" vertical="center"/>
      <protection/>
    </xf>
    <xf numFmtId="0" fontId="2" fillId="0" borderId="115" xfId="61" applyFont="1" applyBorder="1" applyAlignment="1">
      <alignment horizontal="center" vertical="center"/>
      <protection/>
    </xf>
    <xf numFmtId="0" fontId="2" fillId="0" borderId="116" xfId="61" applyFont="1" applyBorder="1" applyAlignment="1">
      <alignment horizontal="center" vertical="center"/>
      <protection/>
    </xf>
    <xf numFmtId="0" fontId="2" fillId="0" borderId="113" xfId="61" applyFont="1" applyBorder="1" applyAlignment="1">
      <alignment horizontal="center" vertical="center" wrapText="1"/>
      <protection/>
    </xf>
    <xf numFmtId="0" fontId="2" fillId="0" borderId="58" xfId="61" applyFont="1" applyBorder="1" applyAlignment="1">
      <alignment horizontal="distributed" vertical="center" wrapText="1"/>
      <protection/>
    </xf>
    <xf numFmtId="0" fontId="2" fillId="0" borderId="117" xfId="61" applyFont="1" applyBorder="1" applyAlignment="1">
      <alignment horizontal="distributed" vertical="center" wrapText="1"/>
      <protection/>
    </xf>
    <xf numFmtId="0" fontId="2" fillId="0" borderId="118" xfId="61" applyFont="1" applyBorder="1" applyAlignment="1">
      <alignment horizontal="distributed" vertical="center" wrapText="1"/>
      <protection/>
    </xf>
    <xf numFmtId="0" fontId="2" fillId="0" borderId="119" xfId="61" applyFont="1" applyBorder="1" applyAlignment="1">
      <alignment horizontal="center" vertical="center"/>
      <protection/>
    </xf>
    <xf numFmtId="0" fontId="2" fillId="0" borderId="120" xfId="61" applyFont="1" applyBorder="1" applyAlignment="1">
      <alignment horizontal="center" vertical="center"/>
      <protection/>
    </xf>
    <xf numFmtId="0" fontId="2" fillId="0" borderId="57" xfId="61" applyFont="1" applyBorder="1" applyAlignment="1">
      <alignment horizontal="left" vertical="center"/>
      <protection/>
    </xf>
    <xf numFmtId="0" fontId="2" fillId="0" borderId="121" xfId="61" applyFont="1" applyBorder="1" applyAlignment="1">
      <alignment horizontal="left" vertical="center"/>
      <protection/>
    </xf>
    <xf numFmtId="0" fontId="2" fillId="0" borderId="17" xfId="61" applyFont="1" applyBorder="1" applyAlignment="1">
      <alignment horizontal="distributed" vertical="center"/>
      <protection/>
    </xf>
    <xf numFmtId="0" fontId="2" fillId="0" borderId="122" xfId="61" applyFont="1" applyBorder="1" applyAlignment="1">
      <alignment horizontal="distributed" vertical="center"/>
      <protection/>
    </xf>
    <xf numFmtId="0" fontId="2" fillId="0" borderId="123" xfId="61" applyFont="1" applyBorder="1" applyAlignment="1">
      <alignment horizontal="distributed" vertical="center"/>
      <protection/>
    </xf>
    <xf numFmtId="0" fontId="2" fillId="0" borderId="124" xfId="61" applyFont="1" applyBorder="1" applyAlignment="1">
      <alignment horizontal="center" vertical="center"/>
      <protection/>
    </xf>
    <xf numFmtId="0" fontId="2" fillId="0" borderId="125" xfId="61" applyFont="1" applyBorder="1" applyAlignment="1">
      <alignment horizontal="center" vertical="center"/>
      <protection/>
    </xf>
    <xf numFmtId="0" fontId="2" fillId="0" borderId="126" xfId="61" applyFont="1" applyBorder="1" applyAlignment="1">
      <alignment horizontal="center" vertical="center"/>
      <protection/>
    </xf>
    <xf numFmtId="0" fontId="2" fillId="0" borderId="19" xfId="61" applyFont="1" applyBorder="1" applyAlignment="1">
      <alignment horizontal="center" vertical="center"/>
      <protection/>
    </xf>
    <xf numFmtId="0" fontId="2" fillId="0" borderId="91" xfId="61" applyFont="1" applyBorder="1" applyAlignment="1">
      <alignment horizontal="center" vertical="center"/>
      <protection/>
    </xf>
    <xf numFmtId="0" fontId="2" fillId="0" borderId="127" xfId="61" applyFont="1" applyBorder="1" applyAlignment="1">
      <alignment horizontal="center" vertical="center"/>
      <protection/>
    </xf>
    <xf numFmtId="0" fontId="2" fillId="0" borderId="128" xfId="61" applyFont="1" applyBorder="1" applyAlignment="1">
      <alignment horizontal="center" vertical="center"/>
      <protection/>
    </xf>
    <xf numFmtId="0" fontId="2" fillId="0" borderId="19" xfId="61" applyFont="1" applyBorder="1" applyAlignment="1">
      <alignment horizontal="center" vertical="center" wrapText="1"/>
      <protection/>
    </xf>
    <xf numFmtId="0" fontId="2" fillId="0" borderId="91" xfId="61" applyFont="1" applyBorder="1" applyAlignment="1">
      <alignment horizontal="center" vertical="center" wrapText="1"/>
      <protection/>
    </xf>
    <xf numFmtId="0" fontId="2" fillId="0" borderId="127" xfId="61" applyFont="1" applyBorder="1" applyAlignment="1">
      <alignment horizontal="center" vertical="center" wrapText="1"/>
      <protection/>
    </xf>
    <xf numFmtId="0" fontId="2" fillId="0" borderId="128" xfId="61" applyFont="1" applyBorder="1" applyAlignment="1">
      <alignment horizontal="center" vertical="center" wrapText="1"/>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2" fillId="0" borderId="112" xfId="61" applyFont="1" applyBorder="1" applyAlignment="1">
      <alignment horizontal="center" vertical="center" wrapText="1"/>
      <protection/>
    </xf>
    <xf numFmtId="0" fontId="2" fillId="0" borderId="131" xfId="61" applyFont="1" applyBorder="1" applyAlignment="1">
      <alignment horizontal="distributed" vertical="center" wrapText="1"/>
      <protection/>
    </xf>
    <xf numFmtId="0" fontId="2" fillId="0" borderId="132" xfId="61" applyFont="1" applyBorder="1" applyAlignment="1">
      <alignment horizontal="distributed" vertical="center"/>
      <protection/>
    </xf>
    <xf numFmtId="0" fontId="2" fillId="0" borderId="133" xfId="61" applyFont="1" applyBorder="1" applyAlignment="1">
      <alignment horizontal="distributed" vertical="center" wrapText="1"/>
      <protection/>
    </xf>
    <xf numFmtId="0" fontId="2" fillId="0" borderId="134" xfId="61" applyFont="1" applyBorder="1" applyAlignment="1">
      <alignment horizontal="distributed" vertical="center"/>
      <protection/>
    </xf>
    <xf numFmtId="0" fontId="2" fillId="0" borderId="135" xfId="61" applyFont="1" applyBorder="1" applyAlignment="1">
      <alignment horizontal="distributed" vertical="center" wrapText="1"/>
      <protection/>
    </xf>
    <xf numFmtId="0" fontId="2" fillId="0" borderId="136" xfId="61" applyFont="1" applyBorder="1" applyAlignment="1">
      <alignment horizontal="distributed" vertical="center" wrapText="1"/>
      <protection/>
    </xf>
    <xf numFmtId="0" fontId="2" fillId="0" borderId="61" xfId="61" applyFont="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showGridLines="0" tabSelected="1" zoomScalePageLayoutView="0" workbookViewId="0" topLeftCell="A1">
      <selection activeCell="A1" sqref="A1:K1"/>
    </sheetView>
  </sheetViews>
  <sheetFormatPr defaultColWidth="5.875" defaultRowHeight="13.5"/>
  <cols>
    <col min="1" max="1" width="10.625" style="1" customWidth="1"/>
    <col min="2" max="2" width="16.00390625" style="1" customWidth="1"/>
    <col min="3" max="3" width="3.00390625" style="1" customWidth="1"/>
    <col min="4" max="4" width="6.75390625" style="1" customWidth="1"/>
    <col min="5" max="5" width="9.75390625" style="1" customWidth="1"/>
    <col min="6" max="6" width="3.00390625" style="1" customWidth="1"/>
    <col min="7" max="7" width="6.75390625" style="1" customWidth="1"/>
    <col min="8" max="8" width="11.375" style="1" bestFit="1" customWidth="1"/>
    <col min="9" max="9" width="3.00390625" style="1" customWidth="1"/>
    <col min="10" max="10" width="6.75390625" style="1" customWidth="1"/>
    <col min="11" max="11" width="11.375" style="1" bestFit="1" customWidth="1"/>
    <col min="12" max="16384" width="5.875" style="1" customWidth="1"/>
  </cols>
  <sheetData>
    <row r="1" spans="1:11" ht="15">
      <c r="A1" s="148" t="s">
        <v>0</v>
      </c>
      <c r="B1" s="148"/>
      <c r="C1" s="148"/>
      <c r="D1" s="148"/>
      <c r="E1" s="148"/>
      <c r="F1" s="148"/>
      <c r="G1" s="148"/>
      <c r="H1" s="148"/>
      <c r="I1" s="148"/>
      <c r="J1" s="148"/>
      <c r="K1" s="148"/>
    </row>
    <row r="2" spans="1:11" ht="15">
      <c r="A2" s="80"/>
      <c r="B2" s="80"/>
      <c r="C2" s="80"/>
      <c r="D2" s="80"/>
      <c r="E2" s="80"/>
      <c r="F2" s="80"/>
      <c r="G2" s="80"/>
      <c r="H2" s="80"/>
      <c r="I2" s="80"/>
      <c r="J2" s="80"/>
      <c r="K2" s="80"/>
    </row>
    <row r="3" spans="1:11" ht="12" thickBot="1">
      <c r="A3" s="149" t="s">
        <v>29</v>
      </c>
      <c r="B3" s="149"/>
      <c r="C3" s="149"/>
      <c r="D3" s="149"/>
      <c r="E3" s="149"/>
      <c r="F3" s="149"/>
      <c r="G3" s="149"/>
      <c r="H3" s="149"/>
      <c r="I3" s="149"/>
      <c r="J3" s="149"/>
      <c r="K3" s="149"/>
    </row>
    <row r="4" spans="1:11" ht="24" customHeight="1">
      <c r="A4" s="150" t="s">
        <v>1</v>
      </c>
      <c r="B4" s="151"/>
      <c r="C4" s="154" t="s">
        <v>15</v>
      </c>
      <c r="D4" s="155"/>
      <c r="E4" s="156"/>
      <c r="F4" s="154" t="s">
        <v>16</v>
      </c>
      <c r="G4" s="155"/>
      <c r="H4" s="156"/>
      <c r="I4" s="154" t="s">
        <v>17</v>
      </c>
      <c r="J4" s="155"/>
      <c r="K4" s="157"/>
    </row>
    <row r="5" spans="1:11" ht="24" customHeight="1">
      <c r="A5" s="152"/>
      <c r="B5" s="153"/>
      <c r="C5" s="158" t="s">
        <v>2</v>
      </c>
      <c r="D5" s="159"/>
      <c r="E5" s="6" t="s">
        <v>3</v>
      </c>
      <c r="F5" s="158" t="s">
        <v>2</v>
      </c>
      <c r="G5" s="159"/>
      <c r="H5" s="6" t="s">
        <v>3</v>
      </c>
      <c r="I5" s="158" t="s">
        <v>2</v>
      </c>
      <c r="J5" s="159"/>
      <c r="K5" s="18" t="s">
        <v>3</v>
      </c>
    </row>
    <row r="6" spans="1:11" ht="12" customHeight="1">
      <c r="A6" s="65"/>
      <c r="B6" s="68"/>
      <c r="C6" s="66"/>
      <c r="D6" s="55" t="s">
        <v>31</v>
      </c>
      <c r="E6" s="54" t="s">
        <v>30</v>
      </c>
      <c r="F6" s="66"/>
      <c r="G6" s="55" t="s">
        <v>31</v>
      </c>
      <c r="H6" s="54" t="s">
        <v>30</v>
      </c>
      <c r="I6" s="66"/>
      <c r="J6" s="55" t="s">
        <v>31</v>
      </c>
      <c r="K6" s="67" t="s">
        <v>30</v>
      </c>
    </row>
    <row r="7" spans="1:11" ht="30" customHeight="1">
      <c r="A7" s="160" t="s">
        <v>32</v>
      </c>
      <c r="B7" s="61" t="s">
        <v>18</v>
      </c>
      <c r="C7" s="19"/>
      <c r="D7" s="62">
        <v>5941</v>
      </c>
      <c r="E7" s="63">
        <v>2425530</v>
      </c>
      <c r="F7" s="22"/>
      <c r="G7" s="62">
        <v>10041</v>
      </c>
      <c r="H7" s="63">
        <v>40765530</v>
      </c>
      <c r="I7" s="22"/>
      <c r="J7" s="62">
        <v>15982</v>
      </c>
      <c r="K7" s="64">
        <v>43191060</v>
      </c>
    </row>
    <row r="8" spans="1:11" ht="30" customHeight="1">
      <c r="A8" s="161"/>
      <c r="B8" s="36" t="s">
        <v>19</v>
      </c>
      <c r="C8" s="19"/>
      <c r="D8" s="25">
        <v>5188</v>
      </c>
      <c r="E8" s="26">
        <v>1382362</v>
      </c>
      <c r="F8" s="22"/>
      <c r="G8" s="25">
        <v>2695</v>
      </c>
      <c r="H8" s="26">
        <v>1110661</v>
      </c>
      <c r="I8" s="22"/>
      <c r="J8" s="25">
        <v>7883</v>
      </c>
      <c r="K8" s="32">
        <v>2493023</v>
      </c>
    </row>
    <row r="9" spans="1:11" s="3" customFormat="1" ht="30" customHeight="1">
      <c r="A9" s="161"/>
      <c r="B9" s="37" t="s">
        <v>20</v>
      </c>
      <c r="C9" s="20"/>
      <c r="D9" s="27">
        <v>11129</v>
      </c>
      <c r="E9" s="28">
        <v>3807892</v>
      </c>
      <c r="F9" s="20"/>
      <c r="G9" s="27">
        <v>12736</v>
      </c>
      <c r="H9" s="28">
        <v>41876191</v>
      </c>
      <c r="I9" s="20"/>
      <c r="J9" s="27">
        <v>23865</v>
      </c>
      <c r="K9" s="33">
        <v>45684083</v>
      </c>
    </row>
    <row r="10" spans="1:11" ht="30" customHeight="1">
      <c r="A10" s="162"/>
      <c r="B10" s="38" t="s">
        <v>21</v>
      </c>
      <c r="C10" s="19"/>
      <c r="D10" s="29">
        <v>295</v>
      </c>
      <c r="E10" s="30">
        <v>164964</v>
      </c>
      <c r="F10" s="19"/>
      <c r="G10" s="29">
        <v>732</v>
      </c>
      <c r="H10" s="30">
        <v>4830979</v>
      </c>
      <c r="I10" s="19"/>
      <c r="J10" s="29">
        <v>1027</v>
      </c>
      <c r="K10" s="34">
        <v>4995944</v>
      </c>
    </row>
    <row r="11" spans="1:11" ht="30" customHeight="1">
      <c r="A11" s="163" t="s">
        <v>33</v>
      </c>
      <c r="B11" s="81" t="s">
        <v>22</v>
      </c>
      <c r="C11" s="9"/>
      <c r="D11" s="78">
        <v>643</v>
      </c>
      <c r="E11" s="24">
        <v>172987</v>
      </c>
      <c r="F11" s="56"/>
      <c r="G11" s="58">
        <v>645</v>
      </c>
      <c r="H11" s="24">
        <v>262333</v>
      </c>
      <c r="I11" s="56"/>
      <c r="J11" s="58">
        <v>1288</v>
      </c>
      <c r="K11" s="31">
        <v>435320</v>
      </c>
    </row>
    <row r="12" spans="1:11" ht="30" customHeight="1">
      <c r="A12" s="164"/>
      <c r="B12" s="82" t="s">
        <v>23</v>
      </c>
      <c r="C12" s="57"/>
      <c r="D12" s="25">
        <v>71</v>
      </c>
      <c r="E12" s="26">
        <v>11968</v>
      </c>
      <c r="F12" s="60"/>
      <c r="G12" s="59">
        <v>101</v>
      </c>
      <c r="H12" s="26">
        <v>191452</v>
      </c>
      <c r="I12" s="60"/>
      <c r="J12" s="59">
        <v>172</v>
      </c>
      <c r="K12" s="32">
        <v>203420</v>
      </c>
    </row>
    <row r="13" spans="1:11" s="3" customFormat="1" ht="30" customHeight="1">
      <c r="A13" s="165" t="s">
        <v>6</v>
      </c>
      <c r="B13" s="166"/>
      <c r="C13" s="45" t="s">
        <v>14</v>
      </c>
      <c r="D13" s="42">
        <v>11756</v>
      </c>
      <c r="E13" s="43">
        <v>3803947</v>
      </c>
      <c r="F13" s="45" t="s">
        <v>14</v>
      </c>
      <c r="G13" s="42">
        <v>13695</v>
      </c>
      <c r="H13" s="43">
        <v>37116093</v>
      </c>
      <c r="I13" s="45" t="s">
        <v>14</v>
      </c>
      <c r="J13" s="42">
        <v>25451</v>
      </c>
      <c r="K13" s="44">
        <v>40920040</v>
      </c>
    </row>
    <row r="14" spans="1:11" ht="30" customHeight="1" thickBot="1">
      <c r="A14" s="167" t="s">
        <v>7</v>
      </c>
      <c r="B14" s="168"/>
      <c r="C14" s="21"/>
      <c r="D14" s="39">
        <v>846</v>
      </c>
      <c r="E14" s="40">
        <v>42136</v>
      </c>
      <c r="F14" s="23"/>
      <c r="G14" s="39">
        <v>615</v>
      </c>
      <c r="H14" s="40">
        <v>29703</v>
      </c>
      <c r="I14" s="23"/>
      <c r="J14" s="39">
        <v>1461</v>
      </c>
      <c r="K14" s="41">
        <v>71839</v>
      </c>
    </row>
    <row r="15" spans="1:11" s="4" customFormat="1" ht="37.5" customHeight="1">
      <c r="A15" s="79" t="s">
        <v>35</v>
      </c>
      <c r="B15" s="169" t="s">
        <v>102</v>
      </c>
      <c r="C15" s="169"/>
      <c r="D15" s="169"/>
      <c r="E15" s="169"/>
      <c r="F15" s="169"/>
      <c r="G15" s="169"/>
      <c r="H15" s="169"/>
      <c r="I15" s="169"/>
      <c r="J15" s="169"/>
      <c r="K15" s="169"/>
    </row>
    <row r="16" spans="2:11" ht="45" customHeight="1">
      <c r="B16" s="170" t="s">
        <v>103</v>
      </c>
      <c r="C16" s="170"/>
      <c r="D16" s="170"/>
      <c r="E16" s="170"/>
      <c r="F16" s="170"/>
      <c r="G16" s="170"/>
      <c r="H16" s="170"/>
      <c r="I16" s="170"/>
      <c r="J16" s="170"/>
      <c r="K16" s="170"/>
    </row>
    <row r="17" spans="1:2" ht="14.25" customHeight="1">
      <c r="A17" s="1" t="s">
        <v>37</v>
      </c>
      <c r="B17" s="1" t="s">
        <v>38</v>
      </c>
    </row>
    <row r="18" spans="1:2" ht="11.25">
      <c r="A18" s="85" t="s">
        <v>39</v>
      </c>
      <c r="B18" s="1" t="s">
        <v>40</v>
      </c>
    </row>
  </sheetData>
  <sheetProtection/>
  <mergeCells count="15">
    <mergeCell ref="A7:A10"/>
    <mergeCell ref="A11:A12"/>
    <mergeCell ref="A13:B13"/>
    <mergeCell ref="A14:B14"/>
    <mergeCell ref="B15:K15"/>
    <mergeCell ref="B16:K16"/>
    <mergeCell ref="A1:K1"/>
    <mergeCell ref="A3:K3"/>
    <mergeCell ref="A4:B5"/>
    <mergeCell ref="C4:E4"/>
    <mergeCell ref="F4:H4"/>
    <mergeCell ref="I4:K4"/>
    <mergeCell ref="C5:D5"/>
    <mergeCell ref="F5:G5"/>
    <mergeCell ref="I5:J5"/>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8" r:id="rId1"/>
  <headerFooter alignWithMargins="0">
    <oddFooter>&amp;R沖縄国税事務所
消費税
(H24)</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H22"/>
  <sheetViews>
    <sheetView showGridLines="0" tabSelected="1" zoomScalePageLayoutView="0" workbookViewId="0" topLeftCell="A1">
      <selection activeCell="A1" sqref="A1:K1"/>
    </sheetView>
  </sheetViews>
  <sheetFormatPr defaultColWidth="9.00390625" defaultRowHeight="13.5"/>
  <cols>
    <col min="1" max="1" width="10.625" style="84" customWidth="1"/>
    <col min="2" max="2" width="15.625" style="84" customWidth="1"/>
    <col min="3" max="3" width="8.625" style="84" customWidth="1"/>
    <col min="4" max="4" width="10.625" style="84" customWidth="1"/>
    <col min="5" max="5" width="8.625" style="84" customWidth="1"/>
    <col min="6" max="6" width="12.875" style="84" bestFit="1" customWidth="1"/>
    <col min="7" max="7" width="8.625" style="84" customWidth="1"/>
    <col min="8" max="8" width="12.875" style="84" bestFit="1" customWidth="1"/>
    <col min="9" max="16384" width="9.00390625" style="84" customWidth="1"/>
  </cols>
  <sheetData>
    <row r="1" s="1" customFormat="1" ht="12" thickBot="1">
      <c r="A1" s="1" t="s">
        <v>34</v>
      </c>
    </row>
    <row r="2" spans="1:8" s="1" customFormat="1" ht="15" customHeight="1">
      <c r="A2" s="150" t="s">
        <v>1</v>
      </c>
      <c r="B2" s="151"/>
      <c r="C2" s="171" t="s">
        <v>15</v>
      </c>
      <c r="D2" s="171"/>
      <c r="E2" s="171" t="s">
        <v>24</v>
      </c>
      <c r="F2" s="171"/>
      <c r="G2" s="172" t="s">
        <v>25</v>
      </c>
      <c r="H2" s="173"/>
    </row>
    <row r="3" spans="1:8" s="1" customFormat="1" ht="15" customHeight="1">
      <c r="A3" s="152"/>
      <c r="B3" s="153"/>
      <c r="C3" s="9" t="s">
        <v>26</v>
      </c>
      <c r="D3" s="6" t="s">
        <v>27</v>
      </c>
      <c r="E3" s="9" t="s">
        <v>26</v>
      </c>
      <c r="F3" s="7" t="s">
        <v>27</v>
      </c>
      <c r="G3" s="9" t="s">
        <v>26</v>
      </c>
      <c r="H3" s="8" t="s">
        <v>27</v>
      </c>
    </row>
    <row r="4" spans="1:8" s="10" customFormat="1" ht="15" customHeight="1">
      <c r="A4" s="70"/>
      <c r="B4" s="6"/>
      <c r="C4" s="71" t="s">
        <v>4</v>
      </c>
      <c r="D4" s="72" t="s">
        <v>5</v>
      </c>
      <c r="E4" s="71" t="s">
        <v>4</v>
      </c>
      <c r="F4" s="72" t="s">
        <v>5</v>
      </c>
      <c r="G4" s="71" t="s">
        <v>4</v>
      </c>
      <c r="H4" s="73" t="s">
        <v>5</v>
      </c>
    </row>
    <row r="5" spans="1:8" s="83" customFormat="1" ht="30" customHeight="1">
      <c r="A5" s="176" t="s">
        <v>104</v>
      </c>
      <c r="B5" s="61" t="s">
        <v>12</v>
      </c>
      <c r="C5" s="69">
        <v>12518</v>
      </c>
      <c r="D5" s="63">
        <v>4047567</v>
      </c>
      <c r="E5" s="69">
        <v>12496</v>
      </c>
      <c r="F5" s="63">
        <v>40888489</v>
      </c>
      <c r="G5" s="69">
        <v>25014</v>
      </c>
      <c r="H5" s="64">
        <v>44936057</v>
      </c>
    </row>
    <row r="6" spans="1:8" s="83" customFormat="1" ht="30" customHeight="1">
      <c r="A6" s="177"/>
      <c r="B6" s="38" t="s">
        <v>13</v>
      </c>
      <c r="C6" s="47">
        <v>447</v>
      </c>
      <c r="D6" s="48">
        <v>367606</v>
      </c>
      <c r="E6" s="47">
        <v>937</v>
      </c>
      <c r="F6" s="48">
        <v>3235231</v>
      </c>
      <c r="G6" s="47">
        <v>1384</v>
      </c>
      <c r="H6" s="49">
        <v>3602837</v>
      </c>
    </row>
    <row r="7" spans="1:8" s="83" customFormat="1" ht="30" customHeight="1">
      <c r="A7" s="178" t="s">
        <v>105</v>
      </c>
      <c r="B7" s="35" t="s">
        <v>12</v>
      </c>
      <c r="C7" s="46">
        <v>12588</v>
      </c>
      <c r="D7" s="24">
        <v>4006907</v>
      </c>
      <c r="E7" s="46">
        <v>12563</v>
      </c>
      <c r="F7" s="24">
        <v>42060269</v>
      </c>
      <c r="G7" s="46">
        <v>25151</v>
      </c>
      <c r="H7" s="31">
        <v>46067176</v>
      </c>
    </row>
    <row r="8" spans="1:8" s="83" customFormat="1" ht="30" customHeight="1">
      <c r="A8" s="179"/>
      <c r="B8" s="38" t="s">
        <v>13</v>
      </c>
      <c r="C8" s="47">
        <v>498</v>
      </c>
      <c r="D8" s="48">
        <v>651926</v>
      </c>
      <c r="E8" s="47">
        <v>896</v>
      </c>
      <c r="F8" s="48">
        <v>2796026</v>
      </c>
      <c r="G8" s="47">
        <v>1394</v>
      </c>
      <c r="H8" s="49">
        <v>3447951</v>
      </c>
    </row>
    <row r="9" spans="1:8" s="83" customFormat="1" ht="30" customHeight="1">
      <c r="A9" s="174" t="s">
        <v>36</v>
      </c>
      <c r="B9" s="35" t="s">
        <v>12</v>
      </c>
      <c r="C9" s="46">
        <v>12678</v>
      </c>
      <c r="D9" s="24">
        <v>3936107</v>
      </c>
      <c r="E9" s="46">
        <v>12695</v>
      </c>
      <c r="F9" s="24">
        <v>43654601</v>
      </c>
      <c r="G9" s="46">
        <v>25373</v>
      </c>
      <c r="H9" s="31">
        <v>47590708</v>
      </c>
    </row>
    <row r="10" spans="1:8" s="83" customFormat="1" ht="30" customHeight="1">
      <c r="A10" s="177"/>
      <c r="B10" s="38" t="s">
        <v>13</v>
      </c>
      <c r="C10" s="47">
        <v>401</v>
      </c>
      <c r="D10" s="48">
        <v>504712</v>
      </c>
      <c r="E10" s="47">
        <v>866</v>
      </c>
      <c r="F10" s="48">
        <v>2413697</v>
      </c>
      <c r="G10" s="47">
        <v>1267</v>
      </c>
      <c r="H10" s="49">
        <v>2918410</v>
      </c>
    </row>
    <row r="11" spans="1:8" s="83" customFormat="1" ht="30" customHeight="1">
      <c r="A11" s="174" t="s">
        <v>41</v>
      </c>
      <c r="B11" s="35" t="s">
        <v>12</v>
      </c>
      <c r="C11" s="46">
        <v>11984</v>
      </c>
      <c r="D11" s="24">
        <v>3767398</v>
      </c>
      <c r="E11" s="46">
        <v>12724</v>
      </c>
      <c r="F11" s="24">
        <v>43730200</v>
      </c>
      <c r="G11" s="46">
        <v>24708</v>
      </c>
      <c r="H11" s="31">
        <v>47497598</v>
      </c>
    </row>
    <row r="12" spans="1:8" s="83" customFormat="1" ht="30" customHeight="1">
      <c r="A12" s="177"/>
      <c r="B12" s="38" t="s">
        <v>13</v>
      </c>
      <c r="C12" s="47">
        <v>355</v>
      </c>
      <c r="D12" s="48">
        <v>231450</v>
      </c>
      <c r="E12" s="47">
        <v>836</v>
      </c>
      <c r="F12" s="48">
        <v>1708287</v>
      </c>
      <c r="G12" s="47">
        <v>1191</v>
      </c>
      <c r="H12" s="49">
        <v>1939737</v>
      </c>
    </row>
    <row r="13" spans="1:8" s="1" customFormat="1" ht="30" customHeight="1">
      <c r="A13" s="174" t="s">
        <v>106</v>
      </c>
      <c r="B13" s="35" t="s">
        <v>12</v>
      </c>
      <c r="C13" s="46">
        <v>11129</v>
      </c>
      <c r="D13" s="24">
        <v>3807892</v>
      </c>
      <c r="E13" s="46">
        <v>12736</v>
      </c>
      <c r="F13" s="24">
        <v>41876191</v>
      </c>
      <c r="G13" s="46">
        <v>23865</v>
      </c>
      <c r="H13" s="31">
        <v>45684083</v>
      </c>
    </row>
    <row r="14" spans="1:8" s="1" customFormat="1" ht="30" customHeight="1" thickBot="1">
      <c r="A14" s="175"/>
      <c r="B14" s="50" t="s">
        <v>13</v>
      </c>
      <c r="C14" s="51">
        <v>295</v>
      </c>
      <c r="D14" s="52">
        <v>164964</v>
      </c>
      <c r="E14" s="51">
        <v>732</v>
      </c>
      <c r="F14" s="52">
        <v>4830979</v>
      </c>
      <c r="G14" s="51">
        <v>1027</v>
      </c>
      <c r="H14" s="53">
        <v>4995944</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scale="98" r:id="rId1"/>
  <headerFooter alignWithMargins="0">
    <oddFooter>&amp;R沖縄国税事務所
消費税
(H24)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6"/>
  <sheetViews>
    <sheetView showGridLines="0" tabSelected="1" zoomScalePageLayoutView="0" workbookViewId="0" topLeftCell="A1">
      <selection activeCell="A1" sqref="A1:K1"/>
    </sheetView>
  </sheetViews>
  <sheetFormatPr defaultColWidth="9.00390625" defaultRowHeight="13.5"/>
  <cols>
    <col min="1" max="2" width="18.625" style="84" customWidth="1"/>
    <col min="3" max="3" width="23.625" style="84" customWidth="1"/>
    <col min="4" max="4" width="18.625" style="84" customWidth="1"/>
    <col min="5" max="16384" width="9.00390625" style="84" customWidth="1"/>
  </cols>
  <sheetData>
    <row r="1" s="1" customFormat="1" ht="20.25" customHeight="1" thickBot="1">
      <c r="A1" s="1" t="s">
        <v>28</v>
      </c>
    </row>
    <row r="2" spans="1:4" s="4" customFormat="1" ht="19.5" customHeight="1">
      <c r="A2" s="14" t="s">
        <v>8</v>
      </c>
      <c r="B2" s="15" t="s">
        <v>9</v>
      </c>
      <c r="C2" s="16" t="s">
        <v>10</v>
      </c>
      <c r="D2" s="86" t="s">
        <v>42</v>
      </c>
    </row>
    <row r="3" spans="1:4" s="10" customFormat="1" ht="15" customHeight="1">
      <c r="A3" s="74" t="s">
        <v>4</v>
      </c>
      <c r="B3" s="75" t="s">
        <v>4</v>
      </c>
      <c r="C3" s="76" t="s">
        <v>4</v>
      </c>
      <c r="D3" s="77" t="s">
        <v>4</v>
      </c>
    </row>
    <row r="4" spans="1:9" s="4" customFormat="1" ht="30" customHeight="1" thickBot="1">
      <c r="A4" s="11">
        <v>25868</v>
      </c>
      <c r="B4" s="12">
        <v>944</v>
      </c>
      <c r="C4" s="17">
        <v>154</v>
      </c>
      <c r="D4" s="13">
        <v>26966</v>
      </c>
      <c r="E4" s="5"/>
      <c r="G4" s="5"/>
      <c r="I4" s="5"/>
    </row>
    <row r="5" spans="1:4" s="4" customFormat="1" ht="15" customHeight="1">
      <c r="A5" s="180" t="s">
        <v>107</v>
      </c>
      <c r="B5" s="180"/>
      <c r="C5" s="180"/>
      <c r="D5" s="180"/>
    </row>
    <row r="6" spans="1:4" s="4" customFormat="1" ht="15" customHeight="1">
      <c r="A6" s="181" t="s">
        <v>11</v>
      </c>
      <c r="B6" s="181"/>
      <c r="C6" s="181"/>
      <c r="D6" s="181"/>
    </row>
  </sheetData>
  <sheetProtection/>
  <mergeCells count="2">
    <mergeCell ref="A5:D5"/>
    <mergeCell ref="A6:D6"/>
  </mergeCells>
  <printOptions horizontalCentered="1"/>
  <pageMargins left="0.7874015748031497" right="0.7874015748031497" top="0.984251968503937" bottom="0.984251968503937" header="0.5118110236220472" footer="0.5118110236220472"/>
  <pageSetup fitToHeight="1" fitToWidth="1" horizontalDpi="1200" verticalDpi="1200" orientation="portrait" paperSize="9" r:id="rId1"/>
  <headerFooter alignWithMargins="0">
    <oddFooter>&amp;R沖縄国税事務所
消費税
(H24)</oddFooter>
  </headerFooter>
</worksheet>
</file>

<file path=xl/worksheets/sheet4.xml><?xml version="1.0" encoding="utf-8"?>
<worksheet xmlns="http://schemas.openxmlformats.org/spreadsheetml/2006/main" xmlns:r="http://schemas.openxmlformats.org/officeDocument/2006/relationships">
  <dimension ref="A1:N29"/>
  <sheetViews>
    <sheetView tabSelected="1" zoomScalePageLayoutView="0" workbookViewId="0" topLeftCell="A1">
      <selection activeCell="A1" sqref="A1:K1"/>
    </sheetView>
  </sheetViews>
  <sheetFormatPr defaultColWidth="9.00390625" defaultRowHeight="13.5"/>
  <cols>
    <col min="1" max="1" width="11.37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4" ht="13.5">
      <c r="A1" s="87" t="s">
        <v>43</v>
      </c>
      <c r="B1" s="87"/>
      <c r="C1" s="87"/>
      <c r="D1" s="87"/>
      <c r="E1" s="87"/>
      <c r="F1" s="87"/>
      <c r="G1" s="87"/>
      <c r="H1" s="88"/>
      <c r="I1" s="88"/>
      <c r="J1" s="88"/>
      <c r="K1" s="88"/>
      <c r="L1" s="88"/>
      <c r="M1" s="88"/>
      <c r="N1" s="88"/>
    </row>
    <row r="2" spans="1:14" ht="14.25" thickBot="1">
      <c r="A2" s="182" t="s">
        <v>44</v>
      </c>
      <c r="B2" s="182"/>
      <c r="C2" s="182"/>
      <c r="D2" s="182"/>
      <c r="E2" s="182"/>
      <c r="F2" s="182"/>
      <c r="G2" s="182"/>
      <c r="H2" s="88"/>
      <c r="I2" s="88"/>
      <c r="J2" s="88"/>
      <c r="K2" s="88"/>
      <c r="L2" s="88"/>
      <c r="M2" s="88"/>
      <c r="N2" s="88"/>
    </row>
    <row r="3" spans="1:14" ht="19.5" customHeight="1">
      <c r="A3" s="183" t="s">
        <v>45</v>
      </c>
      <c r="B3" s="186" t="s">
        <v>46</v>
      </c>
      <c r="C3" s="186"/>
      <c r="D3" s="186"/>
      <c r="E3" s="186"/>
      <c r="F3" s="186"/>
      <c r="G3" s="186"/>
      <c r="H3" s="187" t="s">
        <v>13</v>
      </c>
      <c r="I3" s="188"/>
      <c r="J3" s="191" t="s">
        <v>47</v>
      </c>
      <c r="K3" s="188"/>
      <c r="L3" s="187" t="s">
        <v>48</v>
      </c>
      <c r="M3" s="188"/>
      <c r="N3" s="192" t="s">
        <v>49</v>
      </c>
    </row>
    <row r="4" spans="1:14" ht="17.25" customHeight="1">
      <c r="A4" s="184"/>
      <c r="B4" s="195" t="s">
        <v>50</v>
      </c>
      <c r="C4" s="195"/>
      <c r="D4" s="189" t="s">
        <v>51</v>
      </c>
      <c r="E4" s="196"/>
      <c r="F4" s="189" t="s">
        <v>52</v>
      </c>
      <c r="G4" s="196"/>
      <c r="H4" s="189"/>
      <c r="I4" s="190"/>
      <c r="J4" s="189"/>
      <c r="K4" s="190"/>
      <c r="L4" s="189"/>
      <c r="M4" s="190"/>
      <c r="N4" s="193"/>
    </row>
    <row r="5" spans="1:14" s="95" customFormat="1" ht="28.5" customHeight="1">
      <c r="A5" s="185"/>
      <c r="B5" s="90" t="s">
        <v>53</v>
      </c>
      <c r="C5" s="91" t="s">
        <v>54</v>
      </c>
      <c r="D5" s="90" t="s">
        <v>53</v>
      </c>
      <c r="E5" s="91" t="s">
        <v>54</v>
      </c>
      <c r="F5" s="90" t="s">
        <v>53</v>
      </c>
      <c r="G5" s="92" t="s">
        <v>55</v>
      </c>
      <c r="H5" s="90" t="s">
        <v>53</v>
      </c>
      <c r="I5" s="93" t="s">
        <v>56</v>
      </c>
      <c r="J5" s="90" t="s">
        <v>53</v>
      </c>
      <c r="K5" s="93" t="s">
        <v>57</v>
      </c>
      <c r="L5" s="90" t="s">
        <v>53</v>
      </c>
      <c r="M5" s="94" t="s">
        <v>58</v>
      </c>
      <c r="N5" s="194"/>
    </row>
    <row r="6" spans="1:14" s="101"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s="106" customFormat="1" ht="15.75" customHeight="1">
      <c r="A7" s="102" t="s">
        <v>59</v>
      </c>
      <c r="B7" s="103">
        <f>_xlfn.COMPOUNDVALUE(1)</f>
        <v>1739</v>
      </c>
      <c r="C7" s="104">
        <v>702810</v>
      </c>
      <c r="D7" s="103">
        <f>_xlfn.COMPOUNDVALUE(2)</f>
        <v>1579</v>
      </c>
      <c r="E7" s="104">
        <v>431649</v>
      </c>
      <c r="F7" s="103">
        <f>_xlfn.COMPOUNDVALUE(3)</f>
        <v>3318</v>
      </c>
      <c r="G7" s="104">
        <v>1134460</v>
      </c>
      <c r="H7" s="103">
        <f>_xlfn.COMPOUNDVALUE(4)</f>
        <v>112</v>
      </c>
      <c r="I7" s="105">
        <v>85684</v>
      </c>
      <c r="J7" s="103">
        <v>188</v>
      </c>
      <c r="K7" s="105">
        <v>34004</v>
      </c>
      <c r="L7" s="103">
        <v>3526</v>
      </c>
      <c r="M7" s="105">
        <v>1082780</v>
      </c>
      <c r="N7" s="145" t="s">
        <v>60</v>
      </c>
    </row>
    <row r="8" spans="1:14" s="106" customFormat="1" ht="15.75" customHeight="1">
      <c r="A8" s="107" t="s">
        <v>61</v>
      </c>
      <c r="B8" s="108">
        <f>_xlfn.COMPOUNDVALUE(5)</f>
        <v>305</v>
      </c>
      <c r="C8" s="109">
        <v>92387</v>
      </c>
      <c r="D8" s="108">
        <f>_xlfn.COMPOUNDVALUE(6)</f>
        <v>306</v>
      </c>
      <c r="E8" s="109">
        <v>66185</v>
      </c>
      <c r="F8" s="108">
        <f>_xlfn.COMPOUNDVALUE(7)</f>
        <v>611</v>
      </c>
      <c r="G8" s="109">
        <v>158572</v>
      </c>
      <c r="H8" s="108">
        <f>_xlfn.COMPOUNDVALUE(8)</f>
        <v>14</v>
      </c>
      <c r="I8" s="110">
        <v>2637</v>
      </c>
      <c r="J8" s="108">
        <v>33</v>
      </c>
      <c r="K8" s="110">
        <v>8122</v>
      </c>
      <c r="L8" s="108">
        <v>651</v>
      </c>
      <c r="M8" s="110">
        <v>164057</v>
      </c>
      <c r="N8" s="111" t="s">
        <v>62</v>
      </c>
    </row>
    <row r="9" spans="1:14" s="106" customFormat="1" ht="15.75" customHeight="1">
      <c r="A9" s="107" t="s">
        <v>63</v>
      </c>
      <c r="B9" s="108">
        <f>_xlfn.COMPOUNDVALUE(9)</f>
        <v>383</v>
      </c>
      <c r="C9" s="109">
        <v>133464</v>
      </c>
      <c r="D9" s="108">
        <f>_xlfn.COMPOUNDVALUE(10)</f>
        <v>298</v>
      </c>
      <c r="E9" s="109">
        <v>74913</v>
      </c>
      <c r="F9" s="108">
        <f>_xlfn.COMPOUNDVALUE(11)</f>
        <v>681</v>
      </c>
      <c r="G9" s="109">
        <v>208377</v>
      </c>
      <c r="H9" s="108">
        <f>_xlfn.COMPOUNDVALUE(12)</f>
        <v>28</v>
      </c>
      <c r="I9" s="110">
        <v>14376</v>
      </c>
      <c r="J9" s="108">
        <v>64</v>
      </c>
      <c r="K9" s="110">
        <v>17080</v>
      </c>
      <c r="L9" s="108">
        <v>736</v>
      </c>
      <c r="M9" s="110">
        <v>211081</v>
      </c>
      <c r="N9" s="111" t="s">
        <v>64</v>
      </c>
    </row>
    <row r="10" spans="1:14" s="106" customFormat="1" ht="15.75" customHeight="1">
      <c r="A10" s="107" t="s">
        <v>65</v>
      </c>
      <c r="B10" s="108">
        <f>_xlfn.COMPOUNDVALUE(13)</f>
        <v>1246</v>
      </c>
      <c r="C10" s="109">
        <v>542829</v>
      </c>
      <c r="D10" s="108">
        <f>_xlfn.COMPOUNDVALUE(14)</f>
        <v>962</v>
      </c>
      <c r="E10" s="109">
        <v>268744</v>
      </c>
      <c r="F10" s="108">
        <f>_xlfn.COMPOUNDVALUE(15)</f>
        <v>2208</v>
      </c>
      <c r="G10" s="109">
        <v>811573</v>
      </c>
      <c r="H10" s="108">
        <f>_xlfn.COMPOUNDVALUE(16)</f>
        <v>50</v>
      </c>
      <c r="I10" s="110">
        <v>31092</v>
      </c>
      <c r="J10" s="108">
        <v>91</v>
      </c>
      <c r="K10" s="110">
        <v>14949</v>
      </c>
      <c r="L10" s="108">
        <v>2295</v>
      </c>
      <c r="M10" s="110">
        <v>795430</v>
      </c>
      <c r="N10" s="111" t="s">
        <v>66</v>
      </c>
    </row>
    <row r="11" spans="1:14" s="106" customFormat="1" ht="15.75" customHeight="1">
      <c r="A11" s="107" t="s">
        <v>67</v>
      </c>
      <c r="B11" s="108">
        <f>_xlfn.COMPOUNDVALUE(17)</f>
        <v>451</v>
      </c>
      <c r="C11" s="109">
        <v>188630</v>
      </c>
      <c r="D11" s="108">
        <f>_xlfn.COMPOUNDVALUE(18)</f>
        <v>608</v>
      </c>
      <c r="E11" s="109">
        <v>140466</v>
      </c>
      <c r="F11" s="108">
        <f>_xlfn.COMPOUNDVALUE(19)</f>
        <v>1059</v>
      </c>
      <c r="G11" s="109">
        <v>329095</v>
      </c>
      <c r="H11" s="108">
        <f>_xlfn.COMPOUNDVALUE(20)</f>
        <v>23</v>
      </c>
      <c r="I11" s="110">
        <v>2676</v>
      </c>
      <c r="J11" s="108">
        <v>60</v>
      </c>
      <c r="K11" s="110">
        <v>7992</v>
      </c>
      <c r="L11" s="108">
        <v>1113</v>
      </c>
      <c r="M11" s="110">
        <v>334412</v>
      </c>
      <c r="N11" s="111" t="s">
        <v>68</v>
      </c>
    </row>
    <row r="12" spans="1:14" s="106" customFormat="1" ht="15.75" customHeight="1">
      <c r="A12" s="112" t="s">
        <v>69</v>
      </c>
      <c r="B12" s="113">
        <f>_xlfn.COMPOUNDVALUE(21)</f>
        <v>1817</v>
      </c>
      <c r="C12" s="114">
        <v>765410</v>
      </c>
      <c r="D12" s="113">
        <f>_xlfn.COMPOUNDVALUE(22)</f>
        <v>1435</v>
      </c>
      <c r="E12" s="114">
        <v>400406</v>
      </c>
      <c r="F12" s="113">
        <f>_xlfn.COMPOUNDVALUE(23)</f>
        <v>3252</v>
      </c>
      <c r="G12" s="114">
        <v>1165816</v>
      </c>
      <c r="H12" s="113">
        <f>_xlfn.COMPOUNDVALUE(24)</f>
        <v>68</v>
      </c>
      <c r="I12" s="115">
        <v>28499</v>
      </c>
      <c r="J12" s="113">
        <v>278</v>
      </c>
      <c r="K12" s="115">
        <v>78870</v>
      </c>
      <c r="L12" s="113">
        <v>3435</v>
      </c>
      <c r="M12" s="115">
        <v>1216187</v>
      </c>
      <c r="N12" s="116" t="s">
        <v>70</v>
      </c>
    </row>
    <row r="13" spans="1:14" s="122" customFormat="1" ht="15.75" customHeight="1" thickBot="1">
      <c r="A13" s="117"/>
      <c r="B13" s="118"/>
      <c r="C13" s="119"/>
      <c r="D13" s="120"/>
      <c r="E13" s="119"/>
      <c r="F13" s="120"/>
      <c r="G13" s="119"/>
      <c r="H13" s="120"/>
      <c r="I13" s="119"/>
      <c r="J13" s="120"/>
      <c r="K13" s="119"/>
      <c r="L13" s="120"/>
      <c r="M13" s="119"/>
      <c r="N13" s="121"/>
    </row>
    <row r="14" spans="1:14" s="106" customFormat="1" ht="15.75" customHeight="1" thickBot="1" thickTop="1">
      <c r="A14" s="123" t="s">
        <v>71</v>
      </c>
      <c r="B14" s="124">
        <v>5941</v>
      </c>
      <c r="C14" s="125">
        <v>2425530</v>
      </c>
      <c r="D14" s="124">
        <v>5188</v>
      </c>
      <c r="E14" s="125">
        <v>1382362</v>
      </c>
      <c r="F14" s="124">
        <v>11129</v>
      </c>
      <c r="G14" s="125">
        <v>3807892</v>
      </c>
      <c r="H14" s="124">
        <v>295</v>
      </c>
      <c r="I14" s="126">
        <v>164964</v>
      </c>
      <c r="J14" s="124">
        <v>714</v>
      </c>
      <c r="K14" s="126">
        <v>161019</v>
      </c>
      <c r="L14" s="124">
        <v>11756</v>
      </c>
      <c r="M14" s="126">
        <v>3803947</v>
      </c>
      <c r="N14" s="127" t="s">
        <v>72</v>
      </c>
    </row>
    <row r="15" spans="1:14" ht="13.5">
      <c r="A15" s="197" t="s">
        <v>73</v>
      </c>
      <c r="B15" s="197"/>
      <c r="C15" s="197"/>
      <c r="D15" s="197"/>
      <c r="E15" s="197"/>
      <c r="F15" s="197"/>
      <c r="G15" s="197"/>
      <c r="H15" s="197"/>
      <c r="I15" s="197"/>
      <c r="J15" s="128"/>
      <c r="K15" s="128"/>
      <c r="L15" s="88"/>
      <c r="M15" s="88"/>
      <c r="N15" s="88"/>
    </row>
    <row r="17" spans="2:10" ht="13.5">
      <c r="B17" s="129"/>
      <c r="C17" s="129"/>
      <c r="D17" s="129"/>
      <c r="E17" s="129"/>
      <c r="F17" s="129"/>
      <c r="G17" s="129"/>
      <c r="H17" s="129"/>
      <c r="J17" s="129"/>
    </row>
    <row r="18" spans="2:10" ht="13.5">
      <c r="B18" s="129"/>
      <c r="C18" s="129"/>
      <c r="D18" s="129"/>
      <c r="E18" s="129"/>
      <c r="F18" s="129"/>
      <c r="G18" s="129"/>
      <c r="H18" s="129"/>
      <c r="J18" s="129"/>
    </row>
    <row r="19" spans="2:10" ht="13.5">
      <c r="B19" s="129"/>
      <c r="C19" s="129"/>
      <c r="D19" s="129"/>
      <c r="E19" s="129"/>
      <c r="F19" s="129"/>
      <c r="G19" s="129"/>
      <c r="H19" s="129"/>
      <c r="J19" s="129"/>
    </row>
    <row r="20" spans="2:10" ht="13.5">
      <c r="B20" s="129"/>
      <c r="C20" s="129"/>
      <c r="D20" s="129"/>
      <c r="E20" s="129"/>
      <c r="F20" s="129"/>
      <c r="G20" s="129"/>
      <c r="H20" s="129"/>
      <c r="J20" s="129"/>
    </row>
    <row r="21" spans="2:10" ht="13.5">
      <c r="B21" s="129"/>
      <c r="C21" s="129"/>
      <c r="D21" s="129"/>
      <c r="E21" s="129"/>
      <c r="F21" s="129"/>
      <c r="G21" s="129"/>
      <c r="H21" s="129"/>
      <c r="J21" s="129"/>
    </row>
    <row r="22" spans="2:10" ht="13.5">
      <c r="B22" s="129"/>
      <c r="C22" s="129"/>
      <c r="D22" s="129"/>
      <c r="E22" s="129"/>
      <c r="F22" s="129"/>
      <c r="G22" s="129"/>
      <c r="H22" s="129"/>
      <c r="J22" s="129"/>
    </row>
    <row r="23" spans="2:10" ht="13.5">
      <c r="B23" s="129"/>
      <c r="C23" s="129"/>
      <c r="D23" s="129"/>
      <c r="E23" s="129"/>
      <c r="F23" s="129"/>
      <c r="G23" s="129"/>
      <c r="H23" s="129"/>
      <c r="J23" s="129"/>
    </row>
    <row r="24" spans="2:10" ht="13.5">
      <c r="B24" s="129"/>
      <c r="C24" s="129"/>
      <c r="D24" s="129"/>
      <c r="E24" s="129"/>
      <c r="F24" s="129"/>
      <c r="G24" s="129"/>
      <c r="H24" s="129"/>
      <c r="J24" s="129"/>
    </row>
    <row r="25" spans="2:10" ht="13.5">
      <c r="B25" s="129"/>
      <c r="C25" s="129"/>
      <c r="D25" s="129"/>
      <c r="E25" s="129"/>
      <c r="F25" s="129"/>
      <c r="G25" s="129"/>
      <c r="H25" s="129"/>
      <c r="J25" s="129"/>
    </row>
    <row r="26" spans="2:10" ht="13.5">
      <c r="B26" s="129"/>
      <c r="C26" s="129"/>
      <c r="D26" s="129"/>
      <c r="E26" s="129"/>
      <c r="F26" s="129"/>
      <c r="G26" s="129"/>
      <c r="H26" s="129"/>
      <c r="J26" s="129"/>
    </row>
    <row r="27" spans="2:10" ht="13.5">
      <c r="B27" s="129"/>
      <c r="C27" s="129"/>
      <c r="D27" s="129"/>
      <c r="E27" s="129"/>
      <c r="F27" s="129"/>
      <c r="G27" s="129"/>
      <c r="H27" s="129"/>
      <c r="J27" s="129"/>
    </row>
    <row r="28" spans="2:10" ht="13.5">
      <c r="B28" s="129"/>
      <c r="C28" s="129"/>
      <c r="D28" s="129"/>
      <c r="E28" s="129"/>
      <c r="F28" s="129"/>
      <c r="G28" s="129"/>
      <c r="H28" s="129"/>
      <c r="J28" s="129"/>
    </row>
    <row r="29" spans="2:10" ht="13.5">
      <c r="B29" s="129"/>
      <c r="C29" s="129"/>
      <c r="D29" s="129"/>
      <c r="E29" s="129"/>
      <c r="F29" s="129"/>
      <c r="G29" s="129"/>
      <c r="H29" s="129"/>
      <c r="J29" s="129"/>
    </row>
  </sheetData>
  <sheetProtection/>
  <mergeCells count="11">
    <mergeCell ref="N3:N5"/>
    <mergeCell ref="B4:C4"/>
    <mergeCell ref="D4:E4"/>
    <mergeCell ref="F4:G4"/>
    <mergeCell ref="A15:I15"/>
    <mergeCell ref="A2:G2"/>
    <mergeCell ref="A3:A5"/>
    <mergeCell ref="B3:G3"/>
    <mergeCell ref="H3:I4"/>
    <mergeCell ref="J3:K4"/>
    <mergeCell ref="L3:M4"/>
  </mergeCells>
  <printOptions/>
  <pageMargins left="0.7086614173228347" right="0.37" top="0.7480314960629921" bottom="0.7480314960629921" header="0.31496062992125984" footer="0.31496062992125984"/>
  <pageSetup horizontalDpi="1200" verticalDpi="1200" orientation="landscape" paperSize="9" scale="82" r:id="rId1"/>
  <headerFooter>
    <oddFooter>&amp;R沖縄国税事務所
消費税
（H24）</oddFooter>
  </headerFooter>
</worksheet>
</file>

<file path=xl/worksheets/sheet5.xml><?xml version="1.0" encoding="utf-8"?>
<worksheet xmlns="http://schemas.openxmlformats.org/spreadsheetml/2006/main" xmlns:r="http://schemas.openxmlformats.org/officeDocument/2006/relationships">
  <dimension ref="A1:N15"/>
  <sheetViews>
    <sheetView tabSelected="1" zoomScalePageLayoutView="0" workbookViewId="0" topLeftCell="A1">
      <selection activeCell="A1" sqref="A1:K1"/>
    </sheetView>
  </sheetViews>
  <sheetFormatPr defaultColWidth="9.00390625" defaultRowHeight="13.5"/>
  <cols>
    <col min="1" max="1" width="11.12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4" width="11.375" style="89" customWidth="1"/>
    <col min="15" max="16384" width="9.00390625" style="89" customWidth="1"/>
  </cols>
  <sheetData>
    <row r="1" spans="1:13" ht="13.5">
      <c r="A1" s="87" t="s">
        <v>74</v>
      </c>
      <c r="B1" s="87"/>
      <c r="C1" s="87"/>
      <c r="D1" s="87"/>
      <c r="E1" s="87"/>
      <c r="F1" s="87"/>
      <c r="G1" s="87"/>
      <c r="H1" s="87"/>
      <c r="I1" s="87"/>
      <c r="J1" s="87"/>
      <c r="K1" s="87"/>
      <c r="L1" s="88"/>
      <c r="M1" s="88"/>
    </row>
    <row r="2" spans="1:13" ht="14.25" thickBot="1">
      <c r="A2" s="198" t="s">
        <v>75</v>
      </c>
      <c r="B2" s="198"/>
      <c r="C2" s="198"/>
      <c r="D2" s="198"/>
      <c r="E2" s="198"/>
      <c r="F2" s="198"/>
      <c r="G2" s="198"/>
      <c r="H2" s="198"/>
      <c r="I2" s="198"/>
      <c r="J2" s="128"/>
      <c r="K2" s="128"/>
      <c r="L2" s="88"/>
      <c r="M2" s="88"/>
    </row>
    <row r="3" spans="1:14" ht="19.5" customHeight="1">
      <c r="A3" s="199" t="s">
        <v>45</v>
      </c>
      <c r="B3" s="202" t="s">
        <v>46</v>
      </c>
      <c r="C3" s="203"/>
      <c r="D3" s="203"/>
      <c r="E3" s="203"/>
      <c r="F3" s="203"/>
      <c r="G3" s="204"/>
      <c r="H3" s="205" t="s">
        <v>13</v>
      </c>
      <c r="I3" s="206"/>
      <c r="J3" s="209" t="s">
        <v>47</v>
      </c>
      <c r="K3" s="210"/>
      <c r="L3" s="205" t="s">
        <v>48</v>
      </c>
      <c r="M3" s="206"/>
      <c r="N3" s="192" t="s">
        <v>76</v>
      </c>
    </row>
    <row r="4" spans="1:14" ht="17.25" customHeight="1">
      <c r="A4" s="200"/>
      <c r="B4" s="213" t="s">
        <v>50</v>
      </c>
      <c r="C4" s="214"/>
      <c r="D4" s="213" t="s">
        <v>51</v>
      </c>
      <c r="E4" s="214"/>
      <c r="F4" s="213" t="s">
        <v>52</v>
      </c>
      <c r="G4" s="214"/>
      <c r="H4" s="207"/>
      <c r="I4" s="208"/>
      <c r="J4" s="211"/>
      <c r="K4" s="212"/>
      <c r="L4" s="207"/>
      <c r="M4" s="208"/>
      <c r="N4" s="193"/>
    </row>
    <row r="5" spans="1:14" ht="28.5" customHeight="1">
      <c r="A5" s="201"/>
      <c r="B5" s="90" t="s">
        <v>53</v>
      </c>
      <c r="C5" s="91" t="s">
        <v>54</v>
      </c>
      <c r="D5" s="90" t="s">
        <v>53</v>
      </c>
      <c r="E5" s="91" t="s">
        <v>54</v>
      </c>
      <c r="F5" s="90" t="s">
        <v>53</v>
      </c>
      <c r="G5" s="92" t="s">
        <v>55</v>
      </c>
      <c r="H5" s="90" t="s">
        <v>53</v>
      </c>
      <c r="I5" s="93" t="s">
        <v>56</v>
      </c>
      <c r="J5" s="90" t="s">
        <v>53</v>
      </c>
      <c r="K5" s="93" t="s">
        <v>57</v>
      </c>
      <c r="L5" s="90" t="s">
        <v>53</v>
      </c>
      <c r="M5" s="94" t="s">
        <v>58</v>
      </c>
      <c r="N5" s="194"/>
    </row>
    <row r="6" spans="1:14" s="130" customFormat="1" ht="10.5">
      <c r="A6" s="96"/>
      <c r="B6" s="97" t="s">
        <v>4</v>
      </c>
      <c r="C6" s="98" t="s">
        <v>5</v>
      </c>
      <c r="D6" s="97" t="s">
        <v>4</v>
      </c>
      <c r="E6" s="98" t="s">
        <v>5</v>
      </c>
      <c r="F6" s="97" t="s">
        <v>4</v>
      </c>
      <c r="G6" s="98" t="s">
        <v>5</v>
      </c>
      <c r="H6" s="97" t="s">
        <v>4</v>
      </c>
      <c r="I6" s="99" t="s">
        <v>5</v>
      </c>
      <c r="J6" s="97" t="s">
        <v>4</v>
      </c>
      <c r="K6" s="99" t="s">
        <v>5</v>
      </c>
      <c r="L6" s="97" t="s">
        <v>4</v>
      </c>
      <c r="M6" s="99" t="s">
        <v>5</v>
      </c>
      <c r="N6" s="100"/>
    </row>
    <row r="7" spans="1:14" ht="15.75" customHeight="1">
      <c r="A7" s="102" t="s">
        <v>77</v>
      </c>
      <c r="B7" s="103">
        <f>_xlfn.COMPOUNDVALUE(25)</f>
        <v>3155</v>
      </c>
      <c r="C7" s="104">
        <v>14194696</v>
      </c>
      <c r="D7" s="103">
        <f>_xlfn.COMPOUNDVALUE(26)</f>
        <v>910</v>
      </c>
      <c r="E7" s="104">
        <v>355976</v>
      </c>
      <c r="F7" s="103">
        <f>_xlfn.COMPOUNDVALUE(27)</f>
        <v>4065</v>
      </c>
      <c r="G7" s="104">
        <v>14550671</v>
      </c>
      <c r="H7" s="103">
        <f>_xlfn.COMPOUNDVALUE(28)</f>
        <v>225</v>
      </c>
      <c r="I7" s="105">
        <v>952015</v>
      </c>
      <c r="J7" s="103">
        <v>226</v>
      </c>
      <c r="K7" s="105">
        <v>48401</v>
      </c>
      <c r="L7" s="103">
        <v>4355</v>
      </c>
      <c r="M7" s="105">
        <v>13647057</v>
      </c>
      <c r="N7" s="145" t="s">
        <v>60</v>
      </c>
    </row>
    <row r="8" spans="1:14" ht="15.75" customHeight="1">
      <c r="A8" s="107" t="s">
        <v>78</v>
      </c>
      <c r="B8" s="108">
        <f>_xlfn.COMPOUNDVALUE(29)</f>
        <v>454</v>
      </c>
      <c r="C8" s="109">
        <v>861363</v>
      </c>
      <c r="D8" s="108">
        <f>_xlfn.COMPOUNDVALUE(30)</f>
        <v>112</v>
      </c>
      <c r="E8" s="109">
        <v>48456</v>
      </c>
      <c r="F8" s="108">
        <f>_xlfn.COMPOUNDVALUE(31)</f>
        <v>566</v>
      </c>
      <c r="G8" s="109">
        <v>909819</v>
      </c>
      <c r="H8" s="108">
        <f>_xlfn.COMPOUNDVALUE(32)</f>
        <v>37</v>
      </c>
      <c r="I8" s="110">
        <v>91825</v>
      </c>
      <c r="J8" s="108">
        <v>35</v>
      </c>
      <c r="K8" s="110">
        <v>15045</v>
      </c>
      <c r="L8" s="108">
        <v>617</v>
      </c>
      <c r="M8" s="110">
        <v>833040</v>
      </c>
      <c r="N8" s="111" t="s">
        <v>62</v>
      </c>
    </row>
    <row r="9" spans="1:14" ht="15.75" customHeight="1">
      <c r="A9" s="107" t="s">
        <v>79</v>
      </c>
      <c r="B9" s="108">
        <f>_xlfn.COMPOUNDVALUE(33)</f>
        <v>528</v>
      </c>
      <c r="C9" s="109">
        <v>1113685</v>
      </c>
      <c r="D9" s="108">
        <f>_xlfn.COMPOUNDVALUE(34)</f>
        <v>111</v>
      </c>
      <c r="E9" s="109">
        <v>42731</v>
      </c>
      <c r="F9" s="108">
        <f>_xlfn.COMPOUNDVALUE(35)</f>
        <v>639</v>
      </c>
      <c r="G9" s="109">
        <v>1156416</v>
      </c>
      <c r="H9" s="108">
        <f>_xlfn.COMPOUNDVALUE(36)</f>
        <v>45</v>
      </c>
      <c r="I9" s="110">
        <v>416754</v>
      </c>
      <c r="J9" s="108">
        <v>25</v>
      </c>
      <c r="K9" s="110">
        <v>13135</v>
      </c>
      <c r="L9" s="108">
        <v>699</v>
      </c>
      <c r="M9" s="110">
        <v>752797</v>
      </c>
      <c r="N9" s="111" t="s">
        <v>64</v>
      </c>
    </row>
    <row r="10" spans="1:14" ht="15.75" customHeight="1">
      <c r="A10" s="107" t="s">
        <v>80</v>
      </c>
      <c r="B10" s="108">
        <f>_xlfn.COMPOUNDVALUE(37)</f>
        <v>2616</v>
      </c>
      <c r="C10" s="109">
        <v>13889948</v>
      </c>
      <c r="D10" s="108">
        <f>_xlfn.COMPOUNDVALUE(38)</f>
        <v>637</v>
      </c>
      <c r="E10" s="109">
        <v>263329</v>
      </c>
      <c r="F10" s="108">
        <f>_xlfn.COMPOUNDVALUE(39)</f>
        <v>3253</v>
      </c>
      <c r="G10" s="109">
        <v>14153276</v>
      </c>
      <c r="H10" s="108">
        <f>_xlfn.COMPOUNDVALUE(40)</f>
        <v>180</v>
      </c>
      <c r="I10" s="110">
        <v>2614057</v>
      </c>
      <c r="J10" s="108">
        <v>197</v>
      </c>
      <c r="K10" s="110">
        <v>-89375</v>
      </c>
      <c r="L10" s="108">
        <v>3467</v>
      </c>
      <c r="M10" s="110">
        <v>11449845</v>
      </c>
      <c r="N10" s="111" t="s">
        <v>66</v>
      </c>
    </row>
    <row r="11" spans="1:14" ht="15.75" customHeight="1">
      <c r="A11" s="107" t="s">
        <v>81</v>
      </c>
      <c r="B11" s="108">
        <f>_xlfn.COMPOUNDVALUE(41)</f>
        <v>854</v>
      </c>
      <c r="C11" s="109">
        <v>2483929</v>
      </c>
      <c r="D11" s="108">
        <f>_xlfn.COMPOUNDVALUE(42)</f>
        <v>170</v>
      </c>
      <c r="E11" s="109">
        <v>78354</v>
      </c>
      <c r="F11" s="108">
        <f>_xlfn.COMPOUNDVALUE(43)</f>
        <v>1024</v>
      </c>
      <c r="G11" s="109">
        <v>2562283</v>
      </c>
      <c r="H11" s="108">
        <f>_xlfn.COMPOUNDVALUE(44)</f>
        <v>56</v>
      </c>
      <c r="I11" s="110">
        <v>279350</v>
      </c>
      <c r="J11" s="108">
        <v>87</v>
      </c>
      <c r="K11" s="110">
        <v>33785</v>
      </c>
      <c r="L11" s="108">
        <v>1118</v>
      </c>
      <c r="M11" s="110">
        <v>2316719</v>
      </c>
      <c r="N11" s="111" t="s">
        <v>68</v>
      </c>
    </row>
    <row r="12" spans="1:14" ht="15.75" customHeight="1">
      <c r="A12" s="112" t="s">
        <v>82</v>
      </c>
      <c r="B12" s="113">
        <f>_xlfn.COMPOUNDVALUE(45)</f>
        <v>2434</v>
      </c>
      <c r="C12" s="114">
        <v>8221910</v>
      </c>
      <c r="D12" s="113">
        <f>_xlfn.COMPOUNDVALUE(46)</f>
        <v>755</v>
      </c>
      <c r="E12" s="114">
        <v>321815</v>
      </c>
      <c r="F12" s="113">
        <f>_xlfn.COMPOUNDVALUE(47)</f>
        <v>3189</v>
      </c>
      <c r="G12" s="114">
        <v>8543724</v>
      </c>
      <c r="H12" s="113">
        <f>_xlfn.COMPOUNDVALUE(48)</f>
        <v>189</v>
      </c>
      <c r="I12" s="115">
        <v>476978</v>
      </c>
      <c r="J12" s="113">
        <v>176</v>
      </c>
      <c r="K12" s="115">
        <v>49889</v>
      </c>
      <c r="L12" s="113">
        <v>3439</v>
      </c>
      <c r="M12" s="115">
        <v>8116635</v>
      </c>
      <c r="N12" s="116" t="s">
        <v>70</v>
      </c>
    </row>
    <row r="13" spans="1:14" ht="15.75" customHeight="1" thickBot="1">
      <c r="A13" s="117"/>
      <c r="B13" s="118"/>
      <c r="C13" s="119"/>
      <c r="D13" s="120"/>
      <c r="E13" s="119"/>
      <c r="F13" s="120"/>
      <c r="G13" s="119"/>
      <c r="H13" s="120"/>
      <c r="I13" s="119"/>
      <c r="J13" s="120"/>
      <c r="K13" s="119"/>
      <c r="L13" s="120"/>
      <c r="M13" s="119"/>
      <c r="N13" s="121"/>
    </row>
    <row r="14" spans="1:14" ht="15.75" customHeight="1" thickBot="1" thickTop="1">
      <c r="A14" s="123" t="s">
        <v>83</v>
      </c>
      <c r="B14" s="124">
        <v>10041</v>
      </c>
      <c r="C14" s="125">
        <v>40765530</v>
      </c>
      <c r="D14" s="124">
        <v>2695</v>
      </c>
      <c r="E14" s="125">
        <v>1110661</v>
      </c>
      <c r="F14" s="124">
        <v>12736</v>
      </c>
      <c r="G14" s="125">
        <v>41876191</v>
      </c>
      <c r="H14" s="124">
        <v>732</v>
      </c>
      <c r="I14" s="126">
        <v>4830979</v>
      </c>
      <c r="J14" s="124">
        <v>746</v>
      </c>
      <c r="K14" s="126">
        <v>70881</v>
      </c>
      <c r="L14" s="124">
        <v>13695</v>
      </c>
      <c r="M14" s="126">
        <v>37116093</v>
      </c>
      <c r="N14" s="127" t="s">
        <v>72</v>
      </c>
    </row>
    <row r="15" spans="1:14" ht="13.5">
      <c r="A15" s="197" t="s">
        <v>73</v>
      </c>
      <c r="B15" s="197"/>
      <c r="C15" s="197"/>
      <c r="D15" s="197"/>
      <c r="E15" s="197"/>
      <c r="F15" s="197"/>
      <c r="G15" s="197"/>
      <c r="H15" s="197"/>
      <c r="I15" s="197"/>
      <c r="J15" s="128"/>
      <c r="K15" s="128"/>
      <c r="L15" s="88"/>
      <c r="M15" s="88"/>
      <c r="N15" s="88"/>
    </row>
  </sheetData>
  <sheetProtection/>
  <mergeCells count="11">
    <mergeCell ref="N3:N5"/>
    <mergeCell ref="B4:C4"/>
    <mergeCell ref="D4:E4"/>
    <mergeCell ref="F4:G4"/>
    <mergeCell ref="A15:I15"/>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1200" verticalDpi="1200" orientation="landscape" paperSize="9" scale="82" r:id="rId1"/>
  <headerFooter>
    <oddFooter>&amp;R沖縄国税事務所
消費税
（H24）</oddFooter>
  </headerFooter>
</worksheet>
</file>

<file path=xl/worksheets/sheet6.xml><?xml version="1.0" encoding="utf-8"?>
<worksheet xmlns="http://schemas.openxmlformats.org/spreadsheetml/2006/main" xmlns:r="http://schemas.openxmlformats.org/officeDocument/2006/relationships">
  <dimension ref="A1:R15"/>
  <sheetViews>
    <sheetView tabSelected="1" zoomScalePageLayoutView="0" workbookViewId="0" topLeftCell="A1">
      <selection activeCell="A1" sqref="A1:K1"/>
    </sheetView>
  </sheetViews>
  <sheetFormatPr defaultColWidth="9.00390625" defaultRowHeight="13.5"/>
  <cols>
    <col min="1" max="1" width="10.375" style="89" customWidth="1"/>
    <col min="2" max="2" width="10.625" style="89" customWidth="1"/>
    <col min="3" max="3" width="12.625" style="89" customWidth="1"/>
    <col min="4" max="4" width="10.625" style="89" customWidth="1"/>
    <col min="5" max="5" width="12.625" style="89" customWidth="1"/>
    <col min="6" max="6" width="10.625" style="89" customWidth="1"/>
    <col min="7" max="7" width="12.625" style="89" customWidth="1"/>
    <col min="8" max="8" width="10.625" style="89" customWidth="1"/>
    <col min="9" max="9" width="12.625" style="89" customWidth="1"/>
    <col min="10" max="10" width="10.625" style="89" customWidth="1"/>
    <col min="11" max="11" width="12.625" style="89" customWidth="1"/>
    <col min="12" max="12" width="10.625" style="89" customWidth="1"/>
    <col min="13" max="13" width="12.625" style="89" customWidth="1"/>
    <col min="14" max="17" width="10.625" style="89" customWidth="1"/>
    <col min="18" max="18" width="10.375" style="89" customWidth="1"/>
    <col min="19" max="16384" width="9.00390625" style="89" customWidth="1"/>
  </cols>
  <sheetData>
    <row r="1" spans="1:16" ht="13.5">
      <c r="A1" s="87" t="s">
        <v>89</v>
      </c>
      <c r="B1" s="87"/>
      <c r="C1" s="87"/>
      <c r="D1" s="87"/>
      <c r="E1" s="87"/>
      <c r="F1" s="87"/>
      <c r="G1" s="87"/>
      <c r="H1" s="87"/>
      <c r="I1" s="87"/>
      <c r="J1" s="87"/>
      <c r="K1" s="87"/>
      <c r="L1" s="88"/>
      <c r="M1" s="88"/>
      <c r="N1" s="88"/>
      <c r="O1" s="88"/>
      <c r="P1" s="88"/>
    </row>
    <row r="2" spans="1:16" ht="14.25" thickBot="1">
      <c r="A2" s="198" t="s">
        <v>84</v>
      </c>
      <c r="B2" s="198"/>
      <c r="C2" s="198"/>
      <c r="D2" s="198"/>
      <c r="E2" s="198"/>
      <c r="F2" s="198"/>
      <c r="G2" s="198"/>
      <c r="H2" s="198"/>
      <c r="I2" s="198"/>
      <c r="J2" s="128"/>
      <c r="K2" s="128"/>
      <c r="L2" s="88"/>
      <c r="M2" s="88"/>
      <c r="N2" s="88"/>
      <c r="O2" s="88"/>
      <c r="P2" s="88"/>
    </row>
    <row r="3" spans="1:18" ht="19.5" customHeight="1">
      <c r="A3" s="183" t="s">
        <v>90</v>
      </c>
      <c r="B3" s="186" t="s">
        <v>91</v>
      </c>
      <c r="C3" s="186"/>
      <c r="D3" s="186"/>
      <c r="E3" s="186"/>
      <c r="F3" s="186"/>
      <c r="G3" s="186"/>
      <c r="H3" s="186" t="s">
        <v>13</v>
      </c>
      <c r="I3" s="186"/>
      <c r="J3" s="215" t="s">
        <v>47</v>
      </c>
      <c r="K3" s="186"/>
      <c r="L3" s="186" t="s">
        <v>48</v>
      </c>
      <c r="M3" s="186"/>
      <c r="N3" s="202" t="s">
        <v>92</v>
      </c>
      <c r="O3" s="203"/>
      <c r="P3" s="203"/>
      <c r="Q3" s="203"/>
      <c r="R3" s="192" t="s">
        <v>76</v>
      </c>
    </row>
    <row r="4" spans="1:18" ht="17.25" customHeight="1">
      <c r="A4" s="184"/>
      <c r="B4" s="195" t="s">
        <v>18</v>
      </c>
      <c r="C4" s="195"/>
      <c r="D4" s="195" t="s">
        <v>51</v>
      </c>
      <c r="E4" s="195"/>
      <c r="F4" s="195" t="s">
        <v>52</v>
      </c>
      <c r="G4" s="195"/>
      <c r="H4" s="195"/>
      <c r="I4" s="195"/>
      <c r="J4" s="195"/>
      <c r="K4" s="195"/>
      <c r="L4" s="195"/>
      <c r="M4" s="195"/>
      <c r="N4" s="216" t="s">
        <v>85</v>
      </c>
      <c r="O4" s="218" t="s">
        <v>93</v>
      </c>
      <c r="P4" s="220" t="s">
        <v>94</v>
      </c>
      <c r="Q4" s="190" t="s">
        <v>86</v>
      </c>
      <c r="R4" s="193"/>
    </row>
    <row r="5" spans="1:18" ht="28.5" customHeight="1">
      <c r="A5" s="185"/>
      <c r="B5" s="90" t="s">
        <v>95</v>
      </c>
      <c r="C5" s="91" t="s">
        <v>96</v>
      </c>
      <c r="D5" s="90" t="s">
        <v>95</v>
      </c>
      <c r="E5" s="91" t="s">
        <v>96</v>
      </c>
      <c r="F5" s="90" t="s">
        <v>95</v>
      </c>
      <c r="G5" s="91" t="s">
        <v>97</v>
      </c>
      <c r="H5" s="90" t="s">
        <v>95</v>
      </c>
      <c r="I5" s="91" t="s">
        <v>98</v>
      </c>
      <c r="J5" s="90" t="s">
        <v>95</v>
      </c>
      <c r="K5" s="91" t="s">
        <v>99</v>
      </c>
      <c r="L5" s="90" t="s">
        <v>95</v>
      </c>
      <c r="M5" s="131" t="s">
        <v>100</v>
      </c>
      <c r="N5" s="217"/>
      <c r="O5" s="219"/>
      <c r="P5" s="221"/>
      <c r="Q5" s="222"/>
      <c r="R5" s="194"/>
    </row>
    <row r="6" spans="1:18" s="130" customFormat="1" ht="10.5">
      <c r="A6" s="96"/>
      <c r="B6" s="97" t="s">
        <v>4</v>
      </c>
      <c r="C6" s="98" t="s">
        <v>5</v>
      </c>
      <c r="D6" s="97" t="s">
        <v>4</v>
      </c>
      <c r="E6" s="98" t="s">
        <v>5</v>
      </c>
      <c r="F6" s="97" t="s">
        <v>4</v>
      </c>
      <c r="G6" s="98" t="s">
        <v>5</v>
      </c>
      <c r="H6" s="97" t="s">
        <v>4</v>
      </c>
      <c r="I6" s="98" t="s">
        <v>5</v>
      </c>
      <c r="J6" s="97" t="s">
        <v>4</v>
      </c>
      <c r="K6" s="98" t="s">
        <v>5</v>
      </c>
      <c r="L6" s="97" t="s">
        <v>4</v>
      </c>
      <c r="M6" s="98" t="s">
        <v>5</v>
      </c>
      <c r="N6" s="97" t="s">
        <v>4</v>
      </c>
      <c r="O6" s="132" t="s">
        <v>4</v>
      </c>
      <c r="P6" s="132" t="s">
        <v>4</v>
      </c>
      <c r="Q6" s="133" t="s">
        <v>4</v>
      </c>
      <c r="R6" s="100"/>
    </row>
    <row r="7" spans="1:18" ht="15.75" customHeight="1">
      <c r="A7" s="102" t="s">
        <v>59</v>
      </c>
      <c r="B7" s="103">
        <f>_xlfn.COMPOUNDVALUE(49)</f>
        <v>4894</v>
      </c>
      <c r="C7" s="104">
        <v>14897506</v>
      </c>
      <c r="D7" s="103">
        <f>_xlfn.COMPOUNDVALUE(50)</f>
        <v>2489</v>
      </c>
      <c r="E7" s="104">
        <v>787625</v>
      </c>
      <c r="F7" s="103">
        <f>_xlfn.COMPOUNDVALUE(51)</f>
        <v>7383</v>
      </c>
      <c r="G7" s="104">
        <v>15685131</v>
      </c>
      <c r="H7" s="103">
        <f>_xlfn.COMPOUNDVALUE(52)</f>
        <v>337</v>
      </c>
      <c r="I7" s="105">
        <v>1037699</v>
      </c>
      <c r="J7" s="103">
        <v>414</v>
      </c>
      <c r="K7" s="105">
        <v>82406</v>
      </c>
      <c r="L7" s="103">
        <v>7881</v>
      </c>
      <c r="M7" s="105">
        <v>14729837</v>
      </c>
      <c r="N7" s="103">
        <v>7775</v>
      </c>
      <c r="O7" s="146">
        <v>292</v>
      </c>
      <c r="P7" s="146">
        <v>55</v>
      </c>
      <c r="Q7" s="147">
        <v>8122</v>
      </c>
      <c r="R7" s="145" t="s">
        <v>60</v>
      </c>
    </row>
    <row r="8" spans="1:18" ht="15.75" customHeight="1">
      <c r="A8" s="107" t="s">
        <v>61</v>
      </c>
      <c r="B8" s="108">
        <f>_xlfn.COMPOUNDVALUE(53)</f>
        <v>759</v>
      </c>
      <c r="C8" s="109">
        <v>953751</v>
      </c>
      <c r="D8" s="108">
        <f>_xlfn.COMPOUNDVALUE(54)</f>
        <v>418</v>
      </c>
      <c r="E8" s="109">
        <v>114641</v>
      </c>
      <c r="F8" s="108">
        <f>_xlfn.COMPOUNDVALUE(55)</f>
        <v>1177</v>
      </c>
      <c r="G8" s="109">
        <v>1068391</v>
      </c>
      <c r="H8" s="108">
        <f>_xlfn.COMPOUNDVALUE(56)</f>
        <v>51</v>
      </c>
      <c r="I8" s="110">
        <v>94462</v>
      </c>
      <c r="J8" s="108">
        <v>68</v>
      </c>
      <c r="K8" s="110">
        <v>23168</v>
      </c>
      <c r="L8" s="108">
        <v>1268</v>
      </c>
      <c r="M8" s="110">
        <v>997097</v>
      </c>
      <c r="N8" s="108">
        <v>1267</v>
      </c>
      <c r="O8" s="134">
        <v>56</v>
      </c>
      <c r="P8" s="134">
        <v>5</v>
      </c>
      <c r="Q8" s="135">
        <v>1328</v>
      </c>
      <c r="R8" s="111" t="s">
        <v>62</v>
      </c>
    </row>
    <row r="9" spans="1:18" ht="15.75" customHeight="1">
      <c r="A9" s="107" t="s">
        <v>63</v>
      </c>
      <c r="B9" s="108">
        <f>_xlfn.COMPOUNDVALUE(57)</f>
        <v>911</v>
      </c>
      <c r="C9" s="109">
        <v>1247149</v>
      </c>
      <c r="D9" s="108">
        <f>_xlfn.COMPOUNDVALUE(58)</f>
        <v>409</v>
      </c>
      <c r="E9" s="109">
        <v>117644</v>
      </c>
      <c r="F9" s="108">
        <f>_xlfn.COMPOUNDVALUE(59)</f>
        <v>1320</v>
      </c>
      <c r="G9" s="109">
        <v>1364793</v>
      </c>
      <c r="H9" s="108">
        <f>_xlfn.COMPOUNDVALUE(60)</f>
        <v>73</v>
      </c>
      <c r="I9" s="110">
        <v>431130</v>
      </c>
      <c r="J9" s="108">
        <v>89</v>
      </c>
      <c r="K9" s="110">
        <v>30215</v>
      </c>
      <c r="L9" s="108">
        <v>1435</v>
      </c>
      <c r="M9" s="110">
        <v>963878</v>
      </c>
      <c r="N9" s="108">
        <v>1487</v>
      </c>
      <c r="O9" s="134">
        <v>56</v>
      </c>
      <c r="P9" s="134">
        <v>4</v>
      </c>
      <c r="Q9" s="135">
        <v>1547</v>
      </c>
      <c r="R9" s="111" t="s">
        <v>64</v>
      </c>
    </row>
    <row r="10" spans="1:18" ht="15.75" customHeight="1">
      <c r="A10" s="107" t="s">
        <v>65</v>
      </c>
      <c r="B10" s="108">
        <f>_xlfn.COMPOUNDVALUE(61)</f>
        <v>3862</v>
      </c>
      <c r="C10" s="109">
        <v>14432777</v>
      </c>
      <c r="D10" s="108">
        <f>_xlfn.COMPOUNDVALUE(61)</f>
        <v>1599</v>
      </c>
      <c r="E10" s="109">
        <v>532073</v>
      </c>
      <c r="F10" s="108">
        <f>_xlfn.COMPOUNDVALUE(62)</f>
        <v>5461</v>
      </c>
      <c r="G10" s="109">
        <v>14964849</v>
      </c>
      <c r="H10" s="108">
        <f>_xlfn.COMPOUNDVALUE(63)</f>
        <v>230</v>
      </c>
      <c r="I10" s="110">
        <v>2645149</v>
      </c>
      <c r="J10" s="108">
        <v>288</v>
      </c>
      <c r="K10" s="110">
        <v>-74425</v>
      </c>
      <c r="L10" s="108">
        <v>5762</v>
      </c>
      <c r="M10" s="110">
        <v>12245275</v>
      </c>
      <c r="N10" s="108">
        <v>5933</v>
      </c>
      <c r="O10" s="134">
        <v>176</v>
      </c>
      <c r="P10" s="134">
        <v>38</v>
      </c>
      <c r="Q10" s="135">
        <v>6147</v>
      </c>
      <c r="R10" s="111" t="s">
        <v>66</v>
      </c>
    </row>
    <row r="11" spans="1:18" ht="15.75" customHeight="1">
      <c r="A11" s="107" t="s">
        <v>67</v>
      </c>
      <c r="B11" s="108">
        <f>_xlfn.COMPOUNDVALUE(64)</f>
        <v>1305</v>
      </c>
      <c r="C11" s="109">
        <v>2672559</v>
      </c>
      <c r="D11" s="108">
        <f>_xlfn.COMPOUNDVALUE(65)</f>
        <v>778</v>
      </c>
      <c r="E11" s="109">
        <v>218820</v>
      </c>
      <c r="F11" s="108">
        <f>_xlfn.COMPOUNDVALUE(66)</f>
        <v>2083</v>
      </c>
      <c r="G11" s="109">
        <v>2891379</v>
      </c>
      <c r="H11" s="108">
        <f>_xlfn.COMPOUNDVALUE(67)</f>
        <v>79</v>
      </c>
      <c r="I11" s="110">
        <v>282026</v>
      </c>
      <c r="J11" s="108">
        <v>147</v>
      </c>
      <c r="K11" s="110">
        <v>41778</v>
      </c>
      <c r="L11" s="108">
        <v>2231</v>
      </c>
      <c r="M11" s="110">
        <v>2651130</v>
      </c>
      <c r="N11" s="108">
        <v>2239</v>
      </c>
      <c r="O11" s="134">
        <v>80</v>
      </c>
      <c r="P11" s="134">
        <v>18</v>
      </c>
      <c r="Q11" s="135">
        <v>2337</v>
      </c>
      <c r="R11" s="111" t="s">
        <v>68</v>
      </c>
    </row>
    <row r="12" spans="1:18" ht="15.75" customHeight="1">
      <c r="A12" s="112" t="s">
        <v>69</v>
      </c>
      <c r="B12" s="113">
        <f>_xlfn.COMPOUNDVALUE(68)</f>
        <v>4251</v>
      </c>
      <c r="C12" s="114">
        <v>8987320</v>
      </c>
      <c r="D12" s="113">
        <f>_xlfn.COMPOUNDVALUE(69)</f>
        <v>2190</v>
      </c>
      <c r="E12" s="114">
        <v>722221</v>
      </c>
      <c r="F12" s="113">
        <f>_xlfn.COMPOUNDVALUE(70)</f>
        <v>6441</v>
      </c>
      <c r="G12" s="114">
        <v>9709541</v>
      </c>
      <c r="H12" s="113">
        <f>_xlfn.COMPOUNDVALUE(71)</f>
        <v>257</v>
      </c>
      <c r="I12" s="115">
        <v>505478</v>
      </c>
      <c r="J12" s="113">
        <v>454</v>
      </c>
      <c r="K12" s="115">
        <v>128759</v>
      </c>
      <c r="L12" s="113">
        <v>6874</v>
      </c>
      <c r="M12" s="115">
        <v>9332822</v>
      </c>
      <c r="N12" s="108">
        <v>7167</v>
      </c>
      <c r="O12" s="134">
        <v>284</v>
      </c>
      <c r="P12" s="134">
        <v>34</v>
      </c>
      <c r="Q12" s="135">
        <v>7485</v>
      </c>
      <c r="R12" s="111" t="s">
        <v>70</v>
      </c>
    </row>
    <row r="13" spans="1:18" s="140" customFormat="1" ht="15.75" customHeight="1" thickBot="1">
      <c r="A13" s="117"/>
      <c r="B13" s="118"/>
      <c r="C13" s="119"/>
      <c r="D13" s="120"/>
      <c r="E13" s="119"/>
      <c r="F13" s="120"/>
      <c r="G13" s="119"/>
      <c r="H13" s="120"/>
      <c r="I13" s="119"/>
      <c r="J13" s="120"/>
      <c r="K13" s="119"/>
      <c r="L13" s="120"/>
      <c r="M13" s="119"/>
      <c r="N13" s="136"/>
      <c r="O13" s="137"/>
      <c r="P13" s="137"/>
      <c r="Q13" s="138"/>
      <c r="R13" s="139" t="s">
        <v>87</v>
      </c>
    </row>
    <row r="14" spans="1:18" s="106" customFormat="1" ht="15.75" customHeight="1" thickBot="1" thickTop="1">
      <c r="A14" s="123" t="s">
        <v>101</v>
      </c>
      <c r="B14" s="124">
        <v>15982</v>
      </c>
      <c r="C14" s="125">
        <v>43191060</v>
      </c>
      <c r="D14" s="124">
        <v>7883</v>
      </c>
      <c r="E14" s="125">
        <v>2493023</v>
      </c>
      <c r="F14" s="124">
        <v>23865</v>
      </c>
      <c r="G14" s="125">
        <v>45684083</v>
      </c>
      <c r="H14" s="124">
        <v>1027</v>
      </c>
      <c r="I14" s="126">
        <v>4995944</v>
      </c>
      <c r="J14" s="124">
        <v>1460</v>
      </c>
      <c r="K14" s="126">
        <v>231900</v>
      </c>
      <c r="L14" s="124">
        <v>25451</v>
      </c>
      <c r="M14" s="126">
        <v>40920040</v>
      </c>
      <c r="N14" s="141">
        <v>25868</v>
      </c>
      <c r="O14" s="142">
        <v>944</v>
      </c>
      <c r="P14" s="142">
        <v>154</v>
      </c>
      <c r="Q14" s="143">
        <v>26966</v>
      </c>
      <c r="R14" s="144" t="s">
        <v>72</v>
      </c>
    </row>
    <row r="15" spans="1:9" ht="13.5">
      <c r="A15" s="197" t="s">
        <v>88</v>
      </c>
      <c r="B15" s="197"/>
      <c r="C15" s="197"/>
      <c r="D15" s="197"/>
      <c r="E15" s="197"/>
      <c r="F15" s="197"/>
      <c r="G15" s="197"/>
      <c r="H15" s="197"/>
      <c r="I15" s="197"/>
    </row>
  </sheetData>
  <sheetProtection/>
  <mergeCells count="16">
    <mergeCell ref="A15:I15"/>
    <mergeCell ref="N3:Q3"/>
    <mergeCell ref="R3:R5"/>
    <mergeCell ref="B4:C4"/>
    <mergeCell ref="D4:E4"/>
    <mergeCell ref="F4:G4"/>
    <mergeCell ref="N4:N5"/>
    <mergeCell ref="O4:O5"/>
    <mergeCell ref="P4:P5"/>
    <mergeCell ref="Q4:Q5"/>
    <mergeCell ref="A2:I2"/>
    <mergeCell ref="A3:A5"/>
    <mergeCell ref="B3:G3"/>
    <mergeCell ref="H3:I4"/>
    <mergeCell ref="J3:K4"/>
    <mergeCell ref="L3:M4"/>
  </mergeCells>
  <printOptions/>
  <pageMargins left="0.7086614173228347" right="0.7086614173228347" top="0.7480314960629921" bottom="0.7480314960629921" header="0.31496062992125984" footer="0.31496062992125984"/>
  <pageSetup horizontalDpi="1200" verticalDpi="1200" orientation="landscape" paperSize="9" scale="65" r:id="rId1"/>
  <headerFooter>
    <oddFooter>&amp;R沖縄国税事務所
消費税
（H24）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消費税</dc:subject>
  <dc:creator>国税庁企画課</dc:creator>
  <cp:keywords/>
  <dc:description/>
  <cp:lastModifiedBy>国税庁</cp:lastModifiedBy>
  <cp:lastPrinted>2014-06-13T05:54:09Z</cp:lastPrinted>
  <dcterms:created xsi:type="dcterms:W3CDTF">2003-07-09T01:05:10Z</dcterms:created>
  <dcterms:modified xsi:type="dcterms:W3CDTF">2014-06-13T05:55:06Z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