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69725AF2-937C-4216-A748-37F0DD964E2D}" xr6:coauthVersionLast="47" xr6:coauthVersionMax="47" xr10:uidLastSave="{00000000-0000-0000-0000-000000000000}"/>
  <bookViews>
    <workbookView xWindow="-120" yWindow="-120" windowWidth="20730" windowHeight="11040" xr2:uid="{00000000-000D-0000-FFFF-FFFF00000000}"/>
  </bookViews>
  <sheets>
    <sheet name="別紙様式１" sheetId="3" r:id="rId1"/>
    <sheet name="別紙様式２" sheetId="4" r:id="rId2"/>
    <sheet name="別紙様式３" sheetId="5" r:id="rId3"/>
    <sheet name="別紙様式４" sheetId="6" r:id="rId4"/>
  </sheets>
  <definedNames>
    <definedName name="_xlnm._FilterDatabase" localSheetId="0" hidden="1">別紙様式１!$A$5:$N$23</definedName>
    <definedName name="_xlnm._FilterDatabase" localSheetId="1" hidden="1">別紙様式２!$A$5:$O$23</definedName>
    <definedName name="_xlnm._FilterDatabase" localSheetId="2" hidden="1">別紙様式３!$A$5:$N$22</definedName>
    <definedName name="_xlnm._FilterDatabase" localSheetId="3" hidden="1">別紙様式４!$A$5:$O$23</definedName>
    <definedName name="_xlnm.Print_Area" localSheetId="0">別紙様式１!$B$1:$N$6</definedName>
    <definedName name="_xlnm.Print_Area" localSheetId="1">別紙様式２!$B$1:$O$6</definedName>
    <definedName name="_xlnm.Print_Area" localSheetId="2">別紙様式３!$B$1:$N$11</definedName>
    <definedName name="_xlnm.Print_Area" localSheetId="3">別紙様式４!$B$1:$O$6</definedName>
    <definedName name="契約種別">#REF!</definedName>
    <definedName name="契約相手方">#REF!</definedName>
    <definedName name="契約方式">#REF!</definedName>
    <definedName name="随契理由１">#REF!</definedName>
    <definedName name="長期・国庫区分">#REF!</definedName>
    <definedName name="予定価格の公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5" i="6" l="1"/>
  <c r="J12" i="6"/>
  <c r="J17" i="6"/>
  <c r="J9" i="6"/>
  <c r="J13" i="6"/>
  <c r="J18" i="6"/>
  <c r="J19" i="6"/>
  <c r="J10" i="6"/>
  <c r="J14" i="6"/>
  <c r="J11" i="6"/>
  <c r="J23" i="6"/>
  <c r="J22" i="6"/>
  <c r="J20" i="6"/>
  <c r="J21" i="6"/>
  <c r="J16" i="6"/>
  <c r="J11" i="3"/>
  <c r="J15" i="3"/>
  <c r="J19" i="3"/>
  <c r="J23" i="3"/>
  <c r="J8" i="3"/>
  <c r="J12" i="3"/>
  <c r="J16" i="3"/>
  <c r="J20" i="3"/>
  <c r="J9" i="3"/>
  <c r="J13" i="3"/>
  <c r="J17" i="3"/>
  <c r="J21" i="3"/>
  <c r="J14" i="3"/>
  <c r="J18" i="3"/>
  <c r="J22" i="3"/>
  <c r="J10" i="3"/>
  <c r="J7" i="3"/>
  <c r="J6" i="3"/>
  <c r="Q6" i="6" l="1"/>
  <c r="O13" i="5"/>
  <c r="P13" i="5"/>
  <c r="J13" i="5"/>
  <c r="O10" i="5"/>
  <c r="P10" i="5"/>
  <c r="O7" i="5"/>
  <c r="P7" i="5"/>
  <c r="P9" i="4"/>
  <c r="Q9" i="4"/>
  <c r="Q19" i="4"/>
  <c r="P19" i="4"/>
  <c r="O22" i="3"/>
  <c r="P22" i="3"/>
  <c r="O16" i="3"/>
  <c r="P16" i="3"/>
  <c r="P7" i="6"/>
  <c r="Q7" i="6"/>
  <c r="P19" i="6"/>
  <c r="Q19" i="6"/>
  <c r="Q6" i="4"/>
  <c r="P6" i="4"/>
  <c r="O22" i="5"/>
  <c r="J22" i="5"/>
  <c r="P22" i="5"/>
  <c r="J16" i="5"/>
  <c r="O16" i="5"/>
  <c r="P16" i="5"/>
  <c r="Q22" i="4"/>
  <c r="P22" i="4"/>
  <c r="Q11" i="4"/>
  <c r="P11" i="4"/>
  <c r="O18" i="3"/>
  <c r="P18" i="3"/>
  <c r="P12" i="3"/>
  <c r="O12" i="3"/>
  <c r="Q21" i="6"/>
  <c r="P21" i="6"/>
  <c r="P18" i="6"/>
  <c r="Q18" i="6"/>
  <c r="O6" i="5"/>
  <c r="P6" i="5"/>
  <c r="J12" i="5"/>
  <c r="O12" i="5"/>
  <c r="P12" i="5"/>
  <c r="O21" i="5"/>
  <c r="P21" i="5"/>
  <c r="J21" i="5"/>
  <c r="P14" i="4"/>
  <c r="Q14" i="4"/>
  <c r="Q18" i="4"/>
  <c r="P18" i="4"/>
  <c r="O14" i="3"/>
  <c r="P14" i="3"/>
  <c r="P8" i="3"/>
  <c r="O8" i="3"/>
  <c r="P20" i="6"/>
  <c r="Q20" i="6"/>
  <c r="Q13" i="6"/>
  <c r="P13" i="6"/>
  <c r="J19" i="5"/>
  <c r="P19" i="5"/>
  <c r="O19" i="5"/>
  <c r="O18" i="5"/>
  <c r="P18" i="5"/>
  <c r="J18" i="5"/>
  <c r="P21" i="4"/>
  <c r="Q21" i="4"/>
  <c r="Q10" i="4"/>
  <c r="P10" i="4"/>
  <c r="P21" i="3"/>
  <c r="O21" i="3"/>
  <c r="O23" i="3"/>
  <c r="P23" i="3"/>
  <c r="P22" i="6"/>
  <c r="Q22" i="6"/>
  <c r="Q9" i="6"/>
  <c r="P9" i="6"/>
  <c r="P6" i="3"/>
  <c r="O6" i="3"/>
  <c r="O17" i="5"/>
  <c r="P17" i="5"/>
  <c r="J17" i="5"/>
  <c r="O8" i="5"/>
  <c r="P8" i="5"/>
  <c r="P13" i="4"/>
  <c r="Q13" i="4"/>
  <c r="P16" i="4"/>
  <c r="Q16" i="4"/>
  <c r="P17" i="3"/>
  <c r="O17" i="3"/>
  <c r="O19" i="3"/>
  <c r="P19" i="3"/>
  <c r="P23" i="6"/>
  <c r="Q23" i="6"/>
  <c r="P17" i="6"/>
  <c r="Q17" i="6"/>
  <c r="O14" i="5"/>
  <c r="J14" i="5"/>
  <c r="P14" i="5"/>
  <c r="Q23" i="4"/>
  <c r="P23" i="4"/>
  <c r="P20" i="4"/>
  <c r="Q20" i="4"/>
  <c r="P8" i="4"/>
  <c r="Q8" i="4"/>
  <c r="O13" i="3"/>
  <c r="P13" i="3"/>
  <c r="O15" i="3"/>
  <c r="P15" i="3"/>
  <c r="P11" i="6"/>
  <c r="Q11" i="6"/>
  <c r="P8" i="6"/>
  <c r="Q8" i="6"/>
  <c r="P15" i="5"/>
  <c r="J15" i="5"/>
  <c r="O15" i="5"/>
  <c r="P11" i="5"/>
  <c r="O11" i="5"/>
  <c r="P17" i="4"/>
  <c r="Q17" i="4"/>
  <c r="P12" i="4"/>
  <c r="Q12" i="4"/>
  <c r="O7" i="3"/>
  <c r="P7" i="3"/>
  <c r="P9" i="3"/>
  <c r="O9" i="3"/>
  <c r="O11" i="3"/>
  <c r="P11" i="3"/>
  <c r="P14" i="6"/>
  <c r="Q14" i="6"/>
  <c r="P12" i="6"/>
  <c r="Q12" i="6"/>
  <c r="J20" i="5"/>
  <c r="O20" i="5"/>
  <c r="P20" i="5"/>
  <c r="O9" i="5"/>
  <c r="P9" i="5"/>
  <c r="Q15" i="4"/>
  <c r="P15" i="4"/>
  <c r="P7" i="4"/>
  <c r="Q7" i="4"/>
  <c r="O10" i="3"/>
  <c r="P10" i="3"/>
  <c r="P20" i="3"/>
  <c r="O20" i="3"/>
  <c r="P16" i="6"/>
  <c r="Q16" i="6"/>
  <c r="P10" i="6"/>
  <c r="Q10" i="6"/>
  <c r="P15" i="6"/>
  <c r="Q15" i="6"/>
  <c r="B20" i="5"/>
  <c r="C20" i="5"/>
  <c r="K20" i="5"/>
  <c r="D20" i="5"/>
  <c r="L20" i="5"/>
  <c r="F20" i="5"/>
  <c r="G20" i="5"/>
  <c r="H20" i="5"/>
  <c r="E20" i="5"/>
  <c r="I20" i="5"/>
  <c r="M20" i="5"/>
  <c r="G9" i="4"/>
  <c r="H9" i="4"/>
  <c r="C9" i="4"/>
  <c r="L9" i="4"/>
  <c r="D9" i="4"/>
  <c r="M9" i="4"/>
  <c r="I9" i="4"/>
  <c r="J9" i="4"/>
  <c r="N9" i="4"/>
  <c r="B9" i="4"/>
  <c r="E9" i="4"/>
  <c r="F9" i="4"/>
  <c r="G19" i="4"/>
  <c r="H19" i="4"/>
  <c r="C19" i="4"/>
  <c r="L19" i="4"/>
  <c r="D19" i="4"/>
  <c r="M19" i="4"/>
  <c r="B19" i="4"/>
  <c r="E19" i="4"/>
  <c r="F19" i="4"/>
  <c r="I19" i="4"/>
  <c r="J19" i="4"/>
  <c r="N19" i="4"/>
  <c r="G22" i="3"/>
  <c r="H22" i="3"/>
  <c r="I22" i="3"/>
  <c r="B22" i="3"/>
  <c r="C22" i="3"/>
  <c r="K22" i="3"/>
  <c r="D22" i="3"/>
  <c r="L22" i="3"/>
  <c r="E22" i="3"/>
  <c r="M22" i="3"/>
  <c r="F22" i="3"/>
  <c r="G16" i="3"/>
  <c r="H16" i="3"/>
  <c r="I16" i="3"/>
  <c r="B16" i="3"/>
  <c r="C16" i="3"/>
  <c r="K16" i="3"/>
  <c r="D16" i="3"/>
  <c r="L16" i="3"/>
  <c r="E16" i="3"/>
  <c r="M16" i="3"/>
  <c r="F16" i="3"/>
  <c r="I19" i="6"/>
  <c r="B19" i="6"/>
  <c r="C19" i="6"/>
  <c r="L19" i="6"/>
  <c r="D19" i="6"/>
  <c r="M19" i="6"/>
  <c r="E19" i="6"/>
  <c r="N19" i="6"/>
  <c r="F19" i="6"/>
  <c r="G19" i="6"/>
  <c r="H19" i="6"/>
  <c r="N6" i="4"/>
  <c r="L6" i="4"/>
  <c r="J6" i="4"/>
  <c r="I6" i="4"/>
  <c r="H6" i="4"/>
  <c r="G6" i="4"/>
  <c r="B22" i="5"/>
  <c r="C22" i="5"/>
  <c r="K22" i="5"/>
  <c r="D22" i="5"/>
  <c r="L22" i="5"/>
  <c r="F22" i="5"/>
  <c r="G22" i="5"/>
  <c r="H22" i="5"/>
  <c r="E22" i="5"/>
  <c r="I22" i="5"/>
  <c r="M22" i="5"/>
  <c r="I16" i="5"/>
  <c r="B16" i="5"/>
  <c r="C16" i="5"/>
  <c r="K16" i="5"/>
  <c r="D16" i="5"/>
  <c r="L16" i="5"/>
  <c r="E16" i="5"/>
  <c r="M16" i="5"/>
  <c r="F16" i="5"/>
  <c r="G16" i="5"/>
  <c r="H16" i="5"/>
  <c r="C22" i="4"/>
  <c r="L22" i="4"/>
  <c r="D22" i="4"/>
  <c r="M22" i="4"/>
  <c r="G22" i="4"/>
  <c r="H22" i="4"/>
  <c r="N22" i="4"/>
  <c r="B22" i="4"/>
  <c r="E22" i="4"/>
  <c r="F22" i="4"/>
  <c r="I22" i="4"/>
  <c r="J22" i="4"/>
  <c r="G11" i="4"/>
  <c r="H11" i="4"/>
  <c r="C11" i="4"/>
  <c r="L11" i="4"/>
  <c r="D11" i="4"/>
  <c r="M11" i="4"/>
  <c r="B11" i="4"/>
  <c r="E11" i="4"/>
  <c r="F11" i="4"/>
  <c r="I11" i="4"/>
  <c r="J11" i="4"/>
  <c r="N11" i="4"/>
  <c r="G18" i="3"/>
  <c r="H18" i="3"/>
  <c r="I18" i="3"/>
  <c r="B18" i="3"/>
  <c r="C18" i="3"/>
  <c r="K18" i="3"/>
  <c r="D18" i="3"/>
  <c r="L18" i="3"/>
  <c r="E18" i="3"/>
  <c r="M18" i="3"/>
  <c r="F18" i="3"/>
  <c r="G12" i="3"/>
  <c r="H12" i="3"/>
  <c r="C12" i="3"/>
  <c r="K12" i="3"/>
  <c r="D12" i="3"/>
  <c r="L12" i="3"/>
  <c r="I12" i="3"/>
  <c r="M12" i="3"/>
  <c r="B12" i="3"/>
  <c r="E12" i="3"/>
  <c r="F12" i="3"/>
  <c r="I21" i="6"/>
  <c r="B21" i="6"/>
  <c r="C21" i="6"/>
  <c r="L21" i="6"/>
  <c r="D21" i="6"/>
  <c r="M21" i="6"/>
  <c r="E21" i="6"/>
  <c r="N21" i="6"/>
  <c r="F21" i="6"/>
  <c r="G21" i="6"/>
  <c r="H21" i="6"/>
  <c r="E18" i="6"/>
  <c r="N18" i="6"/>
  <c r="F18" i="6"/>
  <c r="G18" i="6"/>
  <c r="H18" i="6"/>
  <c r="I18" i="6"/>
  <c r="B18" i="6"/>
  <c r="C18" i="6"/>
  <c r="L18" i="6"/>
  <c r="D18" i="6"/>
  <c r="M18" i="6"/>
  <c r="I18" i="5"/>
  <c r="B18" i="5"/>
  <c r="C18" i="5"/>
  <c r="K18" i="5"/>
  <c r="D18" i="5"/>
  <c r="L18" i="5"/>
  <c r="E18" i="5"/>
  <c r="M18" i="5"/>
  <c r="F18" i="5"/>
  <c r="G18" i="5"/>
  <c r="H18" i="5"/>
  <c r="I12" i="5"/>
  <c r="B12" i="5"/>
  <c r="C12" i="5"/>
  <c r="K12" i="5"/>
  <c r="D12" i="5"/>
  <c r="L12" i="5"/>
  <c r="E12" i="5"/>
  <c r="M12" i="5"/>
  <c r="F12" i="5"/>
  <c r="G12" i="5"/>
  <c r="H12" i="5"/>
  <c r="F21" i="5"/>
  <c r="G21" i="5"/>
  <c r="H21" i="5"/>
  <c r="B21" i="5"/>
  <c r="C21" i="5"/>
  <c r="K21" i="5"/>
  <c r="D21" i="5"/>
  <c r="L21" i="5"/>
  <c r="M21" i="5"/>
  <c r="E21" i="5"/>
  <c r="I21" i="5"/>
  <c r="C14" i="4"/>
  <c r="L14" i="4"/>
  <c r="D14" i="4"/>
  <c r="M14" i="4"/>
  <c r="G14" i="4"/>
  <c r="H14" i="4"/>
  <c r="N14" i="4"/>
  <c r="B14" i="4"/>
  <c r="E14" i="4"/>
  <c r="F14" i="4"/>
  <c r="I14" i="4"/>
  <c r="J14" i="4"/>
  <c r="C18" i="4"/>
  <c r="L18" i="4"/>
  <c r="D18" i="4"/>
  <c r="M18" i="4"/>
  <c r="G18" i="4"/>
  <c r="H18" i="4"/>
  <c r="N18" i="4"/>
  <c r="B18" i="4"/>
  <c r="E18" i="4"/>
  <c r="F18" i="4"/>
  <c r="I18" i="4"/>
  <c r="J18" i="4"/>
  <c r="G14" i="3"/>
  <c r="H14" i="3"/>
  <c r="I14" i="3"/>
  <c r="B14" i="3"/>
  <c r="C14" i="3"/>
  <c r="K14" i="3"/>
  <c r="D14" i="3"/>
  <c r="L14" i="3"/>
  <c r="E14" i="3"/>
  <c r="M14" i="3"/>
  <c r="F14" i="3"/>
  <c r="G8" i="3"/>
  <c r="H8" i="3"/>
  <c r="C8" i="3"/>
  <c r="K8" i="3"/>
  <c r="D8" i="3"/>
  <c r="L8" i="3"/>
  <c r="I8" i="3"/>
  <c r="M8" i="3"/>
  <c r="B8" i="3"/>
  <c r="E8" i="3"/>
  <c r="F8" i="3"/>
  <c r="E20" i="6"/>
  <c r="N20" i="6"/>
  <c r="F20" i="6"/>
  <c r="G20" i="6"/>
  <c r="H20" i="6"/>
  <c r="I20" i="6"/>
  <c r="B20" i="6"/>
  <c r="C20" i="6"/>
  <c r="L20" i="6"/>
  <c r="D20" i="6"/>
  <c r="M20" i="6"/>
  <c r="I13" i="6"/>
  <c r="B13" i="6"/>
  <c r="C13" i="6"/>
  <c r="L13" i="6"/>
  <c r="D13" i="6"/>
  <c r="M13" i="6"/>
  <c r="E13" i="6"/>
  <c r="N13" i="6"/>
  <c r="F13" i="6"/>
  <c r="G13" i="6"/>
  <c r="H13" i="6"/>
  <c r="C21" i="3"/>
  <c r="K21" i="3"/>
  <c r="D21" i="3"/>
  <c r="L21" i="3"/>
  <c r="E21" i="3"/>
  <c r="M21" i="3"/>
  <c r="F21" i="3"/>
  <c r="G21" i="3"/>
  <c r="H21" i="3"/>
  <c r="I21" i="3"/>
  <c r="B21" i="3"/>
  <c r="C23" i="3"/>
  <c r="K23" i="3"/>
  <c r="D23" i="3"/>
  <c r="L23" i="3"/>
  <c r="E23" i="3"/>
  <c r="M23" i="3"/>
  <c r="F23" i="3"/>
  <c r="G23" i="3"/>
  <c r="H23" i="3"/>
  <c r="I23" i="3"/>
  <c r="B23" i="3"/>
  <c r="E22" i="6"/>
  <c r="N22" i="6"/>
  <c r="F22" i="6"/>
  <c r="G22" i="6"/>
  <c r="H22" i="6"/>
  <c r="I22" i="6"/>
  <c r="B22" i="6"/>
  <c r="C22" i="6"/>
  <c r="L22" i="6"/>
  <c r="D22" i="6"/>
  <c r="M22" i="6"/>
  <c r="I9" i="6"/>
  <c r="B9" i="6"/>
  <c r="C9" i="6"/>
  <c r="L9" i="6"/>
  <c r="D9" i="6"/>
  <c r="M9" i="6"/>
  <c r="E9" i="6"/>
  <c r="N9" i="6"/>
  <c r="F9" i="6"/>
  <c r="G9" i="6"/>
  <c r="H9" i="6"/>
  <c r="M6" i="3"/>
  <c r="I6" i="3"/>
  <c r="H6" i="3"/>
  <c r="E17" i="5"/>
  <c r="M17" i="5"/>
  <c r="F17" i="5"/>
  <c r="G17" i="5"/>
  <c r="H17" i="5"/>
  <c r="I17" i="5"/>
  <c r="B17" i="5"/>
  <c r="C17" i="5"/>
  <c r="K17" i="5"/>
  <c r="D17" i="5"/>
  <c r="L17" i="5"/>
  <c r="G13" i="4"/>
  <c r="H13" i="4"/>
  <c r="C13" i="4"/>
  <c r="L13" i="4"/>
  <c r="D13" i="4"/>
  <c r="M13" i="4"/>
  <c r="I13" i="4"/>
  <c r="J13" i="4"/>
  <c r="N13" i="4"/>
  <c r="B13" i="4"/>
  <c r="E13" i="4"/>
  <c r="F13" i="4"/>
  <c r="C16" i="4"/>
  <c r="L16" i="4"/>
  <c r="D16" i="4"/>
  <c r="M16" i="4"/>
  <c r="G16" i="4"/>
  <c r="H16" i="4"/>
  <c r="E16" i="4"/>
  <c r="F16" i="4"/>
  <c r="I16" i="4"/>
  <c r="J16" i="4"/>
  <c r="N16" i="4"/>
  <c r="B16" i="4"/>
  <c r="C17" i="3"/>
  <c r="K17" i="3"/>
  <c r="D17" i="3"/>
  <c r="L17" i="3"/>
  <c r="E17" i="3"/>
  <c r="M17" i="3"/>
  <c r="F17" i="3"/>
  <c r="G17" i="3"/>
  <c r="H17" i="3"/>
  <c r="I17" i="3"/>
  <c r="B17" i="3"/>
  <c r="C19" i="3"/>
  <c r="K19" i="3"/>
  <c r="D19" i="3"/>
  <c r="L19" i="3"/>
  <c r="E19" i="3"/>
  <c r="M19" i="3"/>
  <c r="F19" i="3"/>
  <c r="G19" i="3"/>
  <c r="H19" i="3"/>
  <c r="I19" i="3"/>
  <c r="B19" i="3"/>
  <c r="I23" i="6"/>
  <c r="B23" i="6"/>
  <c r="C23" i="6"/>
  <c r="L23" i="6"/>
  <c r="D23" i="6"/>
  <c r="M23" i="6"/>
  <c r="E23" i="6"/>
  <c r="N23" i="6"/>
  <c r="F23" i="6"/>
  <c r="G23" i="6"/>
  <c r="H23" i="6"/>
  <c r="I17" i="6"/>
  <c r="B17" i="6"/>
  <c r="C17" i="6"/>
  <c r="L17" i="6"/>
  <c r="D17" i="6"/>
  <c r="M17" i="6"/>
  <c r="E17" i="6"/>
  <c r="N17" i="6"/>
  <c r="F17" i="6"/>
  <c r="G17" i="6"/>
  <c r="H17" i="6"/>
  <c r="E19" i="5"/>
  <c r="F19" i="5"/>
  <c r="G19" i="5"/>
  <c r="H19" i="5"/>
  <c r="B19" i="5"/>
  <c r="C19" i="5"/>
  <c r="K19" i="5"/>
  <c r="D19" i="5"/>
  <c r="L19" i="5"/>
  <c r="I19" i="5"/>
  <c r="M19" i="5"/>
  <c r="E15" i="5"/>
  <c r="M15" i="5"/>
  <c r="F15" i="5"/>
  <c r="G15" i="5"/>
  <c r="H15" i="5"/>
  <c r="I15" i="5"/>
  <c r="B15" i="5"/>
  <c r="C15" i="5"/>
  <c r="K15" i="5"/>
  <c r="D15" i="5"/>
  <c r="L15" i="5"/>
  <c r="I14" i="5"/>
  <c r="B14" i="5"/>
  <c r="C14" i="5"/>
  <c r="K14" i="5"/>
  <c r="D14" i="5"/>
  <c r="L14" i="5"/>
  <c r="E14" i="5"/>
  <c r="M14" i="5"/>
  <c r="F14" i="5"/>
  <c r="G14" i="5"/>
  <c r="H14" i="5"/>
  <c r="G23" i="4"/>
  <c r="H23" i="4"/>
  <c r="C23" i="4"/>
  <c r="L23" i="4"/>
  <c r="D23" i="4"/>
  <c r="M23" i="4"/>
  <c r="B23" i="4"/>
  <c r="E23" i="4"/>
  <c r="F23" i="4"/>
  <c r="I23" i="4"/>
  <c r="J23" i="4"/>
  <c r="N23" i="4"/>
  <c r="C20" i="4"/>
  <c r="L20" i="4"/>
  <c r="D20" i="4"/>
  <c r="M20" i="4"/>
  <c r="G20" i="4"/>
  <c r="H20" i="4"/>
  <c r="E20" i="4"/>
  <c r="F20" i="4"/>
  <c r="I20" i="4"/>
  <c r="J20" i="4"/>
  <c r="N20" i="4"/>
  <c r="B20" i="4"/>
  <c r="C8" i="4"/>
  <c r="L8" i="4"/>
  <c r="D8" i="4"/>
  <c r="M8" i="4"/>
  <c r="G8" i="4"/>
  <c r="H8" i="4"/>
  <c r="E8" i="4"/>
  <c r="F8" i="4"/>
  <c r="I8" i="4"/>
  <c r="J8" i="4"/>
  <c r="N8" i="4"/>
  <c r="B8" i="4"/>
  <c r="C13" i="3"/>
  <c r="D13" i="3"/>
  <c r="G13" i="3"/>
  <c r="H13" i="3"/>
  <c r="K13" i="3"/>
  <c r="L13" i="3"/>
  <c r="M13" i="3"/>
  <c r="B13" i="3"/>
  <c r="E13" i="3"/>
  <c r="F13" i="3"/>
  <c r="I13" i="3"/>
  <c r="C15" i="3"/>
  <c r="K15" i="3"/>
  <c r="D15" i="3"/>
  <c r="L15" i="3"/>
  <c r="E15" i="3"/>
  <c r="M15" i="3"/>
  <c r="F15" i="3"/>
  <c r="G15" i="3"/>
  <c r="H15" i="3"/>
  <c r="I15" i="3"/>
  <c r="B15" i="3"/>
  <c r="I11" i="6"/>
  <c r="B11" i="6"/>
  <c r="C11" i="6"/>
  <c r="L11" i="6"/>
  <c r="D11" i="6"/>
  <c r="M11" i="6"/>
  <c r="E11" i="6"/>
  <c r="N11" i="6"/>
  <c r="F11" i="6"/>
  <c r="G11" i="6"/>
  <c r="H11" i="6"/>
  <c r="G21" i="4"/>
  <c r="H21" i="4"/>
  <c r="C21" i="4"/>
  <c r="L21" i="4"/>
  <c r="D21" i="4"/>
  <c r="M21" i="4"/>
  <c r="I21" i="4"/>
  <c r="J21" i="4"/>
  <c r="N21" i="4"/>
  <c r="B21" i="4"/>
  <c r="E21" i="4"/>
  <c r="F21" i="4"/>
  <c r="E13" i="5"/>
  <c r="M13" i="5"/>
  <c r="F13" i="5"/>
  <c r="G13" i="5"/>
  <c r="H13" i="5"/>
  <c r="I13" i="5"/>
  <c r="B13" i="5"/>
  <c r="C13" i="5"/>
  <c r="K13" i="5"/>
  <c r="D13" i="5"/>
  <c r="L13" i="5"/>
  <c r="G17" i="4"/>
  <c r="H17" i="4"/>
  <c r="C17" i="4"/>
  <c r="L17" i="4"/>
  <c r="D17" i="4"/>
  <c r="M17" i="4"/>
  <c r="I17" i="4"/>
  <c r="J17" i="4"/>
  <c r="N17" i="4"/>
  <c r="B17" i="4"/>
  <c r="E17" i="4"/>
  <c r="F17" i="4"/>
  <c r="C12" i="4"/>
  <c r="L12" i="4"/>
  <c r="D12" i="4"/>
  <c r="M12" i="4"/>
  <c r="G12" i="4"/>
  <c r="H12" i="4"/>
  <c r="E12" i="4"/>
  <c r="F12" i="4"/>
  <c r="I12" i="4"/>
  <c r="J12" i="4"/>
  <c r="N12" i="4"/>
  <c r="B12" i="4"/>
  <c r="C7" i="3"/>
  <c r="K7" i="3"/>
  <c r="D7" i="3"/>
  <c r="L7" i="3"/>
  <c r="G7" i="3"/>
  <c r="H7" i="3"/>
  <c r="E7" i="3"/>
  <c r="F7" i="3"/>
  <c r="I7" i="3"/>
  <c r="M7" i="3"/>
  <c r="B7" i="3"/>
  <c r="C9" i="3"/>
  <c r="K9" i="3"/>
  <c r="D9" i="3"/>
  <c r="L9" i="3"/>
  <c r="G9" i="3"/>
  <c r="H9" i="3"/>
  <c r="M9" i="3"/>
  <c r="B9" i="3"/>
  <c r="E9" i="3"/>
  <c r="F9" i="3"/>
  <c r="I9" i="3"/>
  <c r="C11" i="3"/>
  <c r="K11" i="3"/>
  <c r="D11" i="3"/>
  <c r="L11" i="3"/>
  <c r="G11" i="3"/>
  <c r="H11" i="3"/>
  <c r="E11" i="3"/>
  <c r="F11" i="3"/>
  <c r="I11" i="3"/>
  <c r="M11" i="3"/>
  <c r="B11" i="3"/>
  <c r="E14" i="6"/>
  <c r="N14" i="6"/>
  <c r="F14" i="6"/>
  <c r="G14" i="6"/>
  <c r="H14" i="6"/>
  <c r="I14" i="6"/>
  <c r="B14" i="6"/>
  <c r="C14" i="6"/>
  <c r="L14" i="6"/>
  <c r="D14" i="6"/>
  <c r="M14" i="6"/>
  <c r="E12" i="6"/>
  <c r="N12" i="6"/>
  <c r="F12" i="6"/>
  <c r="G12" i="6"/>
  <c r="H12" i="6"/>
  <c r="I12" i="6"/>
  <c r="B12" i="6"/>
  <c r="C12" i="6"/>
  <c r="L12" i="6"/>
  <c r="D12" i="6"/>
  <c r="M12" i="6"/>
  <c r="C10" i="4"/>
  <c r="L10" i="4"/>
  <c r="D10" i="4"/>
  <c r="M10" i="4"/>
  <c r="G10" i="4"/>
  <c r="H10" i="4"/>
  <c r="N10" i="4"/>
  <c r="B10" i="4"/>
  <c r="E10" i="4"/>
  <c r="F10" i="4"/>
  <c r="I10" i="4"/>
  <c r="J10" i="4"/>
  <c r="G15" i="4"/>
  <c r="H15" i="4"/>
  <c r="C15" i="4"/>
  <c r="L15" i="4"/>
  <c r="D15" i="4"/>
  <c r="M15" i="4"/>
  <c r="B15" i="4"/>
  <c r="E15" i="4"/>
  <c r="F15" i="4"/>
  <c r="I15" i="4"/>
  <c r="J15" i="4"/>
  <c r="N15" i="4"/>
  <c r="F7" i="4"/>
  <c r="G7" i="4"/>
  <c r="H7" i="4"/>
  <c r="B7" i="4"/>
  <c r="J7" i="4"/>
  <c r="C7" i="4"/>
  <c r="L7" i="4"/>
  <c r="D7" i="4"/>
  <c r="M7" i="4"/>
  <c r="E7" i="4"/>
  <c r="I7" i="4"/>
  <c r="N7" i="4"/>
  <c r="G10" i="3"/>
  <c r="H10" i="3"/>
  <c r="C10" i="3"/>
  <c r="K10" i="3"/>
  <c r="D10" i="3"/>
  <c r="L10" i="3"/>
  <c r="B10" i="3"/>
  <c r="E10" i="3"/>
  <c r="F10" i="3"/>
  <c r="I10" i="3"/>
  <c r="M10" i="3"/>
  <c r="G20" i="3"/>
  <c r="H20" i="3"/>
  <c r="I20" i="3"/>
  <c r="B20" i="3"/>
  <c r="C20" i="3"/>
  <c r="K20" i="3"/>
  <c r="D20" i="3"/>
  <c r="L20" i="3"/>
  <c r="E20" i="3"/>
  <c r="M20" i="3"/>
  <c r="F20" i="3"/>
  <c r="E16" i="6"/>
  <c r="N16" i="6"/>
  <c r="F16" i="6"/>
  <c r="G16" i="6"/>
  <c r="H16" i="6"/>
  <c r="I16" i="6"/>
  <c r="B16" i="6"/>
  <c r="C16" i="6"/>
  <c r="L16" i="6"/>
  <c r="D16" i="6"/>
  <c r="M16" i="6"/>
  <c r="E10" i="6"/>
  <c r="N10" i="6"/>
  <c r="F10" i="6"/>
  <c r="G10" i="6"/>
  <c r="H10" i="6"/>
  <c r="I10" i="6"/>
  <c r="B10" i="6"/>
  <c r="C10" i="6"/>
  <c r="L10" i="6"/>
  <c r="D10" i="6"/>
  <c r="M10" i="6"/>
  <c r="I15" i="6"/>
  <c r="B15" i="6"/>
  <c r="C15" i="6"/>
  <c r="L15" i="6"/>
  <c r="D15" i="6"/>
  <c r="M15" i="6"/>
  <c r="E15" i="6"/>
  <c r="N15" i="6"/>
  <c r="F15" i="6"/>
  <c r="G15" i="6"/>
  <c r="H15" i="6"/>
  <c r="P6" i="6"/>
  <c r="B6" i="3"/>
  <c r="E6" i="3"/>
  <c r="G6" i="3"/>
  <c r="F6" i="3"/>
  <c r="L6" i="3"/>
  <c r="D6" i="3"/>
  <c r="K6" i="3"/>
  <c r="C6" i="3"/>
  <c r="F6" i="4"/>
  <c r="E6" i="4"/>
  <c r="M6" i="4"/>
  <c r="D6" i="4"/>
  <c r="C6" i="4"/>
  <c r="B6" i="4"/>
</calcChain>
</file>

<file path=xl/sharedStrings.xml><?xml version="1.0" encoding="utf-8"?>
<sst xmlns="http://schemas.openxmlformats.org/spreadsheetml/2006/main" count="155" uniqueCount="55">
  <si>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</si>
  <si>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</si>
  <si>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</si>
  <si>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</si>
  <si>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</si>
  <si>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</si>
  <si>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</si>
  <si>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</si>
  <si>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</si>
  <si>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</si>
  <si>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</si>
  <si>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</si>
  <si>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</si>
  <si>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</si>
  <si>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</si>
  <si>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</si>
  <si>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</si>
  <si>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</si>
  <si>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</si>
  <si>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</si>
  <si>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</si>
  <si>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</si>
  <si>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備考</t>
    <phoneticPr fontId="3"/>
  </si>
  <si>
    <t xml:space="preserve">単価契約
予定調達総額
37,820,992円
</t>
    <rPh sb="0" eb="2">
      <t>タンカ</t>
    </rPh>
    <rPh sb="2" eb="4">
      <t>ケイヤク</t>
    </rPh>
    <rPh sb="5" eb="7">
      <t>ヨテイ</t>
    </rPh>
    <rPh sb="7" eb="9">
      <t>チョウタツ</t>
    </rPh>
    <rPh sb="9" eb="11">
      <t>ソウガク</t>
    </rPh>
    <rPh sb="22" eb="23">
      <t>エン</t>
    </rPh>
    <phoneticPr fontId="3"/>
  </si>
  <si>
    <t xml:space="preserve">単価契約
予定調達総額
36,918,047円
</t>
    <rPh sb="0" eb="2">
      <t>タンカ</t>
    </rPh>
    <rPh sb="2" eb="4">
      <t>ケイヤク</t>
    </rPh>
    <rPh sb="5" eb="7">
      <t>ヨテイ</t>
    </rPh>
    <rPh sb="7" eb="9">
      <t>チョウタツ</t>
    </rPh>
    <rPh sb="9" eb="11">
      <t>ソウガク</t>
    </rPh>
    <rPh sb="22" eb="23">
      <t>エン</t>
    </rPh>
    <phoneticPr fontId="3"/>
  </si>
  <si>
    <t xml:space="preserve">単価契約
予定調達総額
4,168,384円
</t>
    <rPh sb="0" eb="2">
      <t>タンカ</t>
    </rPh>
    <rPh sb="2" eb="4">
      <t>ケイヤク</t>
    </rPh>
    <rPh sb="5" eb="7">
      <t>ヨテイ</t>
    </rPh>
    <rPh sb="7" eb="9">
      <t>チョウタツ</t>
    </rPh>
    <rPh sb="9" eb="11">
      <t>ソウガク</t>
    </rPh>
    <rPh sb="21" eb="22">
      <t>エン</t>
    </rPh>
    <phoneticPr fontId="3"/>
  </si>
  <si>
    <t xml:space="preserve">単価契約
予定調達総額
7,330,950円
</t>
    <rPh sb="0" eb="2">
      <t>タンカ</t>
    </rPh>
    <rPh sb="2" eb="4">
      <t>ケイヤク</t>
    </rPh>
    <rPh sb="5" eb="7">
      <t>ヨテイ</t>
    </rPh>
    <rPh sb="7" eb="9">
      <t>チョウタツ</t>
    </rPh>
    <rPh sb="9" eb="11">
      <t>ソウガク</t>
    </rPh>
    <rPh sb="21" eb="22">
      <t>エン</t>
    </rPh>
    <phoneticPr fontId="3"/>
  </si>
  <si>
    <t xml:space="preserve">単価契約
予定調達総額
10,796,225円
</t>
    <rPh sb="0" eb="2">
      <t>タンカ</t>
    </rPh>
    <rPh sb="2" eb="4">
      <t>ケイヤク</t>
    </rPh>
    <rPh sb="5" eb="7">
      <t>ヨテイ</t>
    </rPh>
    <rPh sb="7" eb="9">
      <t>チョウタツ</t>
    </rPh>
    <rPh sb="9" eb="11">
      <t>ソウガク</t>
    </rPh>
    <rPh sb="22" eb="23">
      <t>エン</t>
    </rPh>
    <phoneticPr fontId="3"/>
  </si>
  <si>
    <t>0</t>
    <phoneticPr fontId="3"/>
  </si>
  <si>
    <t xml:space="preserve">単価契約
予定調達総額
4,323,500円
</t>
    <rPh sb="0" eb="2">
      <t>タンカ</t>
    </rPh>
    <rPh sb="2" eb="4">
      <t>ケイヤク</t>
    </rPh>
    <rPh sb="5" eb="7">
      <t>ヨテイ</t>
    </rPh>
    <rPh sb="7" eb="9">
      <t>チョウタツ</t>
    </rPh>
    <rPh sb="9" eb="11">
      <t>ソウガク</t>
    </rPh>
    <rPh sb="21" eb="22">
      <t>エン</t>
    </rPh>
    <phoneticPr fontId="3"/>
  </si>
  <si>
    <t>令和７年度税務データ等を利用した統計的研究に係る技術支援業務の委託　一式</t>
  </si>
  <si>
    <t>支出負担行為担当官
税務大学校副校長
北村　厚
埼玉県和光市南２－３－７</t>
  </si>
  <si>
    <t>株式会社テクノプロ
東京都港区六本木６－１０－１</t>
  </si>
  <si>
    <t>一般競争入札において入札者がいない又は再度の入札を実施しても、落札者となるべき者がいないことから、会計法第29条の３第５項及び予決令第99条の２に該当するため。</t>
  </si>
  <si>
    <t>同種の他の契約の予定価格を類推されるおそれがあるため公表しない</t>
  </si>
  <si>
    <t>－</t>
  </si>
  <si>
    <t/>
  </si>
  <si>
    <t>令和７年度税務大学校で使用する図書の購入（第１回）（区分１）のべ9,456冊</t>
  </si>
  <si>
    <t>新日本法規出版株式会社
愛知県名古屋市中区栄１－２３－２０</t>
  </si>
  <si>
    <t>一般競争入札</t>
  </si>
  <si>
    <t>＠4,191円ほか</t>
  </si>
  <si>
    <t>令和７年度税務大学校で使用する図書の購入（第１回）（区分２）のべ13,069冊</t>
  </si>
  <si>
    <t>株式会社紀伊國屋書店
東京都新宿区新宿３－１７－７</t>
  </si>
  <si>
    <t>＠5,350.4円ほか</t>
  </si>
  <si>
    <t>令和７年度本校短期研修「情報システム（ＳＥ）」の研修実施委託　一式</t>
  </si>
  <si>
    <t>株式会社ウチダ人材開発センタ
東京都墨田区横網１－６－１</t>
  </si>
  <si>
    <t>＠528,000円ほか</t>
  </si>
  <si>
    <t>令和７年度本校短期研修「ＩＣＴ調査特別」の研修実施委託　一式</t>
  </si>
  <si>
    <t>株式会社大塚商会
東京都千代田区飯田橋２－１８－４</t>
  </si>
  <si>
    <t>＠7,018円ほか</t>
  </si>
  <si>
    <t>令和７年度税務大学校和光校舎　定期健康診断業務の委託
胸部X線撮影（直接）ほか11項目</t>
  </si>
  <si>
    <t>医療法人ヘブロン会大宮中央総合病院
埼玉県さいたま市北区東大成町１－２２７</t>
  </si>
  <si>
    <t>＠880円ほか</t>
  </si>
  <si>
    <t>令和７年度税務大学校で使用する図書の購入（第２回）のべ3,328冊</t>
  </si>
  <si>
    <t>＠3,668.5円ほか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</si>
</sst>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quot;年&quot;m&quot;月&quot;d&quot;日&quot;;@"/>
    <numFmt numFmtId="178" formatCode="0_);[Red]\(0\)"/>
    <numFmt numFmtId="179" formatCode="0.0%"/>
    <numFmt numFmtId="180" formatCode="#,##0&quot;円&quot;;[Red]\-#,##0&quot;円&quot;"/>
    <numFmt numFmtId="181"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theme="1"/>
      <name val="ＭＳ Ｐ明朝"/>
      <family val="1"/>
      <charset val="128"/>
    </font>
    <font>
      <sz val="8"/>
      <color theme="1"/>
      <name val="ＭＳ Ｐ明朝"/>
      <family val="1"/>
      <charset val="128"/>
    </font>
    <font>
      <sz val="11"/>
      <color theme="1"/>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6">
    <xf numFmtId="0" fontId="0" fillId="0" borderId="0" xfId="0"/>
    <xf numFmtId="178" fontId="6" fillId="0" borderId="6" xfId="6" applyNumberFormat="1" applyFont="1" applyFill="1" applyBorder="1" applyAlignment="1">
      <alignment horizontal="center" vertical="center" wrapText="1"/>
    </xf>
    <xf numFmtId="178" fontId="6" fillId="0" borderId="5" xfId="7" applyNumberFormat="1" applyFont="1" applyFill="1" applyBorder="1" applyAlignment="1">
      <alignment horizontal="center" vertical="center" wrapText="1"/>
    </xf>
    <xf numFmtId="178" fontId="6" fillId="0" borderId="5" xfId="6" applyNumberFormat="1" applyFont="1" applyFill="1" applyBorder="1" applyAlignment="1">
      <alignment horizontal="center" vertical="center" wrapText="1"/>
    </xf>
    <xf numFmtId="178" fontId="6" fillId="0" borderId="2" xfId="6" applyNumberFormat="1" applyFont="1" applyBorder="1" applyAlignment="1">
      <alignment horizontal="center" vertical="center" wrapText="1"/>
    </xf>
    <xf numFmtId="178" fontId="6" fillId="0" borderId="5" xfId="6" applyNumberFormat="1" applyFont="1" applyBorder="1" applyAlignment="1">
      <alignment horizontal="center" vertical="center" wrapText="1"/>
    </xf>
    <xf numFmtId="0" fontId="7" fillId="0" borderId="0" xfId="6" applyFont="1" applyAlignment="1">
      <alignment vertical="center" wrapText="1"/>
    </xf>
    <xf numFmtId="0" fontId="8" fillId="0" borderId="0" xfId="6" applyFont="1">
      <alignment vertical="center"/>
    </xf>
    <xf numFmtId="0" fontId="8" fillId="0" borderId="0" xfId="6" applyFont="1" applyAlignment="1">
      <alignment horizontal="center" vertical="center"/>
    </xf>
    <xf numFmtId="0" fontId="7" fillId="0" borderId="0" xfId="6" applyFont="1" applyAlignment="1">
      <alignment horizontal="center" vertical="center"/>
    </xf>
    <xf numFmtId="0" fontId="7" fillId="0" borderId="0" xfId="6" applyFont="1">
      <alignment vertical="center"/>
    </xf>
    <xf numFmtId="38" fontId="7" fillId="0" borderId="0" xfId="3" applyFont="1" applyFill="1" applyAlignment="1">
      <alignment horizontal="center" vertical="center"/>
    </xf>
    <xf numFmtId="178" fontId="7" fillId="0" borderId="0" xfId="6" applyNumberFormat="1" applyFont="1">
      <alignment vertical="center"/>
    </xf>
    <xf numFmtId="0" fontId="7" fillId="0" borderId="0" xfId="2" applyFont="1"/>
    <xf numFmtId="0" fontId="7" fillId="0" borderId="0" xfId="2" applyFont="1" applyAlignment="1">
      <alignment horizontal="right" vertical="center"/>
    </xf>
    <xf numFmtId="0" fontId="7" fillId="0" borderId="1" xfId="6" applyFont="1" applyBorder="1" applyAlignment="1">
      <alignment vertical="center" wrapText="1"/>
    </xf>
    <xf numFmtId="0" fontId="6" fillId="0" borderId="2" xfId="6" applyFont="1" applyBorder="1" applyAlignment="1">
      <alignment horizontal="center" vertical="center" wrapText="1"/>
    </xf>
    <xf numFmtId="0" fontId="7" fillId="0" borderId="0" xfId="6" applyFont="1" applyAlignment="1">
      <alignment horizontal="center" vertical="center" wrapText="1"/>
    </xf>
    <xf numFmtId="0" fontId="8" fillId="0" borderId="2" xfId="6" applyFont="1" applyBorder="1" applyAlignment="1">
      <alignment horizontal="center" vertical="center" wrapText="1"/>
    </xf>
    <xf numFmtId="0" fontId="6" fillId="0" borderId="5" xfId="6" applyFont="1" applyBorder="1" applyAlignment="1">
      <alignment vertical="center" wrapText="1"/>
    </xf>
    <xf numFmtId="0" fontId="6" fillId="0" borderId="5" xfId="1" applyFont="1" applyBorder="1" applyAlignment="1">
      <alignment vertical="center" wrapText="1"/>
    </xf>
    <xf numFmtId="181" fontId="6" fillId="0" borderId="5" xfId="1" applyNumberFormat="1" applyFont="1" applyBorder="1" applyAlignment="1">
      <alignment horizontal="center" vertical="center" wrapText="1"/>
    </xf>
    <xf numFmtId="176" fontId="6" fillId="0" borderId="5" xfId="1" applyNumberFormat="1" applyFont="1" applyBorder="1" applyAlignment="1">
      <alignment horizontal="center" vertical="center" wrapText="1"/>
    </xf>
    <xf numFmtId="180" fontId="6" fillId="0" borderId="5" xfId="3" applyNumberFormat="1" applyFont="1" applyFill="1" applyBorder="1" applyAlignment="1">
      <alignment horizontal="center" vertical="center" wrapText="1" shrinkToFit="1"/>
    </xf>
    <xf numFmtId="179" fontId="6" fillId="0" borderId="5" xfId="3" applyNumberFormat="1" applyFont="1" applyFill="1" applyBorder="1" applyAlignment="1">
      <alignment horizontal="center" vertical="center" wrapText="1" shrinkToFit="1"/>
    </xf>
    <xf numFmtId="179" fontId="6" fillId="0" borderId="5" xfId="7" applyNumberFormat="1" applyFont="1" applyFill="1" applyBorder="1" applyAlignment="1">
      <alignment horizontal="center" vertical="center" wrapText="1"/>
    </xf>
    <xf numFmtId="0" fontId="6" fillId="0" borderId="5" xfId="6" applyFont="1" applyBorder="1" applyAlignment="1">
      <alignment horizontal="left" vertical="center" wrapText="1"/>
    </xf>
    <xf numFmtId="0" fontId="7" fillId="0" borderId="0" xfId="6" applyFont="1" applyAlignment="1">
      <alignment horizontal="left" vertical="center"/>
    </xf>
    <xf numFmtId="9" fontId="7" fillId="0" borderId="0" xfId="6" applyNumberFormat="1" applyFont="1">
      <alignment vertical="center"/>
    </xf>
    <xf numFmtId="0" fontId="6" fillId="0" borderId="0" xfId="2" applyFont="1"/>
    <xf numFmtId="0" fontId="6" fillId="0" borderId="0" xfId="6" applyFont="1" applyAlignment="1">
      <alignment horizontal="center" vertical="center"/>
    </xf>
    <xf numFmtId="0" fontId="6" fillId="0" borderId="0" xfId="6" applyFont="1">
      <alignment vertical="center"/>
    </xf>
    <xf numFmtId="0" fontId="6" fillId="0" borderId="0" xfId="6" applyFont="1" applyAlignment="1">
      <alignment horizontal="left" vertical="center"/>
    </xf>
    <xf numFmtId="38" fontId="6" fillId="0" borderId="0" xfId="3" applyFont="1" applyFill="1" applyAlignment="1">
      <alignment horizontal="center" vertical="center"/>
    </xf>
    <xf numFmtId="9" fontId="6" fillId="0" borderId="0" xfId="6" applyNumberFormat="1" applyFont="1">
      <alignment vertical="center"/>
    </xf>
    <xf numFmtId="178" fontId="6" fillId="0" borderId="0" xfId="6" applyNumberFormat="1" applyFont="1">
      <alignment vertical="center"/>
    </xf>
    <xf numFmtId="0" fontId="6" fillId="0" borderId="0" xfId="2" applyFont="1" applyAlignment="1">
      <alignment horizontal="right" vertical="center"/>
    </xf>
    <xf numFmtId="0" fontId="6" fillId="0" borderId="0" xfId="6" applyFont="1" applyAlignment="1">
      <alignment horizontal="center" vertical="center" wrapText="1"/>
    </xf>
    <xf numFmtId="177" fontId="6" fillId="0" borderId="5" xfId="1" applyNumberFormat="1" applyFont="1" applyBorder="1" applyAlignment="1">
      <alignment horizontal="center" vertical="center" wrapText="1"/>
    </xf>
    <xf numFmtId="0" fontId="6" fillId="0" borderId="5" xfId="7" applyNumberFormat="1" applyFont="1" applyFill="1" applyBorder="1" applyAlignment="1">
      <alignment horizontal="center" vertical="center" wrapText="1"/>
    </xf>
    <xf numFmtId="0" fontId="6" fillId="0" borderId="0" xfId="6" applyFont="1" applyAlignment="1">
      <alignment vertical="center" wrapText="1"/>
    </xf>
    <xf numFmtId="38" fontId="6" fillId="0" borderId="0" xfId="3" applyFont="1" applyFill="1" applyAlignment="1">
      <alignment horizontal="left" vertical="center"/>
    </xf>
    <xf numFmtId="179" fontId="6" fillId="0" borderId="0" xfId="6" applyNumberFormat="1" applyFont="1">
      <alignment vertical="center"/>
    </xf>
    <xf numFmtId="0" fontId="6" fillId="0" borderId="1" xfId="6" applyFont="1" applyBorder="1" applyAlignment="1">
      <alignment vertical="center" wrapText="1"/>
    </xf>
    <xf numFmtId="178" fontId="6" fillId="0" borderId="6" xfId="6" applyNumberFormat="1" applyFont="1" applyBorder="1" applyAlignment="1">
      <alignment horizontal="center" vertical="center" wrapText="1"/>
    </xf>
    <xf numFmtId="181" fontId="6" fillId="0" borderId="5" xfId="1" applyNumberFormat="1" applyFont="1" applyBorder="1" applyAlignment="1">
      <alignment horizontal="center" vertical="center" shrinkToFit="1"/>
    </xf>
    <xf numFmtId="176" fontId="6" fillId="0" borderId="5" xfId="1" applyNumberFormat="1" applyFont="1" applyBorder="1" applyAlignment="1">
      <alignment horizontal="left" vertical="center" wrapText="1"/>
    </xf>
    <xf numFmtId="180" fontId="6" fillId="0" borderId="5" xfId="3" applyNumberFormat="1" applyFont="1" applyFill="1" applyBorder="1" applyAlignment="1">
      <alignment horizontal="left" vertical="center" wrapText="1" shrinkToFit="1"/>
    </xf>
    <xf numFmtId="0" fontId="6" fillId="0" borderId="5" xfId="7" quotePrefix="1" applyNumberFormat="1" applyFont="1" applyFill="1" applyBorder="1" applyAlignment="1">
      <alignment horizontal="center" vertical="center" wrapText="1"/>
    </xf>
    <xf numFmtId="179" fontId="6" fillId="0" borderId="2" xfId="6" applyNumberFormat="1" applyFont="1" applyBorder="1" applyAlignment="1">
      <alignment horizontal="center" vertical="center" wrapText="1"/>
    </xf>
    <xf numFmtId="0" fontId="6" fillId="0" borderId="3" xfId="6" applyFont="1" applyBorder="1" applyAlignment="1">
      <alignment horizontal="center" vertical="center"/>
    </xf>
    <xf numFmtId="0" fontId="6" fillId="0" borderId="4" xfId="6" applyFont="1" applyBorder="1" applyAlignment="1">
      <alignment horizontal="center" vertical="center"/>
    </xf>
    <xf numFmtId="0" fontId="8" fillId="0" borderId="0" xfId="2" applyFont="1" applyAlignment="1">
      <alignment horizontal="center" vertical="center" wrapText="1"/>
    </xf>
    <xf numFmtId="0" fontId="8" fillId="0" borderId="0" xfId="2" applyFont="1" applyAlignment="1">
      <alignment horizontal="center" vertical="center"/>
    </xf>
    <xf numFmtId="0" fontId="6" fillId="0" borderId="2" xfId="6" applyFont="1" applyBorder="1" applyAlignment="1">
      <alignment horizontal="center" vertical="center" wrapText="1"/>
    </xf>
    <xf numFmtId="0" fontId="6" fillId="0" borderId="7" xfId="6" applyFont="1" applyBorder="1" applyAlignment="1">
      <alignment horizontal="center" vertical="center" wrapText="1"/>
    </xf>
    <xf numFmtId="0" fontId="6" fillId="0" borderId="5" xfId="6" applyFont="1" applyBorder="1" applyAlignment="1">
      <alignment horizontal="center" vertical="center" wrapText="1"/>
    </xf>
    <xf numFmtId="38" fontId="6" fillId="0" borderId="2" xfId="3" applyFont="1" applyFill="1" applyBorder="1" applyAlignment="1">
      <alignment horizontal="center" vertical="center" wrapText="1"/>
    </xf>
    <xf numFmtId="9" fontId="6" fillId="0" borderId="2" xfId="6" applyNumberFormat="1" applyFont="1" applyBorder="1" applyAlignment="1">
      <alignment horizontal="center" vertical="center" wrapText="1"/>
    </xf>
    <xf numFmtId="0" fontId="6" fillId="0" borderId="2" xfId="6" applyFont="1" applyFill="1" applyBorder="1" applyAlignment="1">
      <alignment horizontal="center" vertical="center" wrapText="1"/>
    </xf>
    <xf numFmtId="0" fontId="6" fillId="0" borderId="2" xfId="6" applyFont="1" applyBorder="1" applyAlignment="1">
      <alignment horizontal="center" vertical="center"/>
    </xf>
    <xf numFmtId="0" fontId="8" fillId="0" borderId="0" xfId="2" applyFont="1" applyAlignment="1">
      <alignment horizontal="left" vertical="center"/>
    </xf>
    <xf numFmtId="0" fontId="6" fillId="0" borderId="2" xfId="2" applyFont="1" applyBorder="1" applyAlignment="1">
      <alignment horizontal="center" vertical="center" wrapText="1"/>
    </xf>
    <xf numFmtId="0" fontId="8" fillId="0" borderId="0" xfId="6" applyFont="1" applyAlignment="1">
      <alignment horizontal="center" vertical="center" wrapText="1"/>
    </xf>
    <xf numFmtId="0" fontId="8" fillId="0" borderId="0" xfId="6" applyFont="1" applyAlignment="1">
      <alignment horizontal="center" vertical="center"/>
    </xf>
    <xf numFmtId="0" fontId="8" fillId="0" borderId="0" xfId="6"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3"/>
  <sheetViews>
    <sheetView showZeros="0" tabSelected="1" view="pageBreakPreview" zoomScale="85" zoomScaleNormal="100" zoomScaleSheetLayoutView="85" workbookViewId="0">
      <selection activeCell="B6" sqref="B6"/>
    </sheetView>
  </sheetViews>
  <sheetFormatPr defaultColWidth="9" defaultRowHeight="13.5"/>
  <cols>
    <col min="1" max="1" width="9" style="8"/>
    <col min="2" max="2" width="30.625" style="7" customWidth="1"/>
    <col min="3" max="3" width="20.625" style="8" customWidth="1"/>
    <col min="4" max="4" width="14.375" style="9" customWidth="1"/>
    <col min="5" max="5" width="20.625" style="10" customWidth="1"/>
    <col min="6" max="6" width="15.625" style="10" customWidth="1"/>
    <col min="7" max="7" width="14.375" style="10" customWidth="1"/>
    <col min="8" max="8" width="14.625" style="11" customWidth="1"/>
    <col min="9" max="9" width="14.625" style="9" customWidth="1"/>
    <col min="10" max="10" width="7.625" style="10" customWidth="1"/>
    <col min="11" max="11" width="8.125" style="10" customWidth="1"/>
    <col min="12" max="12" width="8.625" style="10" customWidth="1"/>
    <col min="13" max="13" width="8.125" style="12" customWidth="1"/>
    <col min="14" max="14" width="12" style="10" customWidth="1"/>
    <col min="15" max="15" width="9" style="7"/>
    <col min="16" max="16" width="11.25" style="7" customWidth="1"/>
    <col min="17" max="16384" width="9" style="7"/>
  </cols>
  <sheetData>
    <row r="1" spans="1:16" ht="27.6" customHeight="1">
      <c r="A1" s="6"/>
      <c r="B1" s="52" t="s">
        <v>0</v>
      </c>
      <c r="C1" s="53"/>
      <c r="D1" s="53"/>
      <c r="E1" s="53"/>
      <c r="F1" s="53"/>
      <c r="G1" s="53"/>
      <c r="H1" s="53"/>
      <c r="I1" s="53"/>
      <c r="J1" s="53"/>
      <c r="K1" s="53"/>
      <c r="L1" s="53"/>
      <c r="M1" s="53"/>
      <c r="N1" s="53"/>
    </row>
    <row r="2" spans="1:16">
      <c r="A2" s="6"/>
    </row>
    <row r="3" spans="1:16">
      <c r="A3" s="6"/>
      <c r="B3" s="13"/>
      <c r="N3" s="14"/>
    </row>
    <row r="4" spans="1:16" ht="21.95" customHeight="1">
      <c r="A4" s="6"/>
      <c r="B4" s="54" t="s">
        <v>1</v>
      </c>
      <c r="C4" s="54" t="s">
        <v>5</v>
      </c>
      <c r="D4" s="54" t="s">
        <v>6</v>
      </c>
      <c r="E4" s="54" t="s">
        <v>7</v>
      </c>
      <c r="F4" s="55" t="s">
        <v>8</v>
      </c>
      <c r="G4" s="54" t="s">
        <v>18</v>
      </c>
      <c r="H4" s="57" t="s">
        <v>10</v>
      </c>
      <c r="I4" s="54" t="s">
        <v>11</v>
      </c>
      <c r="J4" s="49" t="s">
        <v>12</v>
      </c>
      <c r="K4" s="50" t="s">
        <v>14</v>
      </c>
      <c r="L4" s="51"/>
      <c r="M4" s="51"/>
      <c r="N4" s="55" t="s">
        <v>22</v>
      </c>
    </row>
    <row r="5" spans="1:16" s="17" customFormat="1" ht="36.950000000000003" customHeight="1">
      <c r="A5" s="15"/>
      <c r="B5" s="54"/>
      <c r="C5" s="54"/>
      <c r="D5" s="54"/>
      <c r="E5" s="54"/>
      <c r="F5" s="56"/>
      <c r="G5" s="54"/>
      <c r="H5" s="57"/>
      <c r="I5" s="54"/>
      <c r="J5" s="49"/>
      <c r="K5" s="16" t="s">
        <v>15</v>
      </c>
      <c r="L5" s="16" t="s">
        <v>21</v>
      </c>
      <c r="M5" s="1" t="s">
        <v>2</v>
      </c>
      <c r="N5" s="56"/>
    </row>
    <row r="6" spans="1:16" s="17" customFormat="1" ht="69.95" customHeight="1">
      <c r="A6" s="18"/>
      <c r="B6" s="19" t="str">
        <f>IF(A6="","",VLOOKUP(A6,#REF!,7,FALSE))</f>
        <v/>
      </c>
      <c r="C6" s="20" t="str">
        <f>IF(A6="","",VLOOKUP(A6,#REF!,8,FALSE))</f>
        <v/>
      </c>
      <c r="D6" s="21" t="str">
        <f>IF(A6="","",VLOOKUP(A6,#REF!,11,FALSE))</f>
        <v/>
      </c>
      <c r="E6" s="19" t="str">
        <f>IF(A6="","",VLOOKUP(A6,#REF!,12,FALSE))</f>
        <v/>
      </c>
      <c r="F6" s="3" t="str">
        <f>IF(A6="","",VLOOKUP(A6,#REF!,13,FALSE))</f>
        <v/>
      </c>
      <c r="G6" s="22" t="str">
        <f>IF(A6="","",IF(VLOOKUP(A6,#REF!,16,FALSE)="②一般競争入札（総合評価方式）","一般競争入札"&amp;CHAR(10)&amp;"（総合評価方式）","一般競争入札"))</f>
        <v/>
      </c>
      <c r="H6" s="23" t="str">
        <f>IF(A6="","",IF(VLOOKUP(A6,#REF!,18,FALSE)="他官署で調達手続きを実施のため","他官署で調達手続きを実施のため",IF(VLOOKUP(A6,#REF!,26,FALSE)="②同種の他の契約の予定価格を類推されるおそれがあるため公表しない","同種の他の契約の予定価格を類推されるおそれがあるため公表しない",IF(VLOOKUP(A6,#REF!,26,FALSE)="－","－",IF(VLOOKUP(A6,#REF!,9,FALSE)&lt;&gt;"",TEXT(VLOOKUP(A6,#REF!,18,FALSE),"#,##0円")&amp;CHAR(10)&amp;"(A)",VLOOKUP(A6,#REF!,18,FALSE))))))</f>
        <v/>
      </c>
      <c r="I6" s="23" t="str">
        <f>IF(A6="","",VLOOKUP(A6,#REF!,20,FALSE))</f>
        <v/>
      </c>
      <c r="J6" s="24" t="str">
        <f>IF(A6="","",IF(VLOOKUP(A6,#REF!,18,FALSE)="他官署で調達手続きを実施のため","－",IF(VLOOKUP(A6,#REF!,26,FALSE)="②同種の他の契約の予定価格を類推されるおそれがあるため公表しない","－",IF(VLOOKUP(A6,#REF!,26,FALSE)="－","－",IF(VLOOKUP(A6,#REF!,9,FALSE)&lt;&gt;"",TEXT(VLOOKUP(A6,#REF!,22,FALSE),"#.0%")&amp;CHAR(10)&amp;"(B/A×100)",VLOOKUP(A6,#REF!,22,FALSE))))))</f>
        <v/>
      </c>
      <c r="K6" s="25" t="str">
        <f>IF(A6="","",IF(VLOOKUP(A6,#REF!,14,FALSE)="①公益社団法人","公社",IF(VLOOKUP(A6,#REF!,14,FALSE)="②公益財団法人","公財","")))</f>
        <v/>
      </c>
      <c r="L6" s="25" t="str">
        <f>IF(A6="","",VLOOKUP(A6,#REF!,15,FALSE))</f>
        <v/>
      </c>
      <c r="M6" s="2" t="str">
        <f>IF(A6="","",IF(VLOOKUP(A6,#REF!,15,FALSE)="国所管",VLOOKUP(A6,#REF!,27,FALSE),""))</f>
        <v/>
      </c>
      <c r="N6" s="26"/>
      <c r="O6" s="17" t="str">
        <f>IF(A6="","",VLOOKUP(A6,#REF!,61,FALSE))</f>
        <v/>
      </c>
      <c r="P6" s="17" t="str">
        <f>IF(A6="","",IF(VLOOKUP(A6,#REF!,18,FALSE)="他官署で調達手続きを実施のため","×",IF(VLOOKUP(A6,#REF!,26,FALSE)="②同種の他の契約の予定価格を類推されるおそれがあるため公表しない","×","○")))</f>
        <v/>
      </c>
    </row>
    <row r="7" spans="1:16" s="17" customFormat="1" ht="69.95" customHeight="1">
      <c r="A7" s="18"/>
      <c r="B7" s="19" t="str">
        <f>IF(A7="","",VLOOKUP(A7,#REF!,7,FALSE))</f>
        <v/>
      </c>
      <c r="C7" s="20" t="str">
        <f>IF(A7="","",VLOOKUP(A7,#REF!,8,FALSE))</f>
        <v/>
      </c>
      <c r="D7" s="21" t="str">
        <f>IF(A7="","",VLOOKUP(A7,#REF!,11,FALSE))</f>
        <v/>
      </c>
      <c r="E7" s="19" t="str">
        <f>IF(A7="","",VLOOKUP(A7,#REF!,12,FALSE))</f>
        <v/>
      </c>
      <c r="F7" s="3" t="str">
        <f>IF(A7="","",VLOOKUP(A7,#REF!,13,FALSE))</f>
        <v/>
      </c>
      <c r="G7" s="22" t="str">
        <f>IF(A7="","",IF(VLOOKUP(A7,#REF!,16,FALSE)="②一般競争入札（総合評価方式）","一般競争入札"&amp;CHAR(10)&amp;"（総合評価方式）","一般競争入札"))</f>
        <v/>
      </c>
      <c r="H7" s="23" t="str">
        <f>IF(A7="","",IF(VLOOKUP(A7,#REF!,18,FALSE)="他官署で調達手続きを実施のため","他官署で調達手続きを実施のため",IF(VLOOKUP(A7,#REF!,26,FALSE)="②同種の他の契約の予定価格を類推されるおそれがあるため公表しない","同種の他の契約の予定価格を類推されるおそれがあるため公表しない",IF(VLOOKUP(A7,#REF!,26,FALSE)="－","－",IF(VLOOKUP(A7,#REF!,9,FALSE)&lt;&gt;"",TEXT(VLOOKUP(A7,#REF!,18,FALSE),"#,##0円")&amp;CHAR(10)&amp;"(A)",VLOOKUP(A7,#REF!,18,FALSE))))))</f>
        <v/>
      </c>
      <c r="I7" s="23" t="str">
        <f>IF(A7="","",VLOOKUP(A7,#REF!,20,FALSE))</f>
        <v/>
      </c>
      <c r="J7" s="24" t="str">
        <f>IF(A7="","",IF(VLOOKUP(A7,#REF!,18,FALSE)="他官署で調達手続きを実施のため","－",IF(VLOOKUP(A7,#REF!,26,FALSE)="②同種の他の契約の予定価格を類推されるおそれがあるため公表しない","－",IF(VLOOKUP(A7,#REF!,26,FALSE)="－","－",IF(VLOOKUP(A7,#REF!,9,FALSE)&lt;&gt;"",TEXT(VLOOKUP(A7,#REF!,22,FALSE),"#.0%")&amp;CHAR(10)&amp;"(B/A×100)",VLOOKUP(A7,#REF!,22,FALSE))))))</f>
        <v/>
      </c>
      <c r="K7" s="25" t="str">
        <f>IF(A7="","",IF(VLOOKUP(A7,#REF!,14,FALSE)="①公益社団法人","公社",IF(VLOOKUP(A7,#REF!,14,FALSE)="②公益財団法人","公財","")))</f>
        <v/>
      </c>
      <c r="L7" s="25" t="str">
        <f>IF(A7="","",VLOOKUP(A7,#REF!,15,FALSE))</f>
        <v/>
      </c>
      <c r="M7" s="2" t="str">
        <f>IF(A7="","",IF(VLOOKUP(A7,#REF!,15,FALSE)="国所管",VLOOKUP(A7,#REF!,27,FALSE),""))</f>
        <v/>
      </c>
      <c r="N7" s="26"/>
      <c r="O7" s="17" t="str">
        <f>IF(A7="","",VLOOKUP(A7,#REF!,61,FALSE))</f>
        <v/>
      </c>
      <c r="P7" s="17" t="str">
        <f>IF(A7="","",IF(VLOOKUP(A7,#REF!,18,FALSE)="他官署で調達手続きを実施のため","×",IF(VLOOKUP(A7,#REF!,26,FALSE)="②同種の他の契約の予定価格を類推されるおそれがあるため公表しない","×","○")))</f>
        <v/>
      </c>
    </row>
    <row r="8" spans="1:16" s="17" customFormat="1" ht="69.95" customHeight="1">
      <c r="A8" s="18"/>
      <c r="B8" s="19" t="str">
        <f>IF(A8="","",VLOOKUP(A8,#REF!,7,FALSE))</f>
        <v/>
      </c>
      <c r="C8" s="20" t="str">
        <f>IF(A8="","",VLOOKUP(A8,#REF!,8,FALSE))</f>
        <v/>
      </c>
      <c r="D8" s="21" t="str">
        <f>IF(A8="","",VLOOKUP(A8,#REF!,11,FALSE))</f>
        <v/>
      </c>
      <c r="E8" s="19" t="str">
        <f>IF(A8="","",VLOOKUP(A8,#REF!,12,FALSE))</f>
        <v/>
      </c>
      <c r="F8" s="3" t="str">
        <f>IF(A8="","",VLOOKUP(A8,#REF!,13,FALSE))</f>
        <v/>
      </c>
      <c r="G8" s="22" t="str">
        <f>IF(A8="","",IF(VLOOKUP(A8,#REF!,16,FALSE)="②一般競争入札（総合評価方式）","一般競争入札"&amp;CHAR(10)&amp;"（総合評価方式）","一般競争入札"))</f>
        <v/>
      </c>
      <c r="H8" s="23" t="str">
        <f>IF(A8="","",IF(VLOOKUP(A8,#REF!,18,FALSE)="他官署で調達手続きを実施のため","他官署で調達手続きを実施のため",IF(VLOOKUP(A8,#REF!,26,FALSE)="②同種の他の契約の予定価格を類推されるおそれがあるため公表しない","同種の他の契約の予定価格を類推されるおそれがあるため公表しない",IF(VLOOKUP(A8,#REF!,26,FALSE)="－","－",IF(VLOOKUP(A8,#REF!,9,FALSE)&lt;&gt;"",TEXT(VLOOKUP(A8,#REF!,18,FALSE),"#,##0円")&amp;CHAR(10)&amp;"(A)",VLOOKUP(A8,#REF!,18,FALSE))))))</f>
        <v/>
      </c>
      <c r="I8" s="23" t="str">
        <f>IF(A8="","",VLOOKUP(A8,#REF!,20,FALSE))</f>
        <v/>
      </c>
      <c r="J8" s="24" t="str">
        <f>IF(A8="","",IF(VLOOKUP(A8,#REF!,18,FALSE)="他官署で調達手続きを実施のため","－",IF(VLOOKUP(A8,#REF!,26,FALSE)="②同種の他の契約の予定価格を類推されるおそれがあるため公表しない","－",IF(VLOOKUP(A8,#REF!,26,FALSE)="－","－",IF(VLOOKUP(A8,#REF!,9,FALSE)&lt;&gt;"",TEXT(VLOOKUP(A8,#REF!,22,FALSE),"#.0%")&amp;CHAR(10)&amp;"(B/A×100)",VLOOKUP(A8,#REF!,22,FALSE))))))</f>
        <v/>
      </c>
      <c r="K8" s="25" t="str">
        <f>IF(A8="","",IF(VLOOKUP(A8,#REF!,14,FALSE)="①公益社団法人","公社",IF(VLOOKUP(A8,#REF!,14,FALSE)="②公益財団法人","公財","")))</f>
        <v/>
      </c>
      <c r="L8" s="25" t="str">
        <f>IF(A8="","",VLOOKUP(A8,#REF!,15,FALSE))</f>
        <v/>
      </c>
      <c r="M8" s="2" t="str">
        <f>IF(A8="","",IF(VLOOKUP(A8,#REF!,15,FALSE)="国所管",VLOOKUP(A8,#REF!,27,FALSE),""))</f>
        <v/>
      </c>
      <c r="N8" s="26"/>
      <c r="O8" s="17" t="str">
        <f>IF(A8="","",VLOOKUP(A8,#REF!,61,FALSE))</f>
        <v/>
      </c>
      <c r="P8" s="17" t="str">
        <f>IF(A8="","",IF(VLOOKUP(A8,#REF!,18,FALSE)="他官署で調達手続きを実施のため","×",IF(VLOOKUP(A8,#REF!,26,FALSE)="②同種の他の契約の予定価格を類推されるおそれがあるため公表しない","×","○")))</f>
        <v/>
      </c>
    </row>
    <row r="9" spans="1:16" s="17" customFormat="1" ht="69.95" customHeight="1">
      <c r="A9" s="18"/>
      <c r="B9" s="19" t="str">
        <f>IF(A9="","",VLOOKUP(A9,#REF!,7,FALSE))</f>
        <v/>
      </c>
      <c r="C9" s="20" t="str">
        <f>IF(A9="","",VLOOKUP(A9,#REF!,8,FALSE))</f>
        <v/>
      </c>
      <c r="D9" s="21" t="str">
        <f>IF(A9="","",VLOOKUP(A9,#REF!,11,FALSE))</f>
        <v/>
      </c>
      <c r="E9" s="19" t="str">
        <f>IF(A9="","",VLOOKUP(A9,#REF!,12,FALSE))</f>
        <v/>
      </c>
      <c r="F9" s="3" t="str">
        <f>IF(A9="","",VLOOKUP(A9,#REF!,13,FALSE))</f>
        <v/>
      </c>
      <c r="G9" s="22" t="str">
        <f>IF(A9="","",IF(VLOOKUP(A9,#REF!,16,FALSE)="②一般競争入札（総合評価方式）","一般競争入札"&amp;CHAR(10)&amp;"（総合評価方式）","一般競争入札"))</f>
        <v/>
      </c>
      <c r="H9" s="23" t="str">
        <f>IF(A9="","",IF(VLOOKUP(A9,#REF!,18,FALSE)="他官署で調達手続きを実施のため","他官署で調達手続きを実施のため",IF(VLOOKUP(A9,#REF!,26,FALSE)="②同種の他の契約の予定価格を類推されるおそれがあるため公表しない","同種の他の契約の予定価格を類推されるおそれがあるため公表しない",IF(VLOOKUP(A9,#REF!,26,FALSE)="－","－",IF(VLOOKUP(A9,#REF!,9,FALSE)&lt;&gt;"",TEXT(VLOOKUP(A9,#REF!,18,FALSE),"#,##0円")&amp;CHAR(10)&amp;"(A)",VLOOKUP(A9,#REF!,18,FALSE))))))</f>
        <v/>
      </c>
      <c r="I9" s="23" t="str">
        <f>IF(A9="","",VLOOKUP(A9,#REF!,20,FALSE))</f>
        <v/>
      </c>
      <c r="J9" s="24" t="str">
        <f>IF(A9="","",IF(VLOOKUP(A9,#REF!,18,FALSE)="他官署で調達手続きを実施のため","－",IF(VLOOKUP(A9,#REF!,26,FALSE)="②同種の他の契約の予定価格を類推されるおそれがあるため公表しない","－",IF(VLOOKUP(A9,#REF!,26,FALSE)="－","－",IF(VLOOKUP(A9,#REF!,9,FALSE)&lt;&gt;"",TEXT(VLOOKUP(A9,#REF!,22,FALSE),"#.0%")&amp;CHAR(10)&amp;"(B/A×100)",VLOOKUP(A9,#REF!,22,FALSE))))))</f>
        <v/>
      </c>
      <c r="K9" s="25" t="str">
        <f>IF(A9="","",IF(VLOOKUP(A9,#REF!,14,FALSE)="①公益社団法人","公社",IF(VLOOKUP(A9,#REF!,14,FALSE)="②公益財団法人","公財","")))</f>
        <v/>
      </c>
      <c r="L9" s="25" t="str">
        <f>IF(A9="","",VLOOKUP(A9,#REF!,15,FALSE))</f>
        <v/>
      </c>
      <c r="M9" s="2" t="str">
        <f>IF(A9="","",IF(VLOOKUP(A9,#REF!,15,FALSE)="国所管",VLOOKUP(A9,#REF!,27,FALSE),""))</f>
        <v/>
      </c>
      <c r="N9" s="26"/>
      <c r="O9" s="17" t="str">
        <f>IF(A9="","",VLOOKUP(A9,#REF!,61,FALSE))</f>
        <v/>
      </c>
      <c r="P9" s="17" t="str">
        <f>IF(A9="","",IF(VLOOKUP(A9,#REF!,18,FALSE)="他官署で調達手続きを実施のため","×",IF(VLOOKUP(A9,#REF!,26,FALSE)="②同種の他の契約の予定価格を類推されるおそれがあるため公表しない","×","○")))</f>
        <v/>
      </c>
    </row>
    <row r="10" spans="1:16" s="17" customFormat="1" ht="69.95" customHeight="1">
      <c r="A10" s="18"/>
      <c r="B10" s="19" t="str">
        <f>IF(A10="","",VLOOKUP(A10,#REF!,7,FALSE))</f>
        <v/>
      </c>
      <c r="C10" s="20" t="str">
        <f>IF(A10="","",VLOOKUP(A10,#REF!,8,FALSE))</f>
        <v/>
      </c>
      <c r="D10" s="21" t="str">
        <f>IF(A10="","",VLOOKUP(A10,#REF!,11,FALSE))</f>
        <v/>
      </c>
      <c r="E10" s="19" t="str">
        <f>IF(A10="","",VLOOKUP(A10,#REF!,12,FALSE))</f>
        <v/>
      </c>
      <c r="F10" s="3" t="str">
        <f>IF(A10="","",VLOOKUP(A10,#REF!,13,FALSE))</f>
        <v/>
      </c>
      <c r="G10" s="22" t="str">
        <f>IF(A10="","",IF(VLOOKUP(A10,#REF!,16,FALSE)="②一般競争入札（総合評価方式）","一般競争入札"&amp;CHAR(10)&amp;"（総合評価方式）","一般競争入札"))</f>
        <v/>
      </c>
      <c r="H10" s="23" t="str">
        <f>IF(A10="","",IF(VLOOKUP(A10,#REF!,18,FALSE)="他官署で調達手続きを実施のため","他官署で調達手続きを実施のため",IF(VLOOKUP(A10,#REF!,26,FALSE)="②同種の他の契約の予定価格を類推されるおそれがあるため公表しない","同種の他の契約の予定価格を類推されるおそれがあるため公表しない",IF(VLOOKUP(A10,#REF!,26,FALSE)="－","－",IF(VLOOKUP(A10,#REF!,9,FALSE)&lt;&gt;"",TEXT(VLOOKUP(A10,#REF!,18,FALSE),"#,##0円")&amp;CHAR(10)&amp;"(A)",VLOOKUP(A10,#REF!,18,FALSE))))))</f>
        <v/>
      </c>
      <c r="I10" s="23" t="str">
        <f>IF(A10="","",VLOOKUP(A10,#REF!,20,FALSE))</f>
        <v/>
      </c>
      <c r="J10" s="24" t="str">
        <f>IF(A10="","",IF(VLOOKUP(A10,#REF!,18,FALSE)="他官署で調達手続きを実施のため","－",IF(VLOOKUP(A10,#REF!,26,FALSE)="②同種の他の契約の予定価格を類推されるおそれがあるため公表しない","－",IF(VLOOKUP(A10,#REF!,26,FALSE)="－","－",IF(VLOOKUP(A10,#REF!,9,FALSE)&lt;&gt;"",TEXT(VLOOKUP(A10,#REF!,22,FALSE),"#.0%")&amp;CHAR(10)&amp;"(B/A×100)",VLOOKUP(A10,#REF!,22,FALSE))))))</f>
        <v/>
      </c>
      <c r="K10" s="25" t="str">
        <f>IF(A10="","",IF(VLOOKUP(A10,#REF!,14,FALSE)="①公益社団法人","公社",IF(VLOOKUP(A10,#REF!,14,FALSE)="②公益財団法人","公財","")))</f>
        <v/>
      </c>
      <c r="L10" s="25" t="str">
        <f>IF(A10="","",VLOOKUP(A10,#REF!,15,FALSE))</f>
        <v/>
      </c>
      <c r="M10" s="2" t="str">
        <f>IF(A10="","",IF(VLOOKUP(A10,#REF!,15,FALSE)="国所管",VLOOKUP(A10,#REF!,27,FALSE),""))</f>
        <v/>
      </c>
      <c r="N10" s="26"/>
      <c r="O10" s="17" t="str">
        <f>IF(A10="","",VLOOKUP(A10,#REF!,61,FALSE))</f>
        <v/>
      </c>
      <c r="P10" s="17" t="str">
        <f>IF(A10="","",IF(VLOOKUP(A10,#REF!,18,FALSE)="他官署で調達手続きを実施のため","×",IF(VLOOKUP(A10,#REF!,26,FALSE)="②同種の他の契約の予定価格を類推されるおそれがあるため公表しない","×","○")))</f>
        <v/>
      </c>
    </row>
    <row r="11" spans="1:16" s="17" customFormat="1" ht="69.95" customHeight="1">
      <c r="A11" s="18"/>
      <c r="B11" s="19" t="str">
        <f>IF(A11="","",VLOOKUP(A11,#REF!,7,FALSE))</f>
        <v/>
      </c>
      <c r="C11" s="20" t="str">
        <f>IF(A11="","",VLOOKUP(A11,#REF!,8,FALSE))</f>
        <v/>
      </c>
      <c r="D11" s="21" t="str">
        <f>IF(A11="","",VLOOKUP(A11,#REF!,11,FALSE))</f>
        <v/>
      </c>
      <c r="E11" s="19" t="str">
        <f>IF(A11="","",VLOOKUP(A11,#REF!,12,FALSE))</f>
        <v/>
      </c>
      <c r="F11" s="3" t="str">
        <f>IF(A11="","",VLOOKUP(A11,#REF!,13,FALSE))</f>
        <v/>
      </c>
      <c r="G11" s="22" t="str">
        <f>IF(A11="","",IF(VLOOKUP(A11,#REF!,16,FALSE)="②一般競争入札（総合評価方式）","一般競争入札"&amp;CHAR(10)&amp;"（総合評価方式）","一般競争入札"))</f>
        <v/>
      </c>
      <c r="H11" s="23" t="str">
        <f>IF(A11="","",IF(VLOOKUP(A11,#REF!,18,FALSE)="他官署で調達手続きを実施のため","他官署で調達手続きを実施のため",IF(VLOOKUP(A11,#REF!,26,FALSE)="②同種の他の契約の予定価格を類推されるおそれがあるため公表しない","同種の他の契約の予定価格を類推されるおそれがあるため公表しない",IF(VLOOKUP(A11,#REF!,26,FALSE)="－","－",IF(VLOOKUP(A11,#REF!,9,FALSE)&lt;&gt;"",TEXT(VLOOKUP(A11,#REF!,18,FALSE),"#,##0円")&amp;CHAR(10)&amp;"(A)",VLOOKUP(A11,#REF!,18,FALSE))))))</f>
        <v/>
      </c>
      <c r="I11" s="23" t="str">
        <f>IF(A11="","",VLOOKUP(A11,#REF!,20,FALSE))</f>
        <v/>
      </c>
      <c r="J11" s="24" t="str">
        <f>IF(A11="","",IF(VLOOKUP(A11,#REF!,18,FALSE)="他官署で調達手続きを実施のため","－",IF(VLOOKUP(A11,#REF!,26,FALSE)="②同種の他の契約の予定価格を類推されるおそれがあるため公表しない","－",IF(VLOOKUP(A11,#REF!,26,FALSE)="－","－",IF(VLOOKUP(A11,#REF!,9,FALSE)&lt;&gt;"",TEXT(VLOOKUP(A11,#REF!,22,FALSE),"#.0%")&amp;CHAR(10)&amp;"(B/A×100)",VLOOKUP(A11,#REF!,22,FALSE))))))</f>
        <v/>
      </c>
      <c r="K11" s="25" t="str">
        <f>IF(A11="","",IF(VLOOKUP(A11,#REF!,14,FALSE)="①公益社団法人","公社",IF(VLOOKUP(A11,#REF!,14,FALSE)="②公益財団法人","公財","")))</f>
        <v/>
      </c>
      <c r="L11" s="25" t="str">
        <f>IF(A11="","",VLOOKUP(A11,#REF!,15,FALSE))</f>
        <v/>
      </c>
      <c r="M11" s="2" t="str">
        <f>IF(A11="","",IF(VLOOKUP(A11,#REF!,15,FALSE)="国所管",VLOOKUP(A11,#REF!,27,FALSE),""))</f>
        <v/>
      </c>
      <c r="N11" s="26"/>
      <c r="O11" s="17" t="str">
        <f>IF(A11="","",VLOOKUP(A11,#REF!,61,FALSE))</f>
        <v/>
      </c>
      <c r="P11" s="17" t="str">
        <f>IF(A11="","",IF(VLOOKUP(A11,#REF!,18,FALSE)="他官署で調達手続きを実施のため","×",IF(VLOOKUP(A11,#REF!,26,FALSE)="②同種の他の契約の予定価格を類推されるおそれがあるため公表しない","×","○")))</f>
        <v/>
      </c>
    </row>
    <row r="12" spans="1:16" s="17" customFormat="1" ht="69.95" customHeight="1">
      <c r="A12" s="18"/>
      <c r="B12" s="19" t="str">
        <f>IF(A12="","",VLOOKUP(A12,#REF!,7,FALSE))</f>
        <v/>
      </c>
      <c r="C12" s="20" t="str">
        <f>IF(A12="","",VLOOKUP(A12,#REF!,8,FALSE))</f>
        <v/>
      </c>
      <c r="D12" s="21" t="str">
        <f>IF(A12="","",VLOOKUP(A12,#REF!,11,FALSE))</f>
        <v/>
      </c>
      <c r="E12" s="19" t="str">
        <f>IF(A12="","",VLOOKUP(A12,#REF!,12,FALSE))</f>
        <v/>
      </c>
      <c r="F12" s="3" t="str">
        <f>IF(A12="","",VLOOKUP(A12,#REF!,13,FALSE))</f>
        <v/>
      </c>
      <c r="G12" s="22" t="str">
        <f>IF(A12="","",IF(VLOOKUP(A12,#REF!,16,FALSE)="②一般競争入札（総合評価方式）","一般競争入札"&amp;CHAR(10)&amp;"（総合評価方式）","一般競争入札"))</f>
        <v/>
      </c>
      <c r="H12" s="23" t="str">
        <f>IF(A12="","",IF(VLOOKUP(A12,#REF!,18,FALSE)="他官署で調達手続きを実施のため","他官署で調達手続きを実施のため",IF(VLOOKUP(A12,#REF!,26,FALSE)="②同種の他の契約の予定価格を類推されるおそれがあるため公表しない","同種の他の契約の予定価格を類推されるおそれがあるため公表しない",IF(VLOOKUP(A12,#REF!,26,FALSE)="－","－",IF(VLOOKUP(A12,#REF!,9,FALSE)&lt;&gt;"",TEXT(VLOOKUP(A12,#REF!,18,FALSE),"#,##0円")&amp;CHAR(10)&amp;"(A)",VLOOKUP(A12,#REF!,18,FALSE))))))</f>
        <v/>
      </c>
      <c r="I12" s="23" t="str">
        <f>IF(A12="","",VLOOKUP(A12,#REF!,20,FALSE))</f>
        <v/>
      </c>
      <c r="J12" s="24" t="str">
        <f>IF(A12="","",IF(VLOOKUP(A12,#REF!,18,FALSE)="他官署で調達手続きを実施のため","－",IF(VLOOKUP(A12,#REF!,26,FALSE)="②同種の他の契約の予定価格を類推されるおそれがあるため公表しない","－",IF(VLOOKUP(A12,#REF!,26,FALSE)="－","－",IF(VLOOKUP(A12,#REF!,9,FALSE)&lt;&gt;"",TEXT(VLOOKUP(A12,#REF!,22,FALSE),"#.0%")&amp;CHAR(10)&amp;"(B/A×100)",VLOOKUP(A12,#REF!,22,FALSE))))))</f>
        <v/>
      </c>
      <c r="K12" s="25" t="str">
        <f>IF(A12="","",IF(VLOOKUP(A12,#REF!,14,FALSE)="①公益社団法人","公社",IF(VLOOKUP(A12,#REF!,14,FALSE)="②公益財団法人","公財","")))</f>
        <v/>
      </c>
      <c r="L12" s="25" t="str">
        <f>IF(A12="","",VLOOKUP(A12,#REF!,15,FALSE))</f>
        <v/>
      </c>
      <c r="M12" s="2" t="str">
        <f>IF(A12="","",IF(VLOOKUP(A12,#REF!,15,FALSE)="国所管",VLOOKUP(A12,#REF!,27,FALSE),""))</f>
        <v/>
      </c>
      <c r="N12" s="26"/>
      <c r="O12" s="17" t="str">
        <f>IF(A12="","",VLOOKUP(A12,#REF!,61,FALSE))</f>
        <v/>
      </c>
      <c r="P12" s="17" t="str">
        <f>IF(A12="","",IF(VLOOKUP(A12,#REF!,18,FALSE)="他官署で調達手続きを実施のため","×",IF(VLOOKUP(A12,#REF!,26,FALSE)="②同種の他の契約の予定価格を類推されるおそれがあるため公表しない","×","○")))</f>
        <v/>
      </c>
    </row>
    <row r="13" spans="1:16" s="17" customFormat="1" ht="69.95" customHeight="1">
      <c r="A13" s="18"/>
      <c r="B13" s="19" t="str">
        <f>IF(A13="","",VLOOKUP(A13,#REF!,7,FALSE))</f>
        <v/>
      </c>
      <c r="C13" s="20" t="str">
        <f>IF(A13="","",VLOOKUP(A13,#REF!,8,FALSE))</f>
        <v/>
      </c>
      <c r="D13" s="21" t="str">
        <f>IF(A13="","",VLOOKUP(A13,#REF!,11,FALSE))</f>
        <v/>
      </c>
      <c r="E13" s="19" t="str">
        <f>IF(A13="","",VLOOKUP(A13,#REF!,12,FALSE))</f>
        <v/>
      </c>
      <c r="F13" s="3" t="str">
        <f>IF(A13="","",VLOOKUP(A13,#REF!,13,FALSE))</f>
        <v/>
      </c>
      <c r="G13" s="22" t="str">
        <f>IF(A13="","",IF(VLOOKUP(A13,#REF!,16,FALSE)="②一般競争入札（総合評価方式）","一般競争入札"&amp;CHAR(10)&amp;"（総合評価方式）","一般競争入札"))</f>
        <v/>
      </c>
      <c r="H13" s="23" t="str">
        <f>IF(A13="","",IF(VLOOKUP(A13,#REF!,18,FALSE)="他官署で調達手続きを実施のため","他官署で調達手続きを実施のため",IF(VLOOKUP(A13,#REF!,26,FALSE)="②同種の他の契約の予定価格を類推されるおそれがあるため公表しない","同種の他の契約の予定価格を類推されるおそれがあるため公表しない",IF(VLOOKUP(A13,#REF!,26,FALSE)="－","－",IF(VLOOKUP(A13,#REF!,9,FALSE)&lt;&gt;"",TEXT(VLOOKUP(A13,#REF!,18,FALSE),"#,##0円")&amp;CHAR(10)&amp;"(A)",VLOOKUP(A13,#REF!,18,FALSE))))))</f>
        <v/>
      </c>
      <c r="I13" s="23" t="str">
        <f>IF(A13="","",VLOOKUP(A13,#REF!,20,FALSE))</f>
        <v/>
      </c>
      <c r="J13" s="24" t="str">
        <f>IF(A13="","",IF(VLOOKUP(A13,#REF!,18,FALSE)="他官署で調達手続きを実施のため","－",IF(VLOOKUP(A13,#REF!,26,FALSE)="②同種の他の契約の予定価格を類推されるおそれがあるため公表しない","－",IF(VLOOKUP(A13,#REF!,26,FALSE)="－","－",IF(VLOOKUP(A13,#REF!,9,FALSE)&lt;&gt;"",TEXT(VLOOKUP(A13,#REF!,22,FALSE),"#.0%")&amp;CHAR(10)&amp;"(B/A×100)",VLOOKUP(A13,#REF!,22,FALSE))))))</f>
        <v/>
      </c>
      <c r="K13" s="25" t="str">
        <f>IF(A13="","",IF(VLOOKUP(A13,#REF!,14,FALSE)="①公益社団法人","公社",IF(VLOOKUP(A13,#REF!,14,FALSE)="②公益財団法人","公財","")))</f>
        <v/>
      </c>
      <c r="L13" s="25" t="str">
        <f>IF(A13="","",VLOOKUP(A13,#REF!,15,FALSE))</f>
        <v/>
      </c>
      <c r="M13" s="2" t="str">
        <f>IF(A13="","",IF(VLOOKUP(A13,#REF!,15,FALSE)="国所管",VLOOKUP(A13,#REF!,27,FALSE),""))</f>
        <v/>
      </c>
      <c r="N13" s="26"/>
      <c r="O13" s="17" t="str">
        <f>IF(A13="","",VLOOKUP(A13,#REF!,61,FALSE))</f>
        <v/>
      </c>
      <c r="P13" s="17" t="str">
        <f>IF(A13="","",IF(VLOOKUP(A13,#REF!,18,FALSE)="他官署で調達手続きを実施のため","×",IF(VLOOKUP(A13,#REF!,26,FALSE)="②同種の他の契約の予定価格を類推されるおそれがあるため公表しない","×","○")))</f>
        <v/>
      </c>
    </row>
    <row r="14" spans="1:16" s="17" customFormat="1" ht="69.95" customHeight="1">
      <c r="A14" s="18"/>
      <c r="B14" s="19" t="str">
        <f>IF(A14="","",VLOOKUP(A14,#REF!,7,FALSE))</f>
        <v/>
      </c>
      <c r="C14" s="20" t="str">
        <f>IF(A14="","",VLOOKUP(A14,#REF!,8,FALSE))</f>
        <v/>
      </c>
      <c r="D14" s="21" t="str">
        <f>IF(A14="","",VLOOKUP(A14,#REF!,11,FALSE))</f>
        <v/>
      </c>
      <c r="E14" s="19" t="str">
        <f>IF(A14="","",VLOOKUP(A14,#REF!,12,FALSE))</f>
        <v/>
      </c>
      <c r="F14" s="3" t="str">
        <f>IF(A14="","",VLOOKUP(A14,#REF!,13,FALSE))</f>
        <v/>
      </c>
      <c r="G14" s="22" t="str">
        <f>IF(A14="","",IF(VLOOKUP(A14,#REF!,16,FALSE)="②一般競争入札（総合評価方式）","一般競争入札"&amp;CHAR(10)&amp;"（総合評価方式）","一般競争入札"))</f>
        <v/>
      </c>
      <c r="H14" s="23" t="str">
        <f>IF(A14="","",IF(VLOOKUP(A14,#REF!,18,FALSE)="他官署で調達手続きを実施のため","他官署で調達手続きを実施のため",IF(VLOOKUP(A14,#REF!,26,FALSE)="②同種の他の契約の予定価格を類推されるおそれがあるため公表しない","同種の他の契約の予定価格を類推されるおそれがあるため公表しない",IF(VLOOKUP(A14,#REF!,26,FALSE)="－","－",IF(VLOOKUP(A14,#REF!,9,FALSE)&lt;&gt;"",TEXT(VLOOKUP(A14,#REF!,18,FALSE),"#,##0円")&amp;CHAR(10)&amp;"(A)",VLOOKUP(A14,#REF!,18,FALSE))))))</f>
        <v/>
      </c>
      <c r="I14" s="23" t="str">
        <f>IF(A14="","",VLOOKUP(A14,#REF!,20,FALSE))</f>
        <v/>
      </c>
      <c r="J14" s="24" t="str">
        <f>IF(A14="","",IF(VLOOKUP(A14,#REF!,18,FALSE)="他官署で調達手続きを実施のため","－",IF(VLOOKUP(A14,#REF!,26,FALSE)="②同種の他の契約の予定価格を類推されるおそれがあるため公表しない","－",IF(VLOOKUP(A14,#REF!,26,FALSE)="－","－",IF(VLOOKUP(A14,#REF!,9,FALSE)&lt;&gt;"",TEXT(VLOOKUP(A14,#REF!,22,FALSE),"#.0%")&amp;CHAR(10)&amp;"(B/A×100)",VLOOKUP(A14,#REF!,22,FALSE))))))</f>
        <v/>
      </c>
      <c r="K14" s="25" t="str">
        <f>IF(A14="","",IF(VLOOKUP(A14,#REF!,14,FALSE)="①公益社団法人","公社",IF(VLOOKUP(A14,#REF!,14,FALSE)="②公益財団法人","公財","")))</f>
        <v/>
      </c>
      <c r="L14" s="25" t="str">
        <f>IF(A14="","",VLOOKUP(A14,#REF!,15,FALSE))</f>
        <v/>
      </c>
      <c r="M14" s="2" t="str">
        <f>IF(A14="","",IF(VLOOKUP(A14,#REF!,15,FALSE)="国所管",VLOOKUP(A14,#REF!,27,FALSE),""))</f>
        <v/>
      </c>
      <c r="N14" s="26"/>
      <c r="O14" s="17" t="str">
        <f>IF(A14="","",VLOOKUP(A14,#REF!,61,FALSE))</f>
        <v/>
      </c>
      <c r="P14" s="17" t="str">
        <f>IF(A14="","",IF(VLOOKUP(A14,#REF!,18,FALSE)="他官署で調達手続きを実施のため","×",IF(VLOOKUP(A14,#REF!,26,FALSE)="②同種の他の契約の予定価格を類推されるおそれがあるため公表しない","×","○")))</f>
        <v/>
      </c>
    </row>
    <row r="15" spans="1:16" s="17" customFormat="1" ht="69.95" customHeight="1">
      <c r="A15" s="18"/>
      <c r="B15" s="19" t="str">
        <f>IF(A15="","",VLOOKUP(A15,#REF!,7,FALSE))</f>
        <v/>
      </c>
      <c r="C15" s="20" t="str">
        <f>IF(A15="","",VLOOKUP(A15,#REF!,8,FALSE))</f>
        <v/>
      </c>
      <c r="D15" s="21" t="str">
        <f>IF(A15="","",VLOOKUP(A15,#REF!,11,FALSE))</f>
        <v/>
      </c>
      <c r="E15" s="19" t="str">
        <f>IF(A15="","",VLOOKUP(A15,#REF!,12,FALSE))</f>
        <v/>
      </c>
      <c r="F15" s="3" t="str">
        <f>IF(A15="","",VLOOKUP(A15,#REF!,13,FALSE))</f>
        <v/>
      </c>
      <c r="G15" s="22" t="str">
        <f>IF(A15="","",IF(VLOOKUP(A15,#REF!,16,FALSE)="②一般競争入札（総合評価方式）","一般競争入札"&amp;CHAR(10)&amp;"（総合評価方式）","一般競争入札"))</f>
        <v/>
      </c>
      <c r="H15" s="23" t="str">
        <f>IF(A15="","",IF(VLOOKUP(A15,#REF!,18,FALSE)="他官署で調達手続きを実施のため","他官署で調達手続きを実施のため",IF(VLOOKUP(A15,#REF!,26,FALSE)="②同種の他の契約の予定価格を類推されるおそれがあるため公表しない","同種の他の契約の予定価格を類推されるおそれがあるため公表しない",IF(VLOOKUP(A15,#REF!,26,FALSE)="－","－",IF(VLOOKUP(A15,#REF!,9,FALSE)&lt;&gt;"",TEXT(VLOOKUP(A15,#REF!,18,FALSE),"#,##0円")&amp;CHAR(10)&amp;"(A)",VLOOKUP(A15,#REF!,18,FALSE))))))</f>
        <v/>
      </c>
      <c r="I15" s="23" t="str">
        <f>IF(A15="","",VLOOKUP(A15,#REF!,20,FALSE))</f>
        <v/>
      </c>
      <c r="J15" s="24" t="str">
        <f>IF(A15="","",IF(VLOOKUP(A15,#REF!,18,FALSE)="他官署で調達手続きを実施のため","－",IF(VLOOKUP(A15,#REF!,26,FALSE)="②同種の他の契約の予定価格を類推されるおそれがあるため公表しない","－",IF(VLOOKUP(A15,#REF!,26,FALSE)="－","－",IF(VLOOKUP(A15,#REF!,9,FALSE)&lt;&gt;"",TEXT(VLOOKUP(A15,#REF!,22,FALSE),"#.0%")&amp;CHAR(10)&amp;"(B/A×100)",VLOOKUP(A15,#REF!,22,FALSE))))))</f>
        <v/>
      </c>
      <c r="K15" s="25" t="str">
        <f>IF(A15="","",IF(VLOOKUP(A15,#REF!,14,FALSE)="①公益社団法人","公社",IF(VLOOKUP(A15,#REF!,14,FALSE)="②公益財団法人","公財","")))</f>
        <v/>
      </c>
      <c r="L15" s="25" t="str">
        <f>IF(A15="","",VLOOKUP(A15,#REF!,15,FALSE))</f>
        <v/>
      </c>
      <c r="M15" s="2" t="str">
        <f>IF(A15="","",IF(VLOOKUP(A15,#REF!,15,FALSE)="国所管",VLOOKUP(A15,#REF!,27,FALSE),""))</f>
        <v/>
      </c>
      <c r="N15" s="26"/>
      <c r="O15" s="17" t="str">
        <f>IF(A15="","",VLOOKUP(A15,#REF!,61,FALSE))</f>
        <v/>
      </c>
      <c r="P15" s="17" t="str">
        <f>IF(A15="","",IF(VLOOKUP(A15,#REF!,18,FALSE)="他官署で調達手続きを実施のため","×",IF(VLOOKUP(A15,#REF!,26,FALSE)="②同種の他の契約の予定価格を類推されるおそれがあるため公表しない","×","○")))</f>
        <v/>
      </c>
    </row>
    <row r="16" spans="1:16" s="17" customFormat="1" ht="69.95" customHeight="1">
      <c r="A16" s="18"/>
      <c r="B16" s="19" t="str">
        <f>IF(A16="","",VLOOKUP(A16,#REF!,7,FALSE))</f>
        <v/>
      </c>
      <c r="C16" s="20" t="str">
        <f>IF(A16="","",VLOOKUP(A16,#REF!,8,FALSE))</f>
        <v/>
      </c>
      <c r="D16" s="21" t="str">
        <f>IF(A16="","",VLOOKUP(A16,#REF!,11,FALSE))</f>
        <v/>
      </c>
      <c r="E16" s="19" t="str">
        <f>IF(A16="","",VLOOKUP(A16,#REF!,12,FALSE))</f>
        <v/>
      </c>
      <c r="F16" s="3" t="str">
        <f>IF(A16="","",VLOOKUP(A16,#REF!,13,FALSE))</f>
        <v/>
      </c>
      <c r="G16" s="22" t="str">
        <f>IF(A16="","",IF(VLOOKUP(A16,#REF!,16,FALSE)="②一般競争入札（総合評価方式）","一般競争入札"&amp;CHAR(10)&amp;"（総合評価方式）","一般競争入札"))</f>
        <v/>
      </c>
      <c r="H16" s="23" t="str">
        <f>IF(A16="","",IF(VLOOKUP(A16,#REF!,18,FALSE)="他官署で調達手続きを実施のため","他官署で調達手続きを実施のため",IF(VLOOKUP(A16,#REF!,26,FALSE)="②同種の他の契約の予定価格を類推されるおそれがあるため公表しない","同種の他の契約の予定価格を類推されるおそれがあるため公表しない",IF(VLOOKUP(A16,#REF!,26,FALSE)="－","－",IF(VLOOKUP(A16,#REF!,9,FALSE)&lt;&gt;"",TEXT(VLOOKUP(A16,#REF!,18,FALSE),"#,##0円")&amp;CHAR(10)&amp;"(A)",VLOOKUP(A16,#REF!,18,FALSE))))))</f>
        <v/>
      </c>
      <c r="I16" s="23" t="str">
        <f>IF(A16="","",VLOOKUP(A16,#REF!,20,FALSE))</f>
        <v/>
      </c>
      <c r="J16" s="24" t="str">
        <f>IF(A16="","",IF(VLOOKUP(A16,#REF!,18,FALSE)="他官署で調達手続きを実施のため","－",IF(VLOOKUP(A16,#REF!,26,FALSE)="②同種の他の契約の予定価格を類推されるおそれがあるため公表しない","－",IF(VLOOKUP(A16,#REF!,26,FALSE)="－","－",IF(VLOOKUP(A16,#REF!,9,FALSE)&lt;&gt;"",TEXT(VLOOKUP(A16,#REF!,22,FALSE),"#.0%")&amp;CHAR(10)&amp;"(B/A×100)",VLOOKUP(A16,#REF!,22,FALSE))))))</f>
        <v/>
      </c>
      <c r="K16" s="25" t="str">
        <f>IF(A16="","",IF(VLOOKUP(A16,#REF!,14,FALSE)="①公益社団法人","公社",IF(VLOOKUP(A16,#REF!,14,FALSE)="②公益財団法人","公財","")))</f>
        <v/>
      </c>
      <c r="L16" s="25" t="str">
        <f>IF(A16="","",VLOOKUP(A16,#REF!,15,FALSE))</f>
        <v/>
      </c>
      <c r="M16" s="2" t="str">
        <f>IF(A16="","",IF(VLOOKUP(A16,#REF!,15,FALSE)="国所管",VLOOKUP(A16,#REF!,27,FALSE),""))</f>
        <v/>
      </c>
      <c r="N16" s="26"/>
      <c r="O16" s="17" t="str">
        <f>IF(A16="","",VLOOKUP(A16,#REF!,61,FALSE))</f>
        <v/>
      </c>
      <c r="P16" s="17" t="str">
        <f>IF(A16="","",IF(VLOOKUP(A16,#REF!,18,FALSE)="他官署で調達手続きを実施のため","×",IF(VLOOKUP(A16,#REF!,26,FALSE)="②同種の他の契約の予定価格を類推されるおそれがあるため公表しない","×","○")))</f>
        <v/>
      </c>
    </row>
    <row r="17" spans="1:16" s="17" customFormat="1" ht="69.95" customHeight="1">
      <c r="A17" s="18"/>
      <c r="B17" s="19" t="str">
        <f>IF(A17="","",VLOOKUP(A17,#REF!,7,FALSE))</f>
        <v/>
      </c>
      <c r="C17" s="20" t="str">
        <f>IF(A17="","",VLOOKUP(A17,#REF!,8,FALSE))</f>
        <v/>
      </c>
      <c r="D17" s="21" t="str">
        <f>IF(A17="","",VLOOKUP(A17,#REF!,11,FALSE))</f>
        <v/>
      </c>
      <c r="E17" s="19" t="str">
        <f>IF(A17="","",VLOOKUP(A17,#REF!,12,FALSE))</f>
        <v/>
      </c>
      <c r="F17" s="3" t="str">
        <f>IF(A17="","",VLOOKUP(A17,#REF!,13,FALSE))</f>
        <v/>
      </c>
      <c r="G17" s="22" t="str">
        <f>IF(A17="","",IF(VLOOKUP(A17,#REF!,16,FALSE)="②一般競争入札（総合評価方式）","一般競争入札"&amp;CHAR(10)&amp;"（総合評価方式）","一般競争入札"))</f>
        <v/>
      </c>
      <c r="H17" s="23" t="str">
        <f>IF(A17="","",IF(VLOOKUP(A17,#REF!,18,FALSE)="他官署で調達手続きを実施のため","他官署で調達手続きを実施のため",IF(VLOOKUP(A17,#REF!,26,FALSE)="②同種の他の契約の予定価格を類推されるおそれがあるため公表しない","同種の他の契約の予定価格を類推されるおそれがあるため公表しない",IF(VLOOKUP(A17,#REF!,26,FALSE)="－","－",IF(VLOOKUP(A17,#REF!,9,FALSE)&lt;&gt;"",TEXT(VLOOKUP(A17,#REF!,18,FALSE),"#,##0円")&amp;CHAR(10)&amp;"(A)",VLOOKUP(A17,#REF!,18,FALSE))))))</f>
        <v/>
      </c>
      <c r="I17" s="23" t="str">
        <f>IF(A17="","",VLOOKUP(A17,#REF!,20,FALSE))</f>
        <v/>
      </c>
      <c r="J17" s="24" t="str">
        <f>IF(A17="","",IF(VLOOKUP(A17,#REF!,18,FALSE)="他官署で調達手続きを実施のため","－",IF(VLOOKUP(A17,#REF!,26,FALSE)="②同種の他の契約の予定価格を類推されるおそれがあるため公表しない","－",IF(VLOOKUP(A17,#REF!,26,FALSE)="－","－",IF(VLOOKUP(A17,#REF!,9,FALSE)&lt;&gt;"",TEXT(VLOOKUP(A17,#REF!,22,FALSE),"#.0%")&amp;CHAR(10)&amp;"(B/A×100)",VLOOKUP(A17,#REF!,22,FALSE))))))</f>
        <v/>
      </c>
      <c r="K17" s="25" t="str">
        <f>IF(A17="","",IF(VLOOKUP(A17,#REF!,14,FALSE)="①公益社団法人","公社",IF(VLOOKUP(A17,#REF!,14,FALSE)="②公益財団法人","公財","")))</f>
        <v/>
      </c>
      <c r="L17" s="25" t="str">
        <f>IF(A17="","",VLOOKUP(A17,#REF!,15,FALSE))</f>
        <v/>
      </c>
      <c r="M17" s="2" t="str">
        <f>IF(A17="","",IF(VLOOKUP(A17,#REF!,15,FALSE)="国所管",VLOOKUP(A17,#REF!,27,FALSE),""))</f>
        <v/>
      </c>
      <c r="N17" s="26"/>
      <c r="O17" s="17" t="str">
        <f>IF(A17="","",VLOOKUP(A17,#REF!,61,FALSE))</f>
        <v/>
      </c>
      <c r="P17" s="17" t="str">
        <f>IF(A17="","",IF(VLOOKUP(A17,#REF!,18,FALSE)="他官署で調達手続きを実施のため","×",IF(VLOOKUP(A17,#REF!,26,FALSE)="②同種の他の契約の予定価格を類推されるおそれがあるため公表しない","×","○")))</f>
        <v/>
      </c>
    </row>
    <row r="18" spans="1:16" s="17" customFormat="1" ht="69.95" customHeight="1">
      <c r="A18" s="18"/>
      <c r="B18" s="19" t="str">
        <f>IF(A18="","",VLOOKUP(A18,#REF!,7,FALSE))</f>
        <v/>
      </c>
      <c r="C18" s="20" t="str">
        <f>IF(A18="","",VLOOKUP(A18,#REF!,8,FALSE))</f>
        <v/>
      </c>
      <c r="D18" s="21" t="str">
        <f>IF(A18="","",VLOOKUP(A18,#REF!,11,FALSE))</f>
        <v/>
      </c>
      <c r="E18" s="19" t="str">
        <f>IF(A18="","",VLOOKUP(A18,#REF!,12,FALSE))</f>
        <v/>
      </c>
      <c r="F18" s="3" t="str">
        <f>IF(A18="","",VLOOKUP(A18,#REF!,13,FALSE))</f>
        <v/>
      </c>
      <c r="G18" s="22" t="str">
        <f>IF(A18="","",IF(VLOOKUP(A18,#REF!,16,FALSE)="②一般競争入札（総合評価方式）","一般競争入札"&amp;CHAR(10)&amp;"（総合評価方式）","一般競争入札"))</f>
        <v/>
      </c>
      <c r="H18" s="23" t="str">
        <f>IF(A18="","",IF(VLOOKUP(A18,#REF!,18,FALSE)="他官署で調達手続きを実施のため","他官署で調達手続きを実施のため",IF(VLOOKUP(A18,#REF!,26,FALSE)="②同種の他の契約の予定価格を類推されるおそれがあるため公表しない","同種の他の契約の予定価格を類推されるおそれがあるため公表しない",IF(VLOOKUP(A18,#REF!,26,FALSE)="－","－",IF(VLOOKUP(A18,#REF!,9,FALSE)&lt;&gt;"",TEXT(VLOOKUP(A18,#REF!,18,FALSE),"#,##0円")&amp;CHAR(10)&amp;"(A)",VLOOKUP(A18,#REF!,18,FALSE))))))</f>
        <v/>
      </c>
      <c r="I18" s="23" t="str">
        <f>IF(A18="","",VLOOKUP(A18,#REF!,20,FALSE))</f>
        <v/>
      </c>
      <c r="J18" s="24" t="str">
        <f>IF(A18="","",IF(VLOOKUP(A18,#REF!,18,FALSE)="他官署で調達手続きを実施のため","－",IF(VLOOKUP(A18,#REF!,26,FALSE)="②同種の他の契約の予定価格を類推されるおそれがあるため公表しない","－",IF(VLOOKUP(A18,#REF!,26,FALSE)="－","－",IF(VLOOKUP(A18,#REF!,9,FALSE)&lt;&gt;"",TEXT(VLOOKUP(A18,#REF!,22,FALSE),"#.0%")&amp;CHAR(10)&amp;"(B/A×100)",VLOOKUP(A18,#REF!,22,FALSE))))))</f>
        <v/>
      </c>
      <c r="K18" s="25" t="str">
        <f>IF(A18="","",IF(VLOOKUP(A18,#REF!,14,FALSE)="①公益社団法人","公社",IF(VLOOKUP(A18,#REF!,14,FALSE)="②公益財団法人","公財","")))</f>
        <v/>
      </c>
      <c r="L18" s="25" t="str">
        <f>IF(A18="","",VLOOKUP(A18,#REF!,15,FALSE))</f>
        <v/>
      </c>
      <c r="M18" s="2" t="str">
        <f>IF(A18="","",IF(VLOOKUP(A18,#REF!,15,FALSE)="国所管",VLOOKUP(A18,#REF!,27,FALSE),""))</f>
        <v/>
      </c>
      <c r="N18" s="26"/>
      <c r="O18" s="17" t="str">
        <f>IF(A18="","",VLOOKUP(A18,#REF!,61,FALSE))</f>
        <v/>
      </c>
      <c r="P18" s="17" t="str">
        <f>IF(A18="","",IF(VLOOKUP(A18,#REF!,18,FALSE)="他官署で調達手続きを実施のため","×",IF(VLOOKUP(A18,#REF!,26,FALSE)="②同種の他の契約の予定価格を類推されるおそれがあるため公表しない","×","○")))</f>
        <v/>
      </c>
    </row>
    <row r="19" spans="1:16" s="17" customFormat="1" ht="69.95" customHeight="1">
      <c r="A19" s="18"/>
      <c r="B19" s="19" t="str">
        <f>IF(A19="","",VLOOKUP(A19,#REF!,7,FALSE))</f>
        <v/>
      </c>
      <c r="C19" s="20" t="str">
        <f>IF(A19="","",VLOOKUP(A19,#REF!,8,FALSE))</f>
        <v/>
      </c>
      <c r="D19" s="21" t="str">
        <f>IF(A19="","",VLOOKUP(A19,#REF!,11,FALSE))</f>
        <v/>
      </c>
      <c r="E19" s="19" t="str">
        <f>IF(A19="","",VLOOKUP(A19,#REF!,12,FALSE))</f>
        <v/>
      </c>
      <c r="F19" s="3" t="str">
        <f>IF(A19="","",VLOOKUP(A19,#REF!,13,FALSE))</f>
        <v/>
      </c>
      <c r="G19" s="22" t="str">
        <f>IF(A19="","",IF(VLOOKUP(A19,#REF!,16,FALSE)="②一般競争入札（総合評価方式）","一般競争入札"&amp;CHAR(10)&amp;"（総合評価方式）","一般競争入札"))</f>
        <v/>
      </c>
      <c r="H19" s="23" t="str">
        <f>IF(A19="","",IF(VLOOKUP(A19,#REF!,18,FALSE)="他官署で調達手続きを実施のため","他官署で調達手続きを実施のため",IF(VLOOKUP(A19,#REF!,26,FALSE)="②同種の他の契約の予定価格を類推されるおそれがあるため公表しない","同種の他の契約の予定価格を類推されるおそれがあるため公表しない",IF(VLOOKUP(A19,#REF!,26,FALSE)="－","－",IF(VLOOKUP(A19,#REF!,9,FALSE)&lt;&gt;"",TEXT(VLOOKUP(A19,#REF!,18,FALSE),"#,##0円")&amp;CHAR(10)&amp;"(A)",VLOOKUP(A19,#REF!,18,FALSE))))))</f>
        <v/>
      </c>
      <c r="I19" s="23" t="str">
        <f>IF(A19="","",VLOOKUP(A19,#REF!,20,FALSE))</f>
        <v/>
      </c>
      <c r="J19" s="24" t="str">
        <f>IF(A19="","",IF(VLOOKUP(A19,#REF!,18,FALSE)="他官署で調達手続きを実施のため","－",IF(VLOOKUP(A19,#REF!,26,FALSE)="②同種の他の契約の予定価格を類推されるおそれがあるため公表しない","－",IF(VLOOKUP(A19,#REF!,26,FALSE)="－","－",IF(VLOOKUP(A19,#REF!,9,FALSE)&lt;&gt;"",TEXT(VLOOKUP(A19,#REF!,22,FALSE),"#.0%")&amp;CHAR(10)&amp;"(B/A×100)",VLOOKUP(A19,#REF!,22,FALSE))))))</f>
        <v/>
      </c>
      <c r="K19" s="25" t="str">
        <f>IF(A19="","",IF(VLOOKUP(A19,#REF!,14,FALSE)="①公益社団法人","公社",IF(VLOOKUP(A19,#REF!,14,FALSE)="②公益財団法人","公財","")))</f>
        <v/>
      </c>
      <c r="L19" s="25" t="str">
        <f>IF(A19="","",VLOOKUP(A19,#REF!,15,FALSE))</f>
        <v/>
      </c>
      <c r="M19" s="2" t="str">
        <f>IF(A19="","",IF(VLOOKUP(A19,#REF!,15,FALSE)="国所管",VLOOKUP(A19,#REF!,27,FALSE),""))</f>
        <v/>
      </c>
      <c r="N19" s="26"/>
      <c r="O19" s="17" t="str">
        <f>IF(A19="","",VLOOKUP(A19,#REF!,61,FALSE))</f>
        <v/>
      </c>
      <c r="P19" s="17" t="str">
        <f>IF(A19="","",IF(VLOOKUP(A19,#REF!,18,FALSE)="他官署で調達手続きを実施のため","×",IF(VLOOKUP(A19,#REF!,26,FALSE)="②同種の他の契約の予定価格を類推されるおそれがあるため公表しない","×","○")))</f>
        <v/>
      </c>
    </row>
    <row r="20" spans="1:16" s="17" customFormat="1" ht="69.95" customHeight="1">
      <c r="A20" s="18"/>
      <c r="B20" s="19" t="str">
        <f>IF(A20="","",VLOOKUP(A20,#REF!,7,FALSE))</f>
        <v/>
      </c>
      <c r="C20" s="20" t="str">
        <f>IF(A20="","",VLOOKUP(A20,#REF!,8,FALSE))</f>
        <v/>
      </c>
      <c r="D20" s="21" t="str">
        <f>IF(A20="","",VLOOKUP(A20,#REF!,11,FALSE))</f>
        <v/>
      </c>
      <c r="E20" s="19" t="str">
        <f>IF(A20="","",VLOOKUP(A20,#REF!,12,FALSE))</f>
        <v/>
      </c>
      <c r="F20" s="3" t="str">
        <f>IF(A20="","",VLOOKUP(A20,#REF!,13,FALSE))</f>
        <v/>
      </c>
      <c r="G20" s="22" t="str">
        <f>IF(A20="","",IF(VLOOKUP(A20,#REF!,16,FALSE)="②一般競争入札（総合評価方式）","一般競争入札"&amp;CHAR(10)&amp;"（総合評価方式）","一般競争入札"))</f>
        <v/>
      </c>
      <c r="H20" s="23" t="str">
        <f>IF(A20="","",IF(VLOOKUP(A20,#REF!,18,FALSE)="他官署で調達手続きを実施のため","他官署で調達手続きを実施のため",IF(VLOOKUP(A20,#REF!,26,FALSE)="②同種の他の契約の予定価格を類推されるおそれがあるため公表しない","同種の他の契約の予定価格を類推されるおそれがあるため公表しない",IF(VLOOKUP(A20,#REF!,26,FALSE)="－","－",IF(VLOOKUP(A20,#REF!,9,FALSE)&lt;&gt;"",TEXT(VLOOKUP(A20,#REF!,18,FALSE),"#,##0円")&amp;CHAR(10)&amp;"(A)",VLOOKUP(A20,#REF!,18,FALSE))))))</f>
        <v/>
      </c>
      <c r="I20" s="23" t="str">
        <f>IF(A20="","",VLOOKUP(A20,#REF!,20,FALSE))</f>
        <v/>
      </c>
      <c r="J20" s="24" t="str">
        <f>IF(A20="","",IF(VLOOKUP(A20,#REF!,18,FALSE)="他官署で調達手続きを実施のため","－",IF(VLOOKUP(A20,#REF!,26,FALSE)="②同種の他の契約の予定価格を類推されるおそれがあるため公表しない","－",IF(VLOOKUP(A20,#REF!,26,FALSE)="－","－",IF(VLOOKUP(A20,#REF!,9,FALSE)&lt;&gt;"",TEXT(VLOOKUP(A20,#REF!,22,FALSE),"#.0%")&amp;CHAR(10)&amp;"(B/A×100)",VLOOKUP(A20,#REF!,22,FALSE))))))</f>
        <v/>
      </c>
      <c r="K20" s="25" t="str">
        <f>IF(A20="","",IF(VLOOKUP(A20,#REF!,14,FALSE)="①公益社団法人","公社",IF(VLOOKUP(A20,#REF!,14,FALSE)="②公益財団法人","公財","")))</f>
        <v/>
      </c>
      <c r="L20" s="25" t="str">
        <f>IF(A20="","",VLOOKUP(A20,#REF!,15,FALSE))</f>
        <v/>
      </c>
      <c r="M20" s="2" t="str">
        <f>IF(A20="","",IF(VLOOKUP(A20,#REF!,15,FALSE)="国所管",VLOOKUP(A20,#REF!,27,FALSE),""))</f>
        <v/>
      </c>
      <c r="N20" s="26"/>
      <c r="O20" s="17" t="str">
        <f>IF(A20="","",VLOOKUP(A20,#REF!,61,FALSE))</f>
        <v/>
      </c>
      <c r="P20" s="17" t="str">
        <f>IF(A20="","",IF(VLOOKUP(A20,#REF!,18,FALSE)="他官署で調達手続きを実施のため","×",IF(VLOOKUP(A20,#REF!,26,FALSE)="②同種の他の契約の予定価格を類推されるおそれがあるため公表しない","×","○")))</f>
        <v/>
      </c>
    </row>
    <row r="21" spans="1:16" s="17" customFormat="1" ht="69.95" customHeight="1">
      <c r="A21" s="18"/>
      <c r="B21" s="19" t="str">
        <f>IF(A21="","",VLOOKUP(A21,#REF!,7,FALSE))</f>
        <v/>
      </c>
      <c r="C21" s="20" t="str">
        <f>IF(A21="","",VLOOKUP(A21,#REF!,8,FALSE))</f>
        <v/>
      </c>
      <c r="D21" s="21" t="str">
        <f>IF(A21="","",VLOOKUP(A21,#REF!,11,FALSE))</f>
        <v/>
      </c>
      <c r="E21" s="19" t="str">
        <f>IF(A21="","",VLOOKUP(A21,#REF!,12,FALSE))</f>
        <v/>
      </c>
      <c r="F21" s="3" t="str">
        <f>IF(A21="","",VLOOKUP(A21,#REF!,13,FALSE))</f>
        <v/>
      </c>
      <c r="G21" s="22" t="str">
        <f>IF(A21="","",IF(VLOOKUP(A21,#REF!,16,FALSE)="②一般競争入札（総合評価方式）","一般競争入札"&amp;CHAR(10)&amp;"（総合評価方式）","一般競争入札"))</f>
        <v/>
      </c>
      <c r="H21" s="23" t="str">
        <f>IF(A21="","",IF(VLOOKUP(A21,#REF!,18,FALSE)="他官署で調達手続きを実施のため","他官署で調達手続きを実施のため",IF(VLOOKUP(A21,#REF!,26,FALSE)="②同種の他の契約の予定価格を類推されるおそれがあるため公表しない","同種の他の契約の予定価格を類推されるおそれがあるため公表しない",IF(VLOOKUP(A21,#REF!,26,FALSE)="－","－",IF(VLOOKUP(A21,#REF!,9,FALSE)&lt;&gt;"",TEXT(VLOOKUP(A21,#REF!,18,FALSE),"#,##0円")&amp;CHAR(10)&amp;"(A)",VLOOKUP(A21,#REF!,18,FALSE))))))</f>
        <v/>
      </c>
      <c r="I21" s="23" t="str">
        <f>IF(A21="","",VLOOKUP(A21,#REF!,20,FALSE))</f>
        <v/>
      </c>
      <c r="J21" s="24" t="str">
        <f>IF(A21="","",IF(VLOOKUP(A21,#REF!,18,FALSE)="他官署で調達手続きを実施のため","－",IF(VLOOKUP(A21,#REF!,26,FALSE)="②同種の他の契約の予定価格を類推されるおそれがあるため公表しない","－",IF(VLOOKUP(A21,#REF!,26,FALSE)="－","－",IF(VLOOKUP(A21,#REF!,9,FALSE)&lt;&gt;"",TEXT(VLOOKUP(A21,#REF!,22,FALSE),"#.0%")&amp;CHAR(10)&amp;"(B/A×100)",VLOOKUP(A21,#REF!,22,FALSE))))))</f>
        <v/>
      </c>
      <c r="K21" s="25" t="str">
        <f>IF(A21="","",IF(VLOOKUP(A21,#REF!,14,FALSE)="①公益社団法人","公社",IF(VLOOKUP(A21,#REF!,14,FALSE)="②公益財団法人","公財","")))</f>
        <v/>
      </c>
      <c r="L21" s="25" t="str">
        <f>IF(A21="","",VLOOKUP(A21,#REF!,15,FALSE))</f>
        <v/>
      </c>
      <c r="M21" s="2" t="str">
        <f>IF(A21="","",IF(VLOOKUP(A21,#REF!,15,FALSE)="国所管",VLOOKUP(A21,#REF!,27,FALSE),""))</f>
        <v/>
      </c>
      <c r="N21" s="26"/>
      <c r="O21" s="17" t="str">
        <f>IF(A21="","",VLOOKUP(A21,#REF!,61,FALSE))</f>
        <v/>
      </c>
      <c r="P21" s="17" t="str">
        <f>IF(A21="","",IF(VLOOKUP(A21,#REF!,18,FALSE)="他官署で調達手続きを実施のため","×",IF(VLOOKUP(A21,#REF!,26,FALSE)="②同種の他の契約の予定価格を類推されるおそれがあるため公表しない","×","○")))</f>
        <v/>
      </c>
    </row>
    <row r="22" spans="1:16" s="17" customFormat="1" ht="69.95" customHeight="1">
      <c r="A22" s="18"/>
      <c r="B22" s="19" t="str">
        <f>IF(A22="","",VLOOKUP(A22,#REF!,7,FALSE))</f>
        <v/>
      </c>
      <c r="C22" s="20" t="str">
        <f>IF(A22="","",VLOOKUP(A22,#REF!,8,FALSE))</f>
        <v/>
      </c>
      <c r="D22" s="21" t="str">
        <f>IF(A22="","",VLOOKUP(A22,#REF!,11,FALSE))</f>
        <v/>
      </c>
      <c r="E22" s="19" t="str">
        <f>IF(A22="","",VLOOKUP(A22,#REF!,12,FALSE))</f>
        <v/>
      </c>
      <c r="F22" s="3" t="str">
        <f>IF(A22="","",VLOOKUP(A22,#REF!,13,FALSE))</f>
        <v/>
      </c>
      <c r="G22" s="22" t="str">
        <f>IF(A22="","",IF(VLOOKUP(A22,#REF!,16,FALSE)="②一般競争入札（総合評価方式）","一般競争入札"&amp;CHAR(10)&amp;"（総合評価方式）","一般競争入札"))</f>
        <v/>
      </c>
      <c r="H22" s="23" t="str">
        <f>IF(A22="","",IF(VLOOKUP(A22,#REF!,18,FALSE)="他官署で調達手続きを実施のため","他官署で調達手続きを実施のため",IF(VLOOKUP(A22,#REF!,26,FALSE)="②同種の他の契約の予定価格を類推されるおそれがあるため公表しない","同種の他の契約の予定価格を類推されるおそれがあるため公表しない",IF(VLOOKUP(A22,#REF!,26,FALSE)="－","－",IF(VLOOKUP(A22,#REF!,9,FALSE)&lt;&gt;"",TEXT(VLOOKUP(A22,#REF!,18,FALSE),"#,##0円")&amp;CHAR(10)&amp;"(A)",VLOOKUP(A22,#REF!,18,FALSE))))))</f>
        <v/>
      </c>
      <c r="I22" s="23" t="str">
        <f>IF(A22="","",VLOOKUP(A22,#REF!,20,FALSE))</f>
        <v/>
      </c>
      <c r="J22" s="24" t="str">
        <f>IF(A22="","",IF(VLOOKUP(A22,#REF!,18,FALSE)="他官署で調達手続きを実施のため","－",IF(VLOOKUP(A22,#REF!,26,FALSE)="②同種の他の契約の予定価格を類推されるおそれがあるため公表しない","－",IF(VLOOKUP(A22,#REF!,26,FALSE)="－","－",IF(VLOOKUP(A22,#REF!,9,FALSE)&lt;&gt;"",TEXT(VLOOKUP(A22,#REF!,22,FALSE),"#.0%")&amp;CHAR(10)&amp;"(B/A×100)",VLOOKUP(A22,#REF!,22,FALSE))))))</f>
        <v/>
      </c>
      <c r="K22" s="25" t="str">
        <f>IF(A22="","",IF(VLOOKUP(A22,#REF!,14,FALSE)="①公益社団法人","公社",IF(VLOOKUP(A22,#REF!,14,FALSE)="②公益財団法人","公財","")))</f>
        <v/>
      </c>
      <c r="L22" s="25" t="str">
        <f>IF(A22="","",VLOOKUP(A22,#REF!,15,FALSE))</f>
        <v/>
      </c>
      <c r="M22" s="2" t="str">
        <f>IF(A22="","",IF(VLOOKUP(A22,#REF!,15,FALSE)="国所管",VLOOKUP(A22,#REF!,27,FALSE),""))</f>
        <v/>
      </c>
      <c r="N22" s="26"/>
      <c r="O22" s="17" t="str">
        <f>IF(A22="","",VLOOKUP(A22,#REF!,61,FALSE))</f>
        <v/>
      </c>
      <c r="P22" s="17" t="str">
        <f>IF(A22="","",IF(VLOOKUP(A22,#REF!,18,FALSE)="他官署で調達手続きを実施のため","×",IF(VLOOKUP(A22,#REF!,26,FALSE)="②同種の他の契約の予定価格を類推されるおそれがあるため公表しない","×","○")))</f>
        <v/>
      </c>
    </row>
    <row r="23" spans="1:16" s="17" customFormat="1" ht="69.95" customHeight="1">
      <c r="A23" s="18"/>
      <c r="B23" s="19" t="str">
        <f>IF(A23="","",VLOOKUP(A23,#REF!,7,FALSE))</f>
        <v/>
      </c>
      <c r="C23" s="20" t="str">
        <f>IF(A23="","",VLOOKUP(A23,#REF!,8,FALSE))</f>
        <v/>
      </c>
      <c r="D23" s="21" t="str">
        <f>IF(A23="","",VLOOKUP(A23,#REF!,11,FALSE))</f>
        <v/>
      </c>
      <c r="E23" s="19" t="str">
        <f>IF(A23="","",VLOOKUP(A23,#REF!,12,FALSE))</f>
        <v/>
      </c>
      <c r="F23" s="3" t="str">
        <f>IF(A23="","",VLOOKUP(A23,#REF!,13,FALSE))</f>
        <v/>
      </c>
      <c r="G23" s="22" t="str">
        <f>IF(A23="","",IF(VLOOKUP(A23,#REF!,16,FALSE)="②一般競争入札（総合評価方式）","一般競争入札"&amp;CHAR(10)&amp;"（総合評価方式）","一般競争入札"))</f>
        <v/>
      </c>
      <c r="H23" s="23" t="str">
        <f>IF(A23="","",IF(VLOOKUP(A23,#REF!,18,FALSE)="他官署で調達手続きを実施のため","他官署で調達手続きを実施のため",IF(VLOOKUP(A23,#REF!,26,FALSE)="②同種の他の契約の予定価格を類推されるおそれがあるため公表しない","同種の他の契約の予定価格を類推されるおそれがあるため公表しない",IF(VLOOKUP(A23,#REF!,26,FALSE)="－","－",IF(VLOOKUP(A23,#REF!,9,FALSE)&lt;&gt;"",TEXT(VLOOKUP(A23,#REF!,18,FALSE),"#,##0円")&amp;CHAR(10)&amp;"(A)",VLOOKUP(A23,#REF!,18,FALSE))))))</f>
        <v/>
      </c>
      <c r="I23" s="23" t="str">
        <f>IF(A23="","",VLOOKUP(A23,#REF!,20,FALSE))</f>
        <v/>
      </c>
      <c r="J23" s="24" t="str">
        <f>IF(A23="","",IF(VLOOKUP(A23,#REF!,18,FALSE)="他官署で調達手続きを実施のため","－",IF(VLOOKUP(A23,#REF!,26,FALSE)="②同種の他の契約の予定価格を類推されるおそれがあるため公表しない","－",IF(VLOOKUP(A23,#REF!,26,FALSE)="－","－",IF(VLOOKUP(A23,#REF!,9,FALSE)&lt;&gt;"",TEXT(VLOOKUP(A23,#REF!,22,FALSE),"#.0%")&amp;CHAR(10)&amp;"(B/A×100)",VLOOKUP(A23,#REF!,22,FALSE))))))</f>
        <v/>
      </c>
      <c r="K23" s="25" t="str">
        <f>IF(A23="","",IF(VLOOKUP(A23,#REF!,14,FALSE)="①公益社団法人","公社",IF(VLOOKUP(A23,#REF!,14,FALSE)="②公益財団法人","公財","")))</f>
        <v/>
      </c>
      <c r="L23" s="25" t="str">
        <f>IF(A23="","",VLOOKUP(A23,#REF!,15,FALSE))</f>
        <v/>
      </c>
      <c r="M23" s="2" t="str">
        <f>IF(A23="","",IF(VLOOKUP(A23,#REF!,15,FALSE)="国所管",VLOOKUP(A23,#REF!,27,FALSE),""))</f>
        <v/>
      </c>
      <c r="N23" s="26"/>
      <c r="O23" s="17" t="str">
        <f>IF(A23="","",VLOOKUP(A23,#REF!,61,FALSE))</f>
        <v/>
      </c>
      <c r="P23" s="17" t="str">
        <f>IF(A23="","",IF(VLOOKUP(A23,#REF!,18,FALSE)="他官署で調達手続きを実施のため","×",IF(VLOOKUP(A23,#REF!,26,FALSE)="②同種の他の契約の予定価格を類推されるおそれがあるため公表しない","×","○")))</f>
        <v/>
      </c>
    </row>
  </sheetData>
  <mergeCells count="12">
    <mergeCell ref="J4:J5"/>
    <mergeCell ref="K4:M4"/>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23" xr:uid="{00000000-0002-0000-0100-000000000000}"/>
    <dataValidation imeMode="halfAlpha" allowBlank="1" showInputMessage="1" showErrorMessage="1" errorTitle="参考" error="半角数字で入力して下さい。" promptTitle="入力方法" prompt="半角数字で入力して下さい。" sqref="H6:J23" xr:uid="{00000000-0002-0000-0100-000001000000}"/>
  </dataValidations>
  <printOptions horizontalCentered="1"/>
  <pageMargins left="0.43307086614173229" right="0.19685039370078741" top="0.94488188976377963" bottom="0.43307086614173229" header="0.35433070866141736" footer="0.31496062992125984"/>
  <pageSetup paperSize="9" scale="70" orientation="landscape" r:id="rId1"/>
  <headerFooter alignWithMargins="0"/>
  <rowBreaks count="1" manualBreakCount="1">
    <brk id="14"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3"/>
  <sheetViews>
    <sheetView showZeros="0" view="pageBreakPreview" zoomScale="85" zoomScaleNormal="100" zoomScaleSheetLayoutView="85" workbookViewId="0">
      <selection activeCell="B6" sqref="B6"/>
    </sheetView>
  </sheetViews>
  <sheetFormatPr defaultColWidth="9" defaultRowHeight="13.5"/>
  <cols>
    <col min="1" max="1" width="9" style="8"/>
    <col min="2" max="2" width="30.625" style="7" customWidth="1"/>
    <col min="3" max="3" width="20.625" style="8" customWidth="1"/>
    <col min="4" max="4" width="14.375" style="9" customWidth="1"/>
    <col min="5" max="5" width="20.625" style="10" customWidth="1"/>
    <col min="6" max="6" width="15.75" style="10" customWidth="1"/>
    <col min="7" max="7" width="18.875" style="27" customWidth="1"/>
    <col min="8" max="8" width="13.625" style="11" customWidth="1"/>
    <col min="9" max="9" width="13.625" style="9" customWidth="1"/>
    <col min="10" max="10" width="7.625" style="28" customWidth="1"/>
    <col min="11" max="11" width="8.375" style="10" customWidth="1"/>
    <col min="12" max="12" width="8.125" style="10" customWidth="1"/>
    <col min="13" max="13" width="8.625" style="10" customWidth="1"/>
    <col min="14" max="14" width="8.125" style="12" customWidth="1"/>
    <col min="15" max="15" width="12.125" style="10" customWidth="1"/>
    <col min="16" max="16" width="9" style="7"/>
    <col min="17" max="17" width="11.25" style="7" customWidth="1"/>
    <col min="18" max="16384" width="9" style="7"/>
  </cols>
  <sheetData>
    <row r="1" spans="1:17" ht="27.6" customHeight="1">
      <c r="A1" s="6"/>
      <c r="B1" s="52" t="s">
        <v>3</v>
      </c>
      <c r="C1" s="53"/>
      <c r="D1" s="53"/>
      <c r="E1" s="53"/>
      <c r="F1" s="53"/>
      <c r="G1" s="61"/>
      <c r="H1" s="53"/>
      <c r="I1" s="53"/>
      <c r="J1" s="53"/>
      <c r="K1" s="53"/>
      <c r="L1" s="53"/>
      <c r="M1" s="53"/>
      <c r="N1" s="53"/>
      <c r="O1" s="53"/>
    </row>
    <row r="2" spans="1:17">
      <c r="A2" s="6"/>
    </row>
    <row r="3" spans="1:17">
      <c r="A3" s="6"/>
      <c r="B3" s="29"/>
      <c r="C3" s="30"/>
      <c r="D3" s="30"/>
      <c r="E3" s="31"/>
      <c r="F3" s="31"/>
      <c r="G3" s="32"/>
      <c r="H3" s="33"/>
      <c r="I3" s="30"/>
      <c r="J3" s="34"/>
      <c r="K3" s="31"/>
      <c r="L3" s="31"/>
      <c r="M3" s="31"/>
      <c r="N3" s="35"/>
      <c r="O3" s="36"/>
      <c r="P3" s="31"/>
      <c r="Q3" s="31"/>
    </row>
    <row r="4" spans="1:17" ht="21.95" customHeight="1">
      <c r="A4" s="6"/>
      <c r="B4" s="54" t="s">
        <v>4</v>
      </c>
      <c r="C4" s="54" t="s">
        <v>5</v>
      </c>
      <c r="D4" s="54" t="s">
        <v>6</v>
      </c>
      <c r="E4" s="54" t="s">
        <v>7</v>
      </c>
      <c r="F4" s="55" t="s">
        <v>8</v>
      </c>
      <c r="G4" s="62" t="s">
        <v>9</v>
      </c>
      <c r="H4" s="57" t="s">
        <v>10</v>
      </c>
      <c r="I4" s="54" t="s">
        <v>11</v>
      </c>
      <c r="J4" s="58" t="s">
        <v>12</v>
      </c>
      <c r="K4" s="59" t="s">
        <v>13</v>
      </c>
      <c r="L4" s="60" t="s">
        <v>14</v>
      </c>
      <c r="M4" s="60"/>
      <c r="N4" s="60"/>
      <c r="O4" s="55" t="s">
        <v>22</v>
      </c>
      <c r="P4" s="31"/>
      <c r="Q4" s="31"/>
    </row>
    <row r="5" spans="1:17" s="17" customFormat="1" ht="36.6" customHeight="1">
      <c r="A5" s="15"/>
      <c r="B5" s="54"/>
      <c r="C5" s="54"/>
      <c r="D5" s="54"/>
      <c r="E5" s="54"/>
      <c r="F5" s="56"/>
      <c r="G5" s="62"/>
      <c r="H5" s="57"/>
      <c r="I5" s="54"/>
      <c r="J5" s="58"/>
      <c r="K5" s="59"/>
      <c r="L5" s="16" t="s">
        <v>15</v>
      </c>
      <c r="M5" s="16" t="s">
        <v>21</v>
      </c>
      <c r="N5" s="4" t="s">
        <v>2</v>
      </c>
      <c r="O5" s="56"/>
      <c r="P5" s="37"/>
      <c r="Q5" s="37"/>
    </row>
    <row r="6" spans="1:17" s="17" customFormat="1" ht="69.95" customHeight="1">
      <c r="A6" s="18"/>
      <c r="B6" s="19" t="str">
        <f>IF(A6="","",VLOOKUP(A6,#REF!,6,FALSE))</f>
        <v/>
      </c>
      <c r="C6" s="20" t="str">
        <f>IF(A6="","",VLOOKUP(A6,#REF!,7,FALSE))</f>
        <v/>
      </c>
      <c r="D6" s="38" t="str">
        <f>IF(A6="","",VLOOKUP(A6,#REF!,10,FALSE))</f>
        <v/>
      </c>
      <c r="E6" s="19" t="str">
        <f>IF(A6="","",VLOOKUP(A6,#REF!,11,FALSE))</f>
        <v/>
      </c>
      <c r="F6" s="5" t="str">
        <f>IF(A6="","",VLOOKUP(A6,#REF!,12,FALSE))</f>
        <v/>
      </c>
      <c r="G6" s="22" t="str">
        <f>IF(A6="","",VLOOKUP(A6,#REF!,33,FALSE))</f>
        <v/>
      </c>
      <c r="H6" s="23" t="str">
        <f>IF(A6="","",IF(VLOOKUP(A6,#REF!,17,FALSE)="他官署で調達手続きを実施のため","他官署で調達手続きを実施のため",IF(VLOOKUP(A6,#REF!,25,FALSE)="②同種の他の契約の予定価格を類推されるおそれがあるため公表しない","同種の他の契約の予定価格を類推されるおそれがあるため公表しない",IF(VLOOKUP(A6,#REF!,25,FALSE)="－","－",IF(VLOOKUP(A6,#REF!,8,FALSE)&lt;&gt;"",TEXT(VLOOKUP(A6,#REF!,17,FALSE),"#,##0円")&amp;CHAR(10)&amp;"(A)",VLOOKUP(A6,#REF!,17,FALSE))))))</f>
        <v/>
      </c>
      <c r="I6" s="23" t="str">
        <f>IF(A6="","",VLOOKUP(A6,#REF!,19,FALSE))</f>
        <v/>
      </c>
      <c r="J6" s="25" t="str">
        <f>IF(A6="","",IF(VLOOKUP(A6,#REF!,17,FALSE)="他官署で調達手続きを実施のため","－",IF(VLOOKUP(A6,#REF!,25,FALSE)="②同種の他の契約の予定価格を類推されるおそれがあるため公表しない","－",IF(VLOOKUP(A6,#REF!,25,FALSE)="－","－",IF(VLOOKUP(A6,#REF!,8,FALSE)&lt;&gt;"",TEXT(VLOOKUP(A6,#REF!,21,FALSE),"#.0%")&amp;CHAR(10)&amp;"(B/A×100)",VLOOKUP(A6,#REF!,21,FALSE))))))</f>
        <v/>
      </c>
      <c r="K6" s="39"/>
      <c r="L6" s="25" t="str">
        <f>IF(A6="","",IF(VLOOKUP(A6,#REF!,13,FALSE)="①公益社団法人","公社",IF(VLOOKUP(A6,#REF!,13,FALSE)="②公益財団法人","公財","")))</f>
        <v/>
      </c>
      <c r="M6" s="25" t="str">
        <f>IF(A6="","",VLOOKUP(A6,#REF!,14,FALSE))</f>
        <v/>
      </c>
      <c r="N6" s="2" t="str">
        <f>IF(A6="","",IF(VLOOKUP(A6,#REF!,14,FALSE)="国所管",VLOOKUP(A6,#REF!,26,FALSE),""))</f>
        <v/>
      </c>
      <c r="O6" s="26"/>
      <c r="P6" s="37" t="str">
        <f>IF(A6="","",VLOOKUP(A6,#REF!,60,FALSE))</f>
        <v/>
      </c>
      <c r="Q6" s="37" t="str">
        <f>IF(A6="","",IF(VLOOKUP(A6,#REF!,17,FALSE)="他官署で調達手続きを実施のため","×",IF(VLOOKUP(A6,#REF!,25,FALSE)="②同種の他の契約の予定価格を類推されるおそれがあるため公表しない","×","○")))</f>
        <v/>
      </c>
    </row>
    <row r="7" spans="1:17" s="17" customFormat="1" ht="69.95" customHeight="1">
      <c r="A7" s="18"/>
      <c r="B7" s="19" t="str">
        <f>IF(A7="","",VLOOKUP(A7,#REF!,6,FALSE))</f>
        <v/>
      </c>
      <c r="C7" s="20" t="str">
        <f>IF(A7="","",VLOOKUP(A7,#REF!,7,FALSE))</f>
        <v/>
      </c>
      <c r="D7" s="38" t="str">
        <f>IF(A7="","",VLOOKUP(A7,#REF!,10,FALSE))</f>
        <v/>
      </c>
      <c r="E7" s="19" t="str">
        <f>IF(A7="","",VLOOKUP(A7,#REF!,11,FALSE))</f>
        <v/>
      </c>
      <c r="F7" s="5" t="str">
        <f>IF(A7="","",VLOOKUP(A7,#REF!,12,FALSE))</f>
        <v/>
      </c>
      <c r="G7" s="22" t="str">
        <f>IF(A7="","",VLOOKUP(A7,#REF!,33,FALSE))</f>
        <v/>
      </c>
      <c r="H7" s="23" t="str">
        <f>IF(A7="","",IF(VLOOKUP(A7,#REF!,17,FALSE)="他官署で調達手続きを実施のため","他官署で調達手続きを実施のため",IF(VLOOKUP(A7,#REF!,25,FALSE)="②同種の他の契約の予定価格を類推されるおそれがあるため公表しない","同種の他の契約の予定価格を類推されるおそれがあるため公表しない",IF(VLOOKUP(A7,#REF!,25,FALSE)="－","－",IF(VLOOKUP(A7,#REF!,8,FALSE)&lt;&gt;"",TEXT(VLOOKUP(A7,#REF!,17,FALSE),"#,##0円")&amp;CHAR(10)&amp;"(A)",VLOOKUP(A7,#REF!,17,FALSE))))))</f>
        <v/>
      </c>
      <c r="I7" s="23" t="str">
        <f>IF(A7="","",VLOOKUP(A7,#REF!,19,FALSE))</f>
        <v/>
      </c>
      <c r="J7" s="25" t="str">
        <f>IF(A7="","",IF(VLOOKUP(A7,#REF!,17,FALSE)="他官署で調達手続きを実施のため","－",IF(VLOOKUP(A7,#REF!,25,FALSE)="②同種の他の契約の予定価格を類推されるおそれがあるため公表しない","－",IF(VLOOKUP(A7,#REF!,25,FALSE)="－","－",IF(VLOOKUP(A7,#REF!,8,FALSE)&lt;&gt;"",TEXT(VLOOKUP(A7,#REF!,21,FALSE),"#.0%")&amp;CHAR(10)&amp;"(B/A×100)",VLOOKUP(A7,#REF!,21,FALSE))))))</f>
        <v/>
      </c>
      <c r="K7" s="39"/>
      <c r="L7" s="25" t="str">
        <f>IF(A7="","",IF(VLOOKUP(A7,#REF!,13,FALSE)="①公益社団法人","公社",IF(VLOOKUP(A7,#REF!,13,FALSE)="②公益財団法人","公財","")))</f>
        <v/>
      </c>
      <c r="M7" s="25" t="str">
        <f>IF(A7="","",VLOOKUP(A7,#REF!,14,FALSE))</f>
        <v/>
      </c>
      <c r="N7" s="2" t="str">
        <f>IF(A7="","",IF(VLOOKUP(A7,#REF!,14,FALSE)="国所管",VLOOKUP(A7,#REF!,26,FALSE),""))</f>
        <v/>
      </c>
      <c r="O7" s="26"/>
      <c r="P7" s="37" t="str">
        <f>IF(A7="","",VLOOKUP(A7,#REF!,60,FALSE))</f>
        <v/>
      </c>
      <c r="Q7" s="37" t="str">
        <f>IF(A7="","",IF(VLOOKUP(A7,#REF!,17,FALSE)="他官署で調達手続きを実施のため","×",IF(VLOOKUP(A7,#REF!,25,FALSE)="②同種の他の契約の予定価格を類推されるおそれがあるため公表しない","×","○")))</f>
        <v/>
      </c>
    </row>
    <row r="8" spans="1:17" s="17" customFormat="1" ht="69.95" customHeight="1">
      <c r="A8" s="18"/>
      <c r="B8" s="19" t="str">
        <f>IF(A8="","",VLOOKUP(A8,#REF!,6,FALSE))</f>
        <v/>
      </c>
      <c r="C8" s="20" t="str">
        <f>IF(A8="","",VLOOKUP(A8,#REF!,7,FALSE))</f>
        <v/>
      </c>
      <c r="D8" s="38" t="str">
        <f>IF(A8="","",VLOOKUP(A8,#REF!,10,FALSE))</f>
        <v/>
      </c>
      <c r="E8" s="19" t="str">
        <f>IF(A8="","",VLOOKUP(A8,#REF!,11,FALSE))</f>
        <v/>
      </c>
      <c r="F8" s="5" t="str">
        <f>IF(A8="","",VLOOKUP(A8,#REF!,12,FALSE))</f>
        <v/>
      </c>
      <c r="G8" s="22" t="str">
        <f>IF(A8="","",VLOOKUP(A8,#REF!,33,FALSE))</f>
        <v/>
      </c>
      <c r="H8" s="23" t="str">
        <f>IF(A8="","",IF(VLOOKUP(A8,#REF!,17,FALSE)="他官署で調達手続きを実施のため","他官署で調達手続きを実施のため",IF(VLOOKUP(A8,#REF!,25,FALSE)="②同種の他の契約の予定価格を類推されるおそれがあるため公表しない","同種の他の契約の予定価格を類推されるおそれがあるため公表しない",IF(VLOOKUP(A8,#REF!,25,FALSE)="－","－",IF(VLOOKUP(A8,#REF!,8,FALSE)&lt;&gt;"",TEXT(VLOOKUP(A8,#REF!,17,FALSE),"#,##0円")&amp;CHAR(10)&amp;"(A)",VLOOKUP(A8,#REF!,17,FALSE))))))</f>
        <v/>
      </c>
      <c r="I8" s="23" t="str">
        <f>IF(A8="","",VLOOKUP(A8,#REF!,19,FALSE))</f>
        <v/>
      </c>
      <c r="J8" s="25" t="str">
        <f>IF(A8="","",IF(VLOOKUP(A8,#REF!,17,FALSE)="他官署で調達手続きを実施のため","－",IF(VLOOKUP(A8,#REF!,25,FALSE)="②同種の他の契約の予定価格を類推されるおそれがあるため公表しない","－",IF(VLOOKUP(A8,#REF!,25,FALSE)="－","－",IF(VLOOKUP(A8,#REF!,8,FALSE)&lt;&gt;"",TEXT(VLOOKUP(A8,#REF!,21,FALSE),"#.0%")&amp;CHAR(10)&amp;"(B/A×100)",VLOOKUP(A8,#REF!,21,FALSE))))))</f>
        <v/>
      </c>
      <c r="K8" s="39"/>
      <c r="L8" s="25" t="str">
        <f>IF(A8="","",IF(VLOOKUP(A8,#REF!,13,FALSE)="①公益社団法人","公社",IF(VLOOKUP(A8,#REF!,13,FALSE)="②公益財団法人","公財","")))</f>
        <v/>
      </c>
      <c r="M8" s="25" t="str">
        <f>IF(A8="","",VLOOKUP(A8,#REF!,14,FALSE))</f>
        <v/>
      </c>
      <c r="N8" s="2" t="str">
        <f>IF(A8="","",IF(VLOOKUP(A8,#REF!,14,FALSE)="国所管",VLOOKUP(A8,#REF!,26,FALSE),""))</f>
        <v/>
      </c>
      <c r="O8" s="26"/>
      <c r="P8" s="37" t="str">
        <f>IF(A8="","",VLOOKUP(A8,#REF!,60,FALSE))</f>
        <v/>
      </c>
      <c r="Q8" s="37" t="str">
        <f>IF(A8="","",IF(VLOOKUP(A8,#REF!,17,FALSE)="他官署で調達手続きを実施のため","×",IF(VLOOKUP(A8,#REF!,25,FALSE)="②同種の他の契約の予定価格を類推されるおそれがあるため公表しない","×","○")))</f>
        <v/>
      </c>
    </row>
    <row r="9" spans="1:17" s="17" customFormat="1" ht="69.95" customHeight="1">
      <c r="A9" s="18"/>
      <c r="B9" s="19" t="str">
        <f>IF(A9="","",VLOOKUP(A9,#REF!,6,FALSE))</f>
        <v/>
      </c>
      <c r="C9" s="20" t="str">
        <f>IF(A9="","",VLOOKUP(A9,#REF!,7,FALSE))</f>
        <v/>
      </c>
      <c r="D9" s="38" t="str">
        <f>IF(A9="","",VLOOKUP(A9,#REF!,10,FALSE))</f>
        <v/>
      </c>
      <c r="E9" s="19" t="str">
        <f>IF(A9="","",VLOOKUP(A9,#REF!,11,FALSE))</f>
        <v/>
      </c>
      <c r="F9" s="5" t="str">
        <f>IF(A9="","",VLOOKUP(A9,#REF!,12,FALSE))</f>
        <v/>
      </c>
      <c r="G9" s="22" t="str">
        <f>IF(A9="","",VLOOKUP(A9,#REF!,33,FALSE))</f>
        <v/>
      </c>
      <c r="H9" s="23" t="str">
        <f>IF(A9="","",IF(VLOOKUP(A9,#REF!,17,FALSE)="他官署で調達手続きを実施のため","他官署で調達手続きを実施のため",IF(VLOOKUP(A9,#REF!,25,FALSE)="②同種の他の契約の予定価格を類推されるおそれがあるため公表しない","同種の他の契約の予定価格を類推されるおそれがあるため公表しない",IF(VLOOKUP(A9,#REF!,25,FALSE)="－","－",IF(VLOOKUP(A9,#REF!,8,FALSE)&lt;&gt;"",TEXT(VLOOKUP(A9,#REF!,17,FALSE),"#,##0円")&amp;CHAR(10)&amp;"(A)",VLOOKUP(A9,#REF!,17,FALSE))))))</f>
        <v/>
      </c>
      <c r="I9" s="23" t="str">
        <f>IF(A9="","",VLOOKUP(A9,#REF!,19,FALSE))</f>
        <v/>
      </c>
      <c r="J9" s="25" t="str">
        <f>IF(A9="","",IF(VLOOKUP(A9,#REF!,17,FALSE)="他官署で調達手続きを実施のため","－",IF(VLOOKUP(A9,#REF!,25,FALSE)="②同種の他の契約の予定価格を類推されるおそれがあるため公表しない","－",IF(VLOOKUP(A9,#REF!,25,FALSE)="－","－",IF(VLOOKUP(A9,#REF!,8,FALSE)&lt;&gt;"",TEXT(VLOOKUP(A9,#REF!,21,FALSE),"#.0%")&amp;CHAR(10)&amp;"(B/A×100)",VLOOKUP(A9,#REF!,21,FALSE))))))</f>
        <v/>
      </c>
      <c r="K9" s="39"/>
      <c r="L9" s="25" t="str">
        <f>IF(A9="","",IF(VLOOKUP(A9,#REF!,13,FALSE)="①公益社団法人","公社",IF(VLOOKUP(A9,#REF!,13,FALSE)="②公益財団法人","公財","")))</f>
        <v/>
      </c>
      <c r="M9" s="25" t="str">
        <f>IF(A9="","",VLOOKUP(A9,#REF!,14,FALSE))</f>
        <v/>
      </c>
      <c r="N9" s="2" t="str">
        <f>IF(A9="","",IF(VLOOKUP(A9,#REF!,14,FALSE)="国所管",VLOOKUP(A9,#REF!,26,FALSE),""))</f>
        <v/>
      </c>
      <c r="O9" s="26"/>
      <c r="P9" s="37" t="str">
        <f>IF(A9="","",VLOOKUP(A9,#REF!,60,FALSE))</f>
        <v/>
      </c>
      <c r="Q9" s="37" t="str">
        <f>IF(A9="","",IF(VLOOKUP(A9,#REF!,17,FALSE)="他官署で調達手続きを実施のため","×",IF(VLOOKUP(A9,#REF!,25,FALSE)="②同種の他の契約の予定価格を類推されるおそれがあるため公表しない","×","○")))</f>
        <v/>
      </c>
    </row>
    <row r="10" spans="1:17" s="17" customFormat="1" ht="69.95" customHeight="1">
      <c r="A10" s="18"/>
      <c r="B10" s="19" t="str">
        <f>IF(A10="","",VLOOKUP(A10,#REF!,6,FALSE))</f>
        <v/>
      </c>
      <c r="C10" s="20" t="str">
        <f>IF(A10="","",VLOOKUP(A10,#REF!,7,FALSE))</f>
        <v/>
      </c>
      <c r="D10" s="38" t="str">
        <f>IF(A10="","",VLOOKUP(A10,#REF!,10,FALSE))</f>
        <v/>
      </c>
      <c r="E10" s="19" t="str">
        <f>IF(A10="","",VLOOKUP(A10,#REF!,11,FALSE))</f>
        <v/>
      </c>
      <c r="F10" s="5" t="str">
        <f>IF(A10="","",VLOOKUP(A10,#REF!,12,FALSE))</f>
        <v/>
      </c>
      <c r="G10" s="22" t="str">
        <f>IF(A10="","",VLOOKUP(A10,#REF!,33,FALSE))</f>
        <v/>
      </c>
      <c r="H10" s="23" t="str">
        <f>IF(A10="","",IF(VLOOKUP(A10,#REF!,17,FALSE)="他官署で調達手続きを実施のため","他官署で調達手続きを実施のため",IF(VLOOKUP(A10,#REF!,25,FALSE)="②同種の他の契約の予定価格を類推されるおそれがあるため公表しない","同種の他の契約の予定価格を類推されるおそれがあるため公表しない",IF(VLOOKUP(A10,#REF!,25,FALSE)="－","－",IF(VLOOKUP(A10,#REF!,8,FALSE)&lt;&gt;"",TEXT(VLOOKUP(A10,#REF!,17,FALSE),"#,##0円")&amp;CHAR(10)&amp;"(A)",VLOOKUP(A10,#REF!,17,FALSE))))))</f>
        <v/>
      </c>
      <c r="I10" s="23" t="str">
        <f>IF(A10="","",VLOOKUP(A10,#REF!,19,FALSE))</f>
        <v/>
      </c>
      <c r="J10" s="25" t="str">
        <f>IF(A10="","",IF(VLOOKUP(A10,#REF!,17,FALSE)="他官署で調達手続きを実施のため","－",IF(VLOOKUP(A10,#REF!,25,FALSE)="②同種の他の契約の予定価格を類推されるおそれがあるため公表しない","－",IF(VLOOKUP(A10,#REF!,25,FALSE)="－","－",IF(VLOOKUP(A10,#REF!,8,FALSE)&lt;&gt;"",TEXT(VLOOKUP(A10,#REF!,21,FALSE),"#.0%")&amp;CHAR(10)&amp;"(B/A×100)",VLOOKUP(A10,#REF!,21,FALSE))))))</f>
        <v/>
      </c>
      <c r="K10" s="39"/>
      <c r="L10" s="25" t="str">
        <f>IF(A10="","",IF(VLOOKUP(A10,#REF!,13,FALSE)="①公益社団法人","公社",IF(VLOOKUP(A10,#REF!,13,FALSE)="②公益財団法人","公財","")))</f>
        <v/>
      </c>
      <c r="M10" s="25" t="str">
        <f>IF(A10="","",VLOOKUP(A10,#REF!,14,FALSE))</f>
        <v/>
      </c>
      <c r="N10" s="2" t="str">
        <f>IF(A10="","",IF(VLOOKUP(A10,#REF!,14,FALSE)="国所管",VLOOKUP(A10,#REF!,26,FALSE),""))</f>
        <v/>
      </c>
      <c r="O10" s="26"/>
      <c r="P10" s="37" t="str">
        <f>IF(A10="","",VLOOKUP(A10,#REF!,60,FALSE))</f>
        <v/>
      </c>
      <c r="Q10" s="37" t="str">
        <f>IF(A10="","",IF(VLOOKUP(A10,#REF!,17,FALSE)="他官署で調達手続きを実施のため","×",IF(VLOOKUP(A10,#REF!,25,FALSE)="②同種の他の契約の予定価格を類推されるおそれがあるため公表しない","×","○")))</f>
        <v/>
      </c>
    </row>
    <row r="11" spans="1:17" s="17" customFormat="1" ht="69.95" customHeight="1">
      <c r="A11" s="18"/>
      <c r="B11" s="19" t="str">
        <f>IF(A11="","",VLOOKUP(A11,#REF!,6,FALSE))</f>
        <v/>
      </c>
      <c r="C11" s="20" t="str">
        <f>IF(A11="","",VLOOKUP(A11,#REF!,7,FALSE))</f>
        <v/>
      </c>
      <c r="D11" s="38" t="str">
        <f>IF(A11="","",VLOOKUP(A11,#REF!,10,FALSE))</f>
        <v/>
      </c>
      <c r="E11" s="19" t="str">
        <f>IF(A11="","",VLOOKUP(A11,#REF!,11,FALSE))</f>
        <v/>
      </c>
      <c r="F11" s="5" t="str">
        <f>IF(A11="","",VLOOKUP(A11,#REF!,12,FALSE))</f>
        <v/>
      </c>
      <c r="G11" s="22" t="str">
        <f>IF(A11="","",VLOOKUP(A11,#REF!,33,FALSE))</f>
        <v/>
      </c>
      <c r="H11" s="23" t="str">
        <f>IF(A11="","",IF(VLOOKUP(A11,#REF!,17,FALSE)="他官署で調達手続きを実施のため","他官署で調達手続きを実施のため",IF(VLOOKUP(A11,#REF!,25,FALSE)="②同種の他の契約の予定価格を類推されるおそれがあるため公表しない","同種の他の契約の予定価格を類推されるおそれがあるため公表しない",IF(VLOOKUP(A11,#REF!,25,FALSE)="－","－",IF(VLOOKUP(A11,#REF!,8,FALSE)&lt;&gt;"",TEXT(VLOOKUP(A11,#REF!,17,FALSE),"#,##0円")&amp;CHAR(10)&amp;"(A)",VLOOKUP(A11,#REF!,17,FALSE))))))</f>
        <v/>
      </c>
      <c r="I11" s="23" t="str">
        <f>IF(A11="","",VLOOKUP(A11,#REF!,19,FALSE))</f>
        <v/>
      </c>
      <c r="J11" s="25" t="str">
        <f>IF(A11="","",IF(VLOOKUP(A11,#REF!,17,FALSE)="他官署で調達手続きを実施のため","－",IF(VLOOKUP(A11,#REF!,25,FALSE)="②同種の他の契約の予定価格を類推されるおそれがあるため公表しない","－",IF(VLOOKUP(A11,#REF!,25,FALSE)="－","－",IF(VLOOKUP(A11,#REF!,8,FALSE)&lt;&gt;"",TEXT(VLOOKUP(A11,#REF!,21,FALSE),"#.0%")&amp;CHAR(10)&amp;"(B/A×100)",VLOOKUP(A11,#REF!,21,FALSE))))))</f>
        <v/>
      </c>
      <c r="K11" s="39"/>
      <c r="L11" s="25" t="str">
        <f>IF(A11="","",IF(VLOOKUP(A11,#REF!,13,FALSE)="①公益社団法人","公社",IF(VLOOKUP(A11,#REF!,13,FALSE)="②公益財団法人","公財","")))</f>
        <v/>
      </c>
      <c r="M11" s="25" t="str">
        <f>IF(A11="","",VLOOKUP(A11,#REF!,14,FALSE))</f>
        <v/>
      </c>
      <c r="N11" s="2" t="str">
        <f>IF(A11="","",IF(VLOOKUP(A11,#REF!,14,FALSE)="国所管",VLOOKUP(A11,#REF!,26,FALSE),""))</f>
        <v/>
      </c>
      <c r="O11" s="26"/>
      <c r="P11" s="37" t="str">
        <f>IF(A11="","",VLOOKUP(A11,#REF!,60,FALSE))</f>
        <v/>
      </c>
      <c r="Q11" s="37" t="str">
        <f>IF(A11="","",IF(VLOOKUP(A11,#REF!,17,FALSE)="他官署で調達手続きを実施のため","×",IF(VLOOKUP(A11,#REF!,25,FALSE)="②同種の他の契約の予定価格を類推されるおそれがあるため公表しない","×","○")))</f>
        <v/>
      </c>
    </row>
    <row r="12" spans="1:17" s="17" customFormat="1" ht="69.95" customHeight="1">
      <c r="A12" s="18"/>
      <c r="B12" s="19" t="str">
        <f>IF(A12="","",VLOOKUP(A12,#REF!,6,FALSE))</f>
        <v/>
      </c>
      <c r="C12" s="20" t="str">
        <f>IF(A12="","",VLOOKUP(A12,#REF!,7,FALSE))</f>
        <v/>
      </c>
      <c r="D12" s="38" t="str">
        <f>IF(A12="","",VLOOKUP(A12,#REF!,10,FALSE))</f>
        <v/>
      </c>
      <c r="E12" s="19" t="str">
        <f>IF(A12="","",VLOOKUP(A12,#REF!,11,FALSE))</f>
        <v/>
      </c>
      <c r="F12" s="5" t="str">
        <f>IF(A12="","",VLOOKUP(A12,#REF!,12,FALSE))</f>
        <v/>
      </c>
      <c r="G12" s="22" t="str">
        <f>IF(A12="","",VLOOKUP(A12,#REF!,33,FALSE))</f>
        <v/>
      </c>
      <c r="H12" s="23" t="str">
        <f>IF(A12="","",IF(VLOOKUP(A12,#REF!,17,FALSE)="他官署で調達手続きを実施のため","他官署で調達手続きを実施のため",IF(VLOOKUP(A12,#REF!,25,FALSE)="②同種の他の契約の予定価格を類推されるおそれがあるため公表しない","同種の他の契約の予定価格を類推されるおそれがあるため公表しない",IF(VLOOKUP(A12,#REF!,25,FALSE)="－","－",IF(VLOOKUP(A12,#REF!,8,FALSE)&lt;&gt;"",TEXT(VLOOKUP(A12,#REF!,17,FALSE),"#,##0円")&amp;CHAR(10)&amp;"(A)",VLOOKUP(A12,#REF!,17,FALSE))))))</f>
        <v/>
      </c>
      <c r="I12" s="23" t="str">
        <f>IF(A12="","",VLOOKUP(A12,#REF!,19,FALSE))</f>
        <v/>
      </c>
      <c r="J12" s="25" t="str">
        <f>IF(A12="","",IF(VLOOKUP(A12,#REF!,17,FALSE)="他官署で調達手続きを実施のため","－",IF(VLOOKUP(A12,#REF!,25,FALSE)="②同種の他の契約の予定価格を類推されるおそれがあるため公表しない","－",IF(VLOOKUP(A12,#REF!,25,FALSE)="－","－",IF(VLOOKUP(A12,#REF!,8,FALSE)&lt;&gt;"",TEXT(VLOOKUP(A12,#REF!,21,FALSE),"#.0%")&amp;CHAR(10)&amp;"(B/A×100)",VLOOKUP(A12,#REF!,21,FALSE))))))</f>
        <v/>
      </c>
      <c r="K12" s="39"/>
      <c r="L12" s="25" t="str">
        <f>IF(A12="","",IF(VLOOKUP(A12,#REF!,13,FALSE)="①公益社団法人","公社",IF(VLOOKUP(A12,#REF!,13,FALSE)="②公益財団法人","公財","")))</f>
        <v/>
      </c>
      <c r="M12" s="25" t="str">
        <f>IF(A12="","",VLOOKUP(A12,#REF!,14,FALSE))</f>
        <v/>
      </c>
      <c r="N12" s="2" t="str">
        <f>IF(A12="","",IF(VLOOKUP(A12,#REF!,14,FALSE)="国所管",VLOOKUP(A12,#REF!,26,FALSE),""))</f>
        <v/>
      </c>
      <c r="O12" s="26"/>
      <c r="P12" s="37" t="str">
        <f>IF(A12="","",VLOOKUP(A12,#REF!,60,FALSE))</f>
        <v/>
      </c>
      <c r="Q12" s="37" t="str">
        <f>IF(A12="","",IF(VLOOKUP(A12,#REF!,17,FALSE)="他官署で調達手続きを実施のため","×",IF(VLOOKUP(A12,#REF!,25,FALSE)="②同種の他の契約の予定価格を類推されるおそれがあるため公表しない","×","○")))</f>
        <v/>
      </c>
    </row>
    <row r="13" spans="1:17" s="17" customFormat="1" ht="69.95" customHeight="1">
      <c r="A13" s="18"/>
      <c r="B13" s="19" t="str">
        <f>IF(A13="","",VLOOKUP(A13,#REF!,6,FALSE))</f>
        <v/>
      </c>
      <c r="C13" s="20" t="str">
        <f>IF(A13="","",VLOOKUP(A13,#REF!,7,FALSE))</f>
        <v/>
      </c>
      <c r="D13" s="38" t="str">
        <f>IF(A13="","",VLOOKUP(A13,#REF!,10,FALSE))</f>
        <v/>
      </c>
      <c r="E13" s="19" t="str">
        <f>IF(A13="","",VLOOKUP(A13,#REF!,11,FALSE))</f>
        <v/>
      </c>
      <c r="F13" s="5" t="str">
        <f>IF(A13="","",VLOOKUP(A13,#REF!,12,FALSE))</f>
        <v/>
      </c>
      <c r="G13" s="22" t="str">
        <f>IF(A13="","",VLOOKUP(A13,#REF!,33,FALSE))</f>
        <v/>
      </c>
      <c r="H13" s="23" t="str">
        <f>IF(A13="","",IF(VLOOKUP(A13,#REF!,17,FALSE)="他官署で調達手続きを実施のため","他官署で調達手続きを実施のため",IF(VLOOKUP(A13,#REF!,25,FALSE)="②同種の他の契約の予定価格を類推されるおそれがあるため公表しない","同種の他の契約の予定価格を類推されるおそれがあるため公表しない",IF(VLOOKUP(A13,#REF!,25,FALSE)="－","－",IF(VLOOKUP(A13,#REF!,8,FALSE)&lt;&gt;"",TEXT(VLOOKUP(A13,#REF!,17,FALSE),"#,##0円")&amp;CHAR(10)&amp;"(A)",VLOOKUP(A13,#REF!,17,FALSE))))))</f>
        <v/>
      </c>
      <c r="I13" s="23" t="str">
        <f>IF(A13="","",VLOOKUP(A13,#REF!,19,FALSE))</f>
        <v/>
      </c>
      <c r="J13" s="25" t="str">
        <f>IF(A13="","",IF(VLOOKUP(A13,#REF!,17,FALSE)="他官署で調達手続きを実施のため","－",IF(VLOOKUP(A13,#REF!,25,FALSE)="②同種の他の契約の予定価格を類推されるおそれがあるため公表しない","－",IF(VLOOKUP(A13,#REF!,25,FALSE)="－","－",IF(VLOOKUP(A13,#REF!,8,FALSE)&lt;&gt;"",TEXT(VLOOKUP(A13,#REF!,21,FALSE),"#.0%")&amp;CHAR(10)&amp;"(B/A×100)",VLOOKUP(A13,#REF!,21,FALSE))))))</f>
        <v/>
      </c>
      <c r="K13" s="39"/>
      <c r="L13" s="25" t="str">
        <f>IF(A13="","",IF(VLOOKUP(A13,#REF!,13,FALSE)="①公益社団法人","公社",IF(VLOOKUP(A13,#REF!,13,FALSE)="②公益財団法人","公財","")))</f>
        <v/>
      </c>
      <c r="M13" s="25" t="str">
        <f>IF(A13="","",VLOOKUP(A13,#REF!,14,FALSE))</f>
        <v/>
      </c>
      <c r="N13" s="2" t="str">
        <f>IF(A13="","",IF(VLOOKUP(A13,#REF!,14,FALSE)="国所管",VLOOKUP(A13,#REF!,26,FALSE),""))</f>
        <v/>
      </c>
      <c r="O13" s="26"/>
      <c r="P13" s="37" t="str">
        <f>IF(A13="","",VLOOKUP(A13,#REF!,60,FALSE))</f>
        <v/>
      </c>
      <c r="Q13" s="37" t="str">
        <f>IF(A13="","",IF(VLOOKUP(A13,#REF!,17,FALSE)="他官署で調達手続きを実施のため","×",IF(VLOOKUP(A13,#REF!,25,FALSE)="②同種の他の契約の予定価格を類推されるおそれがあるため公表しない","×","○")))</f>
        <v/>
      </c>
    </row>
    <row r="14" spans="1:17" s="17" customFormat="1" ht="69.95" customHeight="1">
      <c r="A14" s="18"/>
      <c r="B14" s="19" t="str">
        <f>IF(A14="","",VLOOKUP(A14,#REF!,6,FALSE))</f>
        <v/>
      </c>
      <c r="C14" s="20" t="str">
        <f>IF(A14="","",VLOOKUP(A14,#REF!,7,FALSE))</f>
        <v/>
      </c>
      <c r="D14" s="38" t="str">
        <f>IF(A14="","",VLOOKUP(A14,#REF!,10,FALSE))</f>
        <v/>
      </c>
      <c r="E14" s="19" t="str">
        <f>IF(A14="","",VLOOKUP(A14,#REF!,11,FALSE))</f>
        <v/>
      </c>
      <c r="F14" s="5" t="str">
        <f>IF(A14="","",VLOOKUP(A14,#REF!,12,FALSE))</f>
        <v/>
      </c>
      <c r="G14" s="22" t="str">
        <f>IF(A14="","",VLOOKUP(A14,#REF!,33,FALSE))</f>
        <v/>
      </c>
      <c r="H14" s="23" t="str">
        <f>IF(A14="","",IF(VLOOKUP(A14,#REF!,17,FALSE)="他官署で調達手続きを実施のため","他官署で調達手続きを実施のため",IF(VLOOKUP(A14,#REF!,25,FALSE)="②同種の他の契約の予定価格を類推されるおそれがあるため公表しない","同種の他の契約の予定価格を類推されるおそれがあるため公表しない",IF(VLOOKUP(A14,#REF!,25,FALSE)="－","－",IF(VLOOKUP(A14,#REF!,8,FALSE)&lt;&gt;"",TEXT(VLOOKUP(A14,#REF!,17,FALSE),"#,##0円")&amp;CHAR(10)&amp;"(A)",VLOOKUP(A14,#REF!,17,FALSE))))))</f>
        <v/>
      </c>
      <c r="I14" s="23" t="str">
        <f>IF(A14="","",VLOOKUP(A14,#REF!,19,FALSE))</f>
        <v/>
      </c>
      <c r="J14" s="25" t="str">
        <f>IF(A14="","",IF(VLOOKUP(A14,#REF!,17,FALSE)="他官署で調達手続きを実施のため","－",IF(VLOOKUP(A14,#REF!,25,FALSE)="②同種の他の契約の予定価格を類推されるおそれがあるため公表しない","－",IF(VLOOKUP(A14,#REF!,25,FALSE)="－","－",IF(VLOOKUP(A14,#REF!,8,FALSE)&lt;&gt;"",TEXT(VLOOKUP(A14,#REF!,21,FALSE),"#.0%")&amp;CHAR(10)&amp;"(B/A×100)",VLOOKUP(A14,#REF!,21,FALSE))))))</f>
        <v/>
      </c>
      <c r="K14" s="39"/>
      <c r="L14" s="25" t="str">
        <f>IF(A14="","",IF(VLOOKUP(A14,#REF!,13,FALSE)="①公益社団法人","公社",IF(VLOOKUP(A14,#REF!,13,FALSE)="②公益財団法人","公財","")))</f>
        <v/>
      </c>
      <c r="M14" s="25" t="str">
        <f>IF(A14="","",VLOOKUP(A14,#REF!,14,FALSE))</f>
        <v/>
      </c>
      <c r="N14" s="2" t="str">
        <f>IF(A14="","",IF(VLOOKUP(A14,#REF!,14,FALSE)="国所管",VLOOKUP(A14,#REF!,26,FALSE),""))</f>
        <v/>
      </c>
      <c r="O14" s="26"/>
      <c r="P14" s="37" t="str">
        <f>IF(A14="","",VLOOKUP(A14,#REF!,60,FALSE))</f>
        <v/>
      </c>
      <c r="Q14" s="37" t="str">
        <f>IF(A14="","",IF(VLOOKUP(A14,#REF!,17,FALSE)="他官署で調達手続きを実施のため","×",IF(VLOOKUP(A14,#REF!,25,FALSE)="②同種の他の契約の予定価格を類推されるおそれがあるため公表しない","×","○")))</f>
        <v/>
      </c>
    </row>
    <row r="15" spans="1:17" s="17" customFormat="1" ht="69.95" customHeight="1">
      <c r="A15" s="18"/>
      <c r="B15" s="19" t="str">
        <f>IF(A15="","",VLOOKUP(A15,#REF!,6,FALSE))</f>
        <v/>
      </c>
      <c r="C15" s="20" t="str">
        <f>IF(A15="","",VLOOKUP(A15,#REF!,7,FALSE))</f>
        <v/>
      </c>
      <c r="D15" s="38" t="str">
        <f>IF(A15="","",VLOOKUP(A15,#REF!,10,FALSE))</f>
        <v/>
      </c>
      <c r="E15" s="19" t="str">
        <f>IF(A15="","",VLOOKUP(A15,#REF!,11,FALSE))</f>
        <v/>
      </c>
      <c r="F15" s="5" t="str">
        <f>IF(A15="","",VLOOKUP(A15,#REF!,12,FALSE))</f>
        <v/>
      </c>
      <c r="G15" s="22" t="str">
        <f>IF(A15="","",VLOOKUP(A15,#REF!,33,FALSE))</f>
        <v/>
      </c>
      <c r="H15" s="23" t="str">
        <f>IF(A15="","",IF(VLOOKUP(A15,#REF!,17,FALSE)="他官署で調達手続きを実施のため","他官署で調達手続きを実施のため",IF(VLOOKUP(A15,#REF!,25,FALSE)="②同種の他の契約の予定価格を類推されるおそれがあるため公表しない","同種の他の契約の予定価格を類推されるおそれがあるため公表しない",IF(VLOOKUP(A15,#REF!,25,FALSE)="－","－",IF(VLOOKUP(A15,#REF!,8,FALSE)&lt;&gt;"",TEXT(VLOOKUP(A15,#REF!,17,FALSE),"#,##0円")&amp;CHAR(10)&amp;"(A)",VLOOKUP(A15,#REF!,17,FALSE))))))</f>
        <v/>
      </c>
      <c r="I15" s="23" t="str">
        <f>IF(A15="","",VLOOKUP(A15,#REF!,19,FALSE))</f>
        <v/>
      </c>
      <c r="J15" s="25" t="str">
        <f>IF(A15="","",IF(VLOOKUP(A15,#REF!,17,FALSE)="他官署で調達手続きを実施のため","－",IF(VLOOKUP(A15,#REF!,25,FALSE)="②同種の他の契約の予定価格を類推されるおそれがあるため公表しない","－",IF(VLOOKUP(A15,#REF!,25,FALSE)="－","－",IF(VLOOKUP(A15,#REF!,8,FALSE)&lt;&gt;"",TEXT(VLOOKUP(A15,#REF!,21,FALSE),"#.0%")&amp;CHAR(10)&amp;"(B/A×100)",VLOOKUP(A15,#REF!,21,FALSE))))))</f>
        <v/>
      </c>
      <c r="K15" s="39"/>
      <c r="L15" s="25" t="str">
        <f>IF(A15="","",IF(VLOOKUP(A15,#REF!,13,FALSE)="①公益社団法人","公社",IF(VLOOKUP(A15,#REF!,13,FALSE)="②公益財団法人","公財","")))</f>
        <v/>
      </c>
      <c r="M15" s="25" t="str">
        <f>IF(A15="","",VLOOKUP(A15,#REF!,14,FALSE))</f>
        <v/>
      </c>
      <c r="N15" s="2" t="str">
        <f>IF(A15="","",IF(VLOOKUP(A15,#REF!,14,FALSE)="国所管",VLOOKUP(A15,#REF!,26,FALSE),""))</f>
        <v/>
      </c>
      <c r="O15" s="26"/>
      <c r="P15" s="37" t="str">
        <f>IF(A15="","",VLOOKUP(A15,#REF!,60,FALSE))</f>
        <v/>
      </c>
      <c r="Q15" s="37" t="str">
        <f>IF(A15="","",IF(VLOOKUP(A15,#REF!,17,FALSE)="他官署で調達手続きを実施のため","×",IF(VLOOKUP(A15,#REF!,25,FALSE)="②同種の他の契約の予定価格を類推されるおそれがあるため公表しない","×","○")))</f>
        <v/>
      </c>
    </row>
    <row r="16" spans="1:17" s="17" customFormat="1" ht="69.95" customHeight="1">
      <c r="A16" s="18"/>
      <c r="B16" s="19" t="str">
        <f>IF(A16="","",VLOOKUP(A16,#REF!,6,FALSE))</f>
        <v/>
      </c>
      <c r="C16" s="20" t="str">
        <f>IF(A16="","",VLOOKUP(A16,#REF!,7,FALSE))</f>
        <v/>
      </c>
      <c r="D16" s="38" t="str">
        <f>IF(A16="","",VLOOKUP(A16,#REF!,10,FALSE))</f>
        <v/>
      </c>
      <c r="E16" s="19" t="str">
        <f>IF(A16="","",VLOOKUP(A16,#REF!,11,FALSE))</f>
        <v/>
      </c>
      <c r="F16" s="5" t="str">
        <f>IF(A16="","",VLOOKUP(A16,#REF!,12,FALSE))</f>
        <v/>
      </c>
      <c r="G16" s="22" t="str">
        <f>IF(A16="","",VLOOKUP(A16,#REF!,33,FALSE))</f>
        <v/>
      </c>
      <c r="H16" s="23" t="str">
        <f>IF(A16="","",IF(VLOOKUP(A16,#REF!,17,FALSE)="他官署で調達手続きを実施のため","他官署で調達手続きを実施のため",IF(VLOOKUP(A16,#REF!,25,FALSE)="②同種の他の契約の予定価格を類推されるおそれがあるため公表しない","同種の他の契約の予定価格を類推されるおそれがあるため公表しない",IF(VLOOKUP(A16,#REF!,25,FALSE)="－","－",IF(VLOOKUP(A16,#REF!,8,FALSE)&lt;&gt;"",TEXT(VLOOKUP(A16,#REF!,17,FALSE),"#,##0円")&amp;CHAR(10)&amp;"(A)",VLOOKUP(A16,#REF!,17,FALSE))))))</f>
        <v/>
      </c>
      <c r="I16" s="23" t="str">
        <f>IF(A16="","",VLOOKUP(A16,#REF!,19,FALSE))</f>
        <v/>
      </c>
      <c r="J16" s="25" t="str">
        <f>IF(A16="","",IF(VLOOKUP(A16,#REF!,17,FALSE)="他官署で調達手続きを実施のため","－",IF(VLOOKUP(A16,#REF!,25,FALSE)="②同種の他の契約の予定価格を類推されるおそれがあるため公表しない","－",IF(VLOOKUP(A16,#REF!,25,FALSE)="－","－",IF(VLOOKUP(A16,#REF!,8,FALSE)&lt;&gt;"",TEXT(VLOOKUP(A16,#REF!,21,FALSE),"#.0%")&amp;CHAR(10)&amp;"(B/A×100)",VLOOKUP(A16,#REF!,21,FALSE))))))</f>
        <v/>
      </c>
      <c r="K16" s="39"/>
      <c r="L16" s="25" t="str">
        <f>IF(A16="","",IF(VLOOKUP(A16,#REF!,13,FALSE)="①公益社団法人","公社",IF(VLOOKUP(A16,#REF!,13,FALSE)="②公益財団法人","公財","")))</f>
        <v/>
      </c>
      <c r="M16" s="25" t="str">
        <f>IF(A16="","",VLOOKUP(A16,#REF!,14,FALSE))</f>
        <v/>
      </c>
      <c r="N16" s="2" t="str">
        <f>IF(A16="","",IF(VLOOKUP(A16,#REF!,14,FALSE)="国所管",VLOOKUP(A16,#REF!,26,FALSE),""))</f>
        <v/>
      </c>
      <c r="O16" s="26"/>
      <c r="P16" s="37" t="str">
        <f>IF(A16="","",VLOOKUP(A16,#REF!,60,FALSE))</f>
        <v/>
      </c>
      <c r="Q16" s="37" t="str">
        <f>IF(A16="","",IF(VLOOKUP(A16,#REF!,17,FALSE)="他官署で調達手続きを実施のため","×",IF(VLOOKUP(A16,#REF!,25,FALSE)="②同種の他の契約の予定価格を類推されるおそれがあるため公表しない","×","○")))</f>
        <v/>
      </c>
    </row>
    <row r="17" spans="1:17" s="17" customFormat="1" ht="69.95" customHeight="1">
      <c r="A17" s="18"/>
      <c r="B17" s="19" t="str">
        <f>IF(A17="","",VLOOKUP(A17,#REF!,6,FALSE))</f>
        <v/>
      </c>
      <c r="C17" s="20" t="str">
        <f>IF(A17="","",VLOOKUP(A17,#REF!,7,FALSE))</f>
        <v/>
      </c>
      <c r="D17" s="38" t="str">
        <f>IF(A17="","",VLOOKUP(A17,#REF!,10,FALSE))</f>
        <v/>
      </c>
      <c r="E17" s="19" t="str">
        <f>IF(A17="","",VLOOKUP(A17,#REF!,11,FALSE))</f>
        <v/>
      </c>
      <c r="F17" s="5" t="str">
        <f>IF(A17="","",VLOOKUP(A17,#REF!,12,FALSE))</f>
        <v/>
      </c>
      <c r="G17" s="22" t="str">
        <f>IF(A17="","",VLOOKUP(A17,#REF!,33,FALSE))</f>
        <v/>
      </c>
      <c r="H17" s="23" t="str">
        <f>IF(A17="","",IF(VLOOKUP(A17,#REF!,17,FALSE)="他官署で調達手続きを実施のため","他官署で調達手続きを実施のため",IF(VLOOKUP(A17,#REF!,25,FALSE)="②同種の他の契約の予定価格を類推されるおそれがあるため公表しない","同種の他の契約の予定価格を類推されるおそれがあるため公表しない",IF(VLOOKUP(A17,#REF!,25,FALSE)="－","－",IF(VLOOKUP(A17,#REF!,8,FALSE)&lt;&gt;"",TEXT(VLOOKUP(A17,#REF!,17,FALSE),"#,##0円")&amp;CHAR(10)&amp;"(A)",VLOOKUP(A17,#REF!,17,FALSE))))))</f>
        <v/>
      </c>
      <c r="I17" s="23" t="str">
        <f>IF(A17="","",VLOOKUP(A17,#REF!,19,FALSE))</f>
        <v/>
      </c>
      <c r="J17" s="25" t="str">
        <f>IF(A17="","",IF(VLOOKUP(A17,#REF!,17,FALSE)="他官署で調達手続きを実施のため","－",IF(VLOOKUP(A17,#REF!,25,FALSE)="②同種の他の契約の予定価格を類推されるおそれがあるため公表しない","－",IF(VLOOKUP(A17,#REF!,25,FALSE)="－","－",IF(VLOOKUP(A17,#REF!,8,FALSE)&lt;&gt;"",TEXT(VLOOKUP(A17,#REF!,21,FALSE),"#.0%")&amp;CHAR(10)&amp;"(B/A×100)",VLOOKUP(A17,#REF!,21,FALSE))))))</f>
        <v/>
      </c>
      <c r="K17" s="39"/>
      <c r="L17" s="25" t="str">
        <f>IF(A17="","",IF(VLOOKUP(A17,#REF!,13,FALSE)="①公益社団法人","公社",IF(VLOOKUP(A17,#REF!,13,FALSE)="②公益財団法人","公財","")))</f>
        <v/>
      </c>
      <c r="M17" s="25" t="str">
        <f>IF(A17="","",VLOOKUP(A17,#REF!,14,FALSE))</f>
        <v/>
      </c>
      <c r="N17" s="2" t="str">
        <f>IF(A17="","",IF(VLOOKUP(A17,#REF!,14,FALSE)="国所管",VLOOKUP(A17,#REF!,26,FALSE),""))</f>
        <v/>
      </c>
      <c r="O17" s="26"/>
      <c r="P17" s="37" t="str">
        <f>IF(A17="","",VLOOKUP(A17,#REF!,60,FALSE))</f>
        <v/>
      </c>
      <c r="Q17" s="37" t="str">
        <f>IF(A17="","",IF(VLOOKUP(A17,#REF!,17,FALSE)="他官署で調達手続きを実施のため","×",IF(VLOOKUP(A17,#REF!,25,FALSE)="②同種の他の契約の予定価格を類推されるおそれがあるため公表しない","×","○")))</f>
        <v/>
      </c>
    </row>
    <row r="18" spans="1:17" s="17" customFormat="1" ht="69.95" customHeight="1">
      <c r="A18" s="18"/>
      <c r="B18" s="19" t="str">
        <f>IF(A18="","",VLOOKUP(A18,#REF!,6,FALSE))</f>
        <v/>
      </c>
      <c r="C18" s="20" t="str">
        <f>IF(A18="","",VLOOKUP(A18,#REF!,7,FALSE))</f>
        <v/>
      </c>
      <c r="D18" s="38" t="str">
        <f>IF(A18="","",VLOOKUP(A18,#REF!,10,FALSE))</f>
        <v/>
      </c>
      <c r="E18" s="19" t="str">
        <f>IF(A18="","",VLOOKUP(A18,#REF!,11,FALSE))</f>
        <v/>
      </c>
      <c r="F18" s="5" t="str">
        <f>IF(A18="","",VLOOKUP(A18,#REF!,12,FALSE))</f>
        <v/>
      </c>
      <c r="G18" s="22" t="str">
        <f>IF(A18="","",VLOOKUP(A18,#REF!,33,FALSE))</f>
        <v/>
      </c>
      <c r="H18" s="23" t="str">
        <f>IF(A18="","",IF(VLOOKUP(A18,#REF!,17,FALSE)="他官署で調達手続きを実施のため","他官署で調達手続きを実施のため",IF(VLOOKUP(A18,#REF!,25,FALSE)="②同種の他の契約の予定価格を類推されるおそれがあるため公表しない","同種の他の契約の予定価格を類推されるおそれがあるため公表しない",IF(VLOOKUP(A18,#REF!,25,FALSE)="－","－",IF(VLOOKUP(A18,#REF!,8,FALSE)&lt;&gt;"",TEXT(VLOOKUP(A18,#REF!,17,FALSE),"#,##0円")&amp;CHAR(10)&amp;"(A)",VLOOKUP(A18,#REF!,17,FALSE))))))</f>
        <v/>
      </c>
      <c r="I18" s="23" t="str">
        <f>IF(A18="","",VLOOKUP(A18,#REF!,19,FALSE))</f>
        <v/>
      </c>
      <c r="J18" s="25" t="str">
        <f>IF(A18="","",IF(VLOOKUP(A18,#REF!,17,FALSE)="他官署で調達手続きを実施のため","－",IF(VLOOKUP(A18,#REF!,25,FALSE)="②同種の他の契約の予定価格を類推されるおそれがあるため公表しない","－",IF(VLOOKUP(A18,#REF!,25,FALSE)="－","－",IF(VLOOKUP(A18,#REF!,8,FALSE)&lt;&gt;"",TEXT(VLOOKUP(A18,#REF!,21,FALSE),"#.0%")&amp;CHAR(10)&amp;"(B/A×100)",VLOOKUP(A18,#REF!,21,FALSE))))))</f>
        <v/>
      </c>
      <c r="K18" s="39"/>
      <c r="L18" s="25" t="str">
        <f>IF(A18="","",IF(VLOOKUP(A18,#REF!,13,FALSE)="①公益社団法人","公社",IF(VLOOKUP(A18,#REF!,13,FALSE)="②公益財団法人","公財","")))</f>
        <v/>
      </c>
      <c r="M18" s="25" t="str">
        <f>IF(A18="","",VLOOKUP(A18,#REF!,14,FALSE))</f>
        <v/>
      </c>
      <c r="N18" s="2" t="str">
        <f>IF(A18="","",IF(VLOOKUP(A18,#REF!,14,FALSE)="国所管",VLOOKUP(A18,#REF!,26,FALSE),""))</f>
        <v/>
      </c>
      <c r="O18" s="26"/>
      <c r="P18" s="37" t="str">
        <f>IF(A18="","",VLOOKUP(A18,#REF!,60,FALSE))</f>
        <v/>
      </c>
      <c r="Q18" s="37" t="str">
        <f>IF(A18="","",IF(VLOOKUP(A18,#REF!,17,FALSE)="他官署で調達手続きを実施のため","×",IF(VLOOKUP(A18,#REF!,25,FALSE)="②同種の他の契約の予定価格を類推されるおそれがあるため公表しない","×","○")))</f>
        <v/>
      </c>
    </row>
    <row r="19" spans="1:17" s="17" customFormat="1" ht="69.95" customHeight="1">
      <c r="A19" s="18"/>
      <c r="B19" s="19" t="str">
        <f>IF(A19="","",VLOOKUP(A19,#REF!,6,FALSE))</f>
        <v/>
      </c>
      <c r="C19" s="20" t="str">
        <f>IF(A19="","",VLOOKUP(A19,#REF!,7,FALSE))</f>
        <v/>
      </c>
      <c r="D19" s="38" t="str">
        <f>IF(A19="","",VLOOKUP(A19,#REF!,10,FALSE))</f>
        <v/>
      </c>
      <c r="E19" s="19" t="str">
        <f>IF(A19="","",VLOOKUP(A19,#REF!,11,FALSE))</f>
        <v/>
      </c>
      <c r="F19" s="5" t="str">
        <f>IF(A19="","",VLOOKUP(A19,#REF!,12,FALSE))</f>
        <v/>
      </c>
      <c r="G19" s="22" t="str">
        <f>IF(A19="","",VLOOKUP(A19,#REF!,33,FALSE))</f>
        <v/>
      </c>
      <c r="H19" s="23" t="str">
        <f>IF(A19="","",IF(VLOOKUP(A19,#REF!,17,FALSE)="他官署で調達手続きを実施のため","他官署で調達手続きを実施のため",IF(VLOOKUP(A19,#REF!,25,FALSE)="②同種の他の契約の予定価格を類推されるおそれがあるため公表しない","同種の他の契約の予定価格を類推されるおそれがあるため公表しない",IF(VLOOKUP(A19,#REF!,25,FALSE)="－","－",IF(VLOOKUP(A19,#REF!,8,FALSE)&lt;&gt;"",TEXT(VLOOKUP(A19,#REF!,17,FALSE),"#,##0円")&amp;CHAR(10)&amp;"(A)",VLOOKUP(A19,#REF!,17,FALSE))))))</f>
        <v/>
      </c>
      <c r="I19" s="23" t="str">
        <f>IF(A19="","",VLOOKUP(A19,#REF!,19,FALSE))</f>
        <v/>
      </c>
      <c r="J19" s="25" t="str">
        <f>IF(A19="","",IF(VLOOKUP(A19,#REF!,17,FALSE)="他官署で調達手続きを実施のため","－",IF(VLOOKUP(A19,#REF!,25,FALSE)="②同種の他の契約の予定価格を類推されるおそれがあるため公表しない","－",IF(VLOOKUP(A19,#REF!,25,FALSE)="－","－",IF(VLOOKUP(A19,#REF!,8,FALSE)&lt;&gt;"",TEXT(VLOOKUP(A19,#REF!,21,FALSE),"#.0%")&amp;CHAR(10)&amp;"(B/A×100)",VLOOKUP(A19,#REF!,21,FALSE))))))</f>
        <v/>
      </c>
      <c r="K19" s="39"/>
      <c r="L19" s="25" t="str">
        <f>IF(A19="","",IF(VLOOKUP(A19,#REF!,13,FALSE)="①公益社団法人","公社",IF(VLOOKUP(A19,#REF!,13,FALSE)="②公益財団法人","公財","")))</f>
        <v/>
      </c>
      <c r="M19" s="25" t="str">
        <f>IF(A19="","",VLOOKUP(A19,#REF!,14,FALSE))</f>
        <v/>
      </c>
      <c r="N19" s="2" t="str">
        <f>IF(A19="","",IF(VLOOKUP(A19,#REF!,14,FALSE)="国所管",VLOOKUP(A19,#REF!,26,FALSE),""))</f>
        <v/>
      </c>
      <c r="O19" s="26"/>
      <c r="P19" s="37" t="str">
        <f>IF(A19="","",VLOOKUP(A19,#REF!,60,FALSE))</f>
        <v/>
      </c>
      <c r="Q19" s="37" t="str">
        <f>IF(A19="","",IF(VLOOKUP(A19,#REF!,17,FALSE)="他官署で調達手続きを実施のため","×",IF(VLOOKUP(A19,#REF!,25,FALSE)="②同種の他の契約の予定価格を類推されるおそれがあるため公表しない","×","○")))</f>
        <v/>
      </c>
    </row>
    <row r="20" spans="1:17" s="17" customFormat="1" ht="69.95" customHeight="1">
      <c r="A20" s="18"/>
      <c r="B20" s="19" t="str">
        <f>IF(A20="","",VLOOKUP(A20,#REF!,6,FALSE))</f>
        <v/>
      </c>
      <c r="C20" s="20" t="str">
        <f>IF(A20="","",VLOOKUP(A20,#REF!,7,FALSE))</f>
        <v/>
      </c>
      <c r="D20" s="38" t="str">
        <f>IF(A20="","",VLOOKUP(A20,#REF!,10,FALSE))</f>
        <v/>
      </c>
      <c r="E20" s="19" t="str">
        <f>IF(A20="","",VLOOKUP(A20,#REF!,11,FALSE))</f>
        <v/>
      </c>
      <c r="F20" s="5" t="str">
        <f>IF(A20="","",VLOOKUP(A20,#REF!,12,FALSE))</f>
        <v/>
      </c>
      <c r="G20" s="22" t="str">
        <f>IF(A20="","",VLOOKUP(A20,#REF!,33,FALSE))</f>
        <v/>
      </c>
      <c r="H20" s="23" t="str">
        <f>IF(A20="","",IF(VLOOKUP(A20,#REF!,17,FALSE)="他官署で調達手続きを実施のため","他官署で調達手続きを実施のため",IF(VLOOKUP(A20,#REF!,25,FALSE)="②同種の他の契約の予定価格を類推されるおそれがあるため公表しない","同種の他の契約の予定価格を類推されるおそれがあるため公表しない",IF(VLOOKUP(A20,#REF!,25,FALSE)="－","－",IF(VLOOKUP(A20,#REF!,8,FALSE)&lt;&gt;"",TEXT(VLOOKUP(A20,#REF!,17,FALSE),"#,##0円")&amp;CHAR(10)&amp;"(A)",VLOOKUP(A20,#REF!,17,FALSE))))))</f>
        <v/>
      </c>
      <c r="I20" s="23" t="str">
        <f>IF(A20="","",VLOOKUP(A20,#REF!,19,FALSE))</f>
        <v/>
      </c>
      <c r="J20" s="25" t="str">
        <f>IF(A20="","",IF(VLOOKUP(A20,#REF!,17,FALSE)="他官署で調達手続きを実施のため","－",IF(VLOOKUP(A20,#REF!,25,FALSE)="②同種の他の契約の予定価格を類推されるおそれがあるため公表しない","－",IF(VLOOKUP(A20,#REF!,25,FALSE)="－","－",IF(VLOOKUP(A20,#REF!,8,FALSE)&lt;&gt;"",TEXT(VLOOKUP(A20,#REF!,21,FALSE),"#.0%")&amp;CHAR(10)&amp;"(B/A×100)",VLOOKUP(A20,#REF!,21,FALSE))))))</f>
        <v/>
      </c>
      <c r="K20" s="39"/>
      <c r="L20" s="25" t="str">
        <f>IF(A20="","",IF(VLOOKUP(A20,#REF!,13,FALSE)="①公益社団法人","公社",IF(VLOOKUP(A20,#REF!,13,FALSE)="②公益財団法人","公財","")))</f>
        <v/>
      </c>
      <c r="M20" s="25" t="str">
        <f>IF(A20="","",VLOOKUP(A20,#REF!,14,FALSE))</f>
        <v/>
      </c>
      <c r="N20" s="2" t="str">
        <f>IF(A20="","",IF(VLOOKUP(A20,#REF!,14,FALSE)="国所管",VLOOKUP(A20,#REF!,26,FALSE),""))</f>
        <v/>
      </c>
      <c r="O20" s="26"/>
      <c r="P20" s="37" t="str">
        <f>IF(A20="","",VLOOKUP(A20,#REF!,60,FALSE))</f>
        <v/>
      </c>
      <c r="Q20" s="37" t="str">
        <f>IF(A20="","",IF(VLOOKUP(A20,#REF!,17,FALSE)="他官署で調達手続きを実施のため","×",IF(VLOOKUP(A20,#REF!,25,FALSE)="②同種の他の契約の予定価格を類推されるおそれがあるため公表しない","×","○")))</f>
        <v/>
      </c>
    </row>
    <row r="21" spans="1:17" s="17" customFormat="1" ht="69.95" customHeight="1">
      <c r="A21" s="18"/>
      <c r="B21" s="19" t="str">
        <f>IF(A21="","",VLOOKUP(A21,#REF!,6,FALSE))</f>
        <v/>
      </c>
      <c r="C21" s="20" t="str">
        <f>IF(A21="","",VLOOKUP(A21,#REF!,7,FALSE))</f>
        <v/>
      </c>
      <c r="D21" s="38" t="str">
        <f>IF(A21="","",VLOOKUP(A21,#REF!,10,FALSE))</f>
        <v/>
      </c>
      <c r="E21" s="19" t="str">
        <f>IF(A21="","",VLOOKUP(A21,#REF!,11,FALSE))</f>
        <v/>
      </c>
      <c r="F21" s="5" t="str">
        <f>IF(A21="","",VLOOKUP(A21,#REF!,12,FALSE))</f>
        <v/>
      </c>
      <c r="G21" s="22" t="str">
        <f>IF(A21="","",VLOOKUP(A21,#REF!,33,FALSE))</f>
        <v/>
      </c>
      <c r="H21" s="23" t="str">
        <f>IF(A21="","",IF(VLOOKUP(A21,#REF!,17,FALSE)="他官署で調達手続きを実施のため","他官署で調達手続きを実施のため",IF(VLOOKUP(A21,#REF!,25,FALSE)="②同種の他の契約の予定価格を類推されるおそれがあるため公表しない","同種の他の契約の予定価格を類推されるおそれがあるため公表しない",IF(VLOOKUP(A21,#REF!,25,FALSE)="－","－",IF(VLOOKUP(A21,#REF!,8,FALSE)&lt;&gt;"",TEXT(VLOOKUP(A21,#REF!,17,FALSE),"#,##0円")&amp;CHAR(10)&amp;"(A)",VLOOKUP(A21,#REF!,17,FALSE))))))</f>
        <v/>
      </c>
      <c r="I21" s="23" t="str">
        <f>IF(A21="","",VLOOKUP(A21,#REF!,19,FALSE))</f>
        <v/>
      </c>
      <c r="J21" s="25" t="str">
        <f>IF(A21="","",IF(VLOOKUP(A21,#REF!,17,FALSE)="他官署で調達手続きを実施のため","－",IF(VLOOKUP(A21,#REF!,25,FALSE)="②同種の他の契約の予定価格を類推されるおそれがあるため公表しない","－",IF(VLOOKUP(A21,#REF!,25,FALSE)="－","－",IF(VLOOKUP(A21,#REF!,8,FALSE)&lt;&gt;"",TEXT(VLOOKUP(A21,#REF!,21,FALSE),"#.0%")&amp;CHAR(10)&amp;"(B/A×100)",VLOOKUP(A21,#REF!,21,FALSE))))))</f>
        <v/>
      </c>
      <c r="K21" s="39"/>
      <c r="L21" s="25" t="str">
        <f>IF(A21="","",IF(VLOOKUP(A21,#REF!,13,FALSE)="①公益社団法人","公社",IF(VLOOKUP(A21,#REF!,13,FALSE)="②公益財団法人","公財","")))</f>
        <v/>
      </c>
      <c r="M21" s="25" t="str">
        <f>IF(A21="","",VLOOKUP(A21,#REF!,14,FALSE))</f>
        <v/>
      </c>
      <c r="N21" s="2" t="str">
        <f>IF(A21="","",IF(VLOOKUP(A21,#REF!,14,FALSE)="国所管",VLOOKUP(A21,#REF!,26,FALSE),""))</f>
        <v/>
      </c>
      <c r="O21" s="26"/>
      <c r="P21" s="37" t="str">
        <f>IF(A21="","",VLOOKUP(A21,#REF!,60,FALSE))</f>
        <v/>
      </c>
      <c r="Q21" s="37" t="str">
        <f>IF(A21="","",IF(VLOOKUP(A21,#REF!,17,FALSE)="他官署で調達手続きを実施のため","×",IF(VLOOKUP(A21,#REF!,25,FALSE)="②同種の他の契約の予定価格を類推されるおそれがあるため公表しない","×","○")))</f>
        <v/>
      </c>
    </row>
    <row r="22" spans="1:17" s="17" customFormat="1" ht="69.95" customHeight="1">
      <c r="A22" s="18"/>
      <c r="B22" s="19" t="str">
        <f>IF(A22="","",VLOOKUP(A22,#REF!,6,FALSE))</f>
        <v/>
      </c>
      <c r="C22" s="20" t="str">
        <f>IF(A22="","",VLOOKUP(A22,#REF!,7,FALSE))</f>
        <v/>
      </c>
      <c r="D22" s="38" t="str">
        <f>IF(A22="","",VLOOKUP(A22,#REF!,10,FALSE))</f>
        <v/>
      </c>
      <c r="E22" s="19" t="str">
        <f>IF(A22="","",VLOOKUP(A22,#REF!,11,FALSE))</f>
        <v/>
      </c>
      <c r="F22" s="5" t="str">
        <f>IF(A22="","",VLOOKUP(A22,#REF!,12,FALSE))</f>
        <v/>
      </c>
      <c r="G22" s="22" t="str">
        <f>IF(A22="","",VLOOKUP(A22,#REF!,33,FALSE))</f>
        <v/>
      </c>
      <c r="H22" s="23" t="str">
        <f>IF(A22="","",IF(VLOOKUP(A22,#REF!,17,FALSE)="他官署で調達手続きを実施のため","他官署で調達手続きを実施のため",IF(VLOOKUP(A22,#REF!,25,FALSE)="②同種の他の契約の予定価格を類推されるおそれがあるため公表しない","同種の他の契約の予定価格を類推されるおそれがあるため公表しない",IF(VLOOKUP(A22,#REF!,25,FALSE)="－","－",IF(VLOOKUP(A22,#REF!,8,FALSE)&lt;&gt;"",TEXT(VLOOKUP(A22,#REF!,17,FALSE),"#,##0円")&amp;CHAR(10)&amp;"(A)",VLOOKUP(A22,#REF!,17,FALSE))))))</f>
        <v/>
      </c>
      <c r="I22" s="23" t="str">
        <f>IF(A22="","",VLOOKUP(A22,#REF!,19,FALSE))</f>
        <v/>
      </c>
      <c r="J22" s="25" t="str">
        <f>IF(A22="","",IF(VLOOKUP(A22,#REF!,17,FALSE)="他官署で調達手続きを実施のため","－",IF(VLOOKUP(A22,#REF!,25,FALSE)="②同種の他の契約の予定価格を類推されるおそれがあるため公表しない","－",IF(VLOOKUP(A22,#REF!,25,FALSE)="－","－",IF(VLOOKUP(A22,#REF!,8,FALSE)&lt;&gt;"",TEXT(VLOOKUP(A22,#REF!,21,FALSE),"#.0%")&amp;CHAR(10)&amp;"(B/A×100)",VLOOKUP(A22,#REF!,21,FALSE))))))</f>
        <v/>
      </c>
      <c r="K22" s="39"/>
      <c r="L22" s="25" t="str">
        <f>IF(A22="","",IF(VLOOKUP(A22,#REF!,13,FALSE)="①公益社団法人","公社",IF(VLOOKUP(A22,#REF!,13,FALSE)="②公益財団法人","公財","")))</f>
        <v/>
      </c>
      <c r="M22" s="25" t="str">
        <f>IF(A22="","",VLOOKUP(A22,#REF!,14,FALSE))</f>
        <v/>
      </c>
      <c r="N22" s="2" t="str">
        <f>IF(A22="","",IF(VLOOKUP(A22,#REF!,14,FALSE)="国所管",VLOOKUP(A22,#REF!,26,FALSE),""))</f>
        <v/>
      </c>
      <c r="O22" s="26"/>
      <c r="P22" s="37" t="str">
        <f>IF(A22="","",VLOOKUP(A22,#REF!,60,FALSE))</f>
        <v/>
      </c>
      <c r="Q22" s="37" t="str">
        <f>IF(A22="","",IF(VLOOKUP(A22,#REF!,17,FALSE)="他官署で調達手続きを実施のため","×",IF(VLOOKUP(A22,#REF!,25,FALSE)="②同種の他の契約の予定価格を類推されるおそれがあるため公表しない","×","○")))</f>
        <v/>
      </c>
    </row>
    <row r="23" spans="1:17" s="17" customFormat="1" ht="69.95" customHeight="1">
      <c r="A23" s="18"/>
      <c r="B23" s="19" t="str">
        <f>IF(A23="","",VLOOKUP(A23,#REF!,6,FALSE))</f>
        <v/>
      </c>
      <c r="C23" s="20" t="str">
        <f>IF(A23="","",VLOOKUP(A23,#REF!,7,FALSE))</f>
        <v/>
      </c>
      <c r="D23" s="38" t="str">
        <f>IF(A23="","",VLOOKUP(A23,#REF!,10,FALSE))</f>
        <v/>
      </c>
      <c r="E23" s="19" t="str">
        <f>IF(A23="","",VLOOKUP(A23,#REF!,11,FALSE))</f>
        <v/>
      </c>
      <c r="F23" s="5" t="str">
        <f>IF(A23="","",VLOOKUP(A23,#REF!,12,FALSE))</f>
        <v/>
      </c>
      <c r="G23" s="22" t="str">
        <f>IF(A23="","",VLOOKUP(A23,#REF!,33,FALSE))</f>
        <v/>
      </c>
      <c r="H23" s="23" t="str">
        <f>IF(A23="","",IF(VLOOKUP(A23,#REF!,17,FALSE)="他官署で調達手続きを実施のため","他官署で調達手続きを実施のため",IF(VLOOKUP(A23,#REF!,25,FALSE)="②同種の他の契約の予定価格を類推されるおそれがあるため公表しない","同種の他の契約の予定価格を類推されるおそれがあるため公表しない",IF(VLOOKUP(A23,#REF!,25,FALSE)="－","－",IF(VLOOKUP(A23,#REF!,8,FALSE)&lt;&gt;"",TEXT(VLOOKUP(A23,#REF!,17,FALSE),"#,##0円")&amp;CHAR(10)&amp;"(A)",VLOOKUP(A23,#REF!,17,FALSE))))))</f>
        <v/>
      </c>
      <c r="I23" s="23" t="str">
        <f>IF(A23="","",VLOOKUP(A23,#REF!,19,FALSE))</f>
        <v/>
      </c>
      <c r="J23" s="25" t="str">
        <f>IF(A23="","",IF(VLOOKUP(A23,#REF!,17,FALSE)="他官署で調達手続きを実施のため","－",IF(VLOOKUP(A23,#REF!,25,FALSE)="②同種の他の契約の予定価格を類推されるおそれがあるため公表しない","－",IF(VLOOKUP(A23,#REF!,25,FALSE)="－","－",IF(VLOOKUP(A23,#REF!,8,FALSE)&lt;&gt;"",TEXT(VLOOKUP(A23,#REF!,21,FALSE),"#.0%")&amp;CHAR(10)&amp;"(B/A×100)",VLOOKUP(A23,#REF!,21,FALSE))))))</f>
        <v/>
      </c>
      <c r="K23" s="39"/>
      <c r="L23" s="25" t="str">
        <f>IF(A23="","",IF(VLOOKUP(A23,#REF!,13,FALSE)="①公益社団法人","公社",IF(VLOOKUP(A23,#REF!,13,FALSE)="②公益財団法人","公財","")))</f>
        <v/>
      </c>
      <c r="M23" s="25" t="str">
        <f>IF(A23="","",VLOOKUP(A23,#REF!,14,FALSE))</f>
        <v/>
      </c>
      <c r="N23" s="2" t="str">
        <f>IF(A23="","",IF(VLOOKUP(A23,#REF!,14,FALSE)="国所管",VLOOKUP(A23,#REF!,26,FALSE),""))</f>
        <v/>
      </c>
      <c r="O23" s="26"/>
      <c r="P23" s="37" t="str">
        <f>IF(A23="","",VLOOKUP(A23,#REF!,60,FALSE))</f>
        <v/>
      </c>
      <c r="Q23" s="37" t="str">
        <f>IF(A23="","",IF(VLOOKUP(A23,#REF!,17,FALSE)="他官署で調達手続きを実施のため","×",IF(VLOOKUP(A23,#REF!,25,FALSE)="②同種の他の契約の予定価格を類推されるおそれがあるため公表しない","×","○")))</f>
        <v/>
      </c>
    </row>
  </sheetData>
  <mergeCells count="13">
    <mergeCell ref="J4:J5"/>
    <mergeCell ref="K4:K5"/>
    <mergeCell ref="L4:N4"/>
    <mergeCell ref="B1:O1"/>
    <mergeCell ref="B4:B5"/>
    <mergeCell ref="C4:C5"/>
    <mergeCell ref="D4:D5"/>
    <mergeCell ref="E4:E5"/>
    <mergeCell ref="F4:F5"/>
    <mergeCell ref="G4:G5"/>
    <mergeCell ref="H4:H5"/>
    <mergeCell ref="I4:I5"/>
    <mergeCell ref="O4:O5"/>
  </mergeCells>
  <phoneticPr fontId="3"/>
  <dataValidations count="2">
    <dataValidation operator="greaterThanOrEqual" allowBlank="1" showInputMessage="1" showErrorMessage="1" errorTitle="注意" error="プルダウンメニューから選択して下さい_x000a_" sqref="G6:G23" xr:uid="{00000000-0002-0000-0200-000000000000}"/>
    <dataValidation imeMode="halfAlpha" allowBlank="1" showInputMessage="1" showErrorMessage="1" errorTitle="参考" error="半角数字で入力して下さい。" promptTitle="入力方法" prompt="半角数字で入力して下さい。" sqref="H6:I23" xr:uid="{00000000-0002-0000-0200-000001000000}"/>
  </dataValidations>
  <printOptions horizontalCentered="1"/>
  <pageMargins left="0.43307086614173229" right="0.19685039370078741" top="0.94488188976377963" bottom="0.43307086614173229" header="0.35433070866141736" footer="0.31496062992125984"/>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2"/>
  <sheetViews>
    <sheetView showZeros="0" view="pageBreakPreview" zoomScale="85" zoomScaleNormal="100" zoomScaleSheetLayoutView="85" workbookViewId="0">
      <selection activeCell="B6" sqref="B6"/>
    </sheetView>
  </sheetViews>
  <sheetFormatPr defaultColWidth="9" defaultRowHeight="11.25"/>
  <cols>
    <col min="1" max="1" width="8.875" style="30" customWidth="1"/>
    <col min="2" max="2" width="30.625" style="31" customWidth="1"/>
    <col min="3" max="3" width="20.625" style="30" customWidth="1"/>
    <col min="4" max="4" width="14.375" style="30" customWidth="1"/>
    <col min="5" max="5" width="20.625" style="31" customWidth="1"/>
    <col min="6" max="6" width="15.875" style="31" customWidth="1"/>
    <col min="7" max="7" width="14.375" style="31" customWidth="1"/>
    <col min="8" max="8" width="14.625" style="41" customWidth="1"/>
    <col min="9" max="9" width="14.625" style="30" customWidth="1"/>
    <col min="10" max="10" width="7.625" style="42" customWidth="1"/>
    <col min="11" max="11" width="8.125" style="31" customWidth="1"/>
    <col min="12" max="12" width="8.625" style="31" customWidth="1"/>
    <col min="13" max="13" width="8.125" style="35" customWidth="1"/>
    <col min="14" max="14" width="12.125" style="31" customWidth="1"/>
    <col min="15" max="15" width="11.25" style="31" customWidth="1"/>
    <col min="16" max="16384" width="9" style="31"/>
  </cols>
  <sheetData>
    <row r="1" spans="1:16" ht="27.6" customHeight="1">
      <c r="A1" s="40"/>
      <c r="B1" s="63" t="s">
        <v>16</v>
      </c>
      <c r="C1" s="64"/>
      <c r="D1" s="64"/>
      <c r="E1" s="64"/>
      <c r="F1" s="64"/>
      <c r="G1" s="64"/>
      <c r="H1" s="65"/>
      <c r="I1" s="64"/>
      <c r="J1" s="64"/>
      <c r="K1" s="64"/>
      <c r="L1" s="64"/>
      <c r="M1" s="64"/>
      <c r="N1" s="64"/>
    </row>
    <row r="2" spans="1:16" ht="12" customHeight="1">
      <c r="A2" s="40"/>
    </row>
    <row r="3" spans="1:16" ht="12" customHeight="1">
      <c r="A3" s="40"/>
      <c r="B3" s="29"/>
      <c r="N3" s="36"/>
    </row>
    <row r="4" spans="1:16" ht="21.95" customHeight="1">
      <c r="A4" s="40"/>
      <c r="B4" s="54" t="s">
        <v>17</v>
      </c>
      <c r="C4" s="54" t="s">
        <v>5</v>
      </c>
      <c r="D4" s="54" t="s">
        <v>6</v>
      </c>
      <c r="E4" s="54" t="s">
        <v>7</v>
      </c>
      <c r="F4" s="55" t="s">
        <v>8</v>
      </c>
      <c r="G4" s="54" t="s">
        <v>18</v>
      </c>
      <c r="H4" s="57" t="s">
        <v>10</v>
      </c>
      <c r="I4" s="54" t="s">
        <v>11</v>
      </c>
      <c r="J4" s="49" t="s">
        <v>12</v>
      </c>
      <c r="K4" s="50" t="s">
        <v>19</v>
      </c>
      <c r="L4" s="51"/>
      <c r="M4" s="51"/>
      <c r="N4" s="55" t="s">
        <v>22</v>
      </c>
    </row>
    <row r="5" spans="1:16" s="37" customFormat="1" ht="36.6" customHeight="1">
      <c r="A5" s="43"/>
      <c r="B5" s="54"/>
      <c r="C5" s="54"/>
      <c r="D5" s="54"/>
      <c r="E5" s="54"/>
      <c r="F5" s="56"/>
      <c r="G5" s="54"/>
      <c r="H5" s="57"/>
      <c r="I5" s="54"/>
      <c r="J5" s="49"/>
      <c r="K5" s="16" t="s">
        <v>15</v>
      </c>
      <c r="L5" s="16" t="s">
        <v>21</v>
      </c>
      <c r="M5" s="44" t="s">
        <v>2</v>
      </c>
      <c r="N5" s="56"/>
    </row>
    <row r="6" spans="1:16" s="37" customFormat="1" ht="69.95" customHeight="1">
      <c r="A6" s="16"/>
      <c r="B6" s="19" t="s">
        <v>37</v>
      </c>
      <c r="C6" s="20" t="s">
        <v>31</v>
      </c>
      <c r="D6" s="45">
        <v>45807</v>
      </c>
      <c r="E6" s="19" t="s">
        <v>38</v>
      </c>
      <c r="F6" s="5">
        <v>5180001036822</v>
      </c>
      <c r="G6" s="22" t="s">
        <v>39</v>
      </c>
      <c r="H6" s="47" t="s">
        <v>34</v>
      </c>
      <c r="I6" s="23" t="s">
        <v>40</v>
      </c>
      <c r="J6" s="24" t="s">
        <v>35</v>
      </c>
      <c r="K6" s="25" t="s">
        <v>36</v>
      </c>
      <c r="L6" s="25">
        <v>0</v>
      </c>
      <c r="M6" s="2" t="s">
        <v>36</v>
      </c>
      <c r="N6" s="26" t="s">
        <v>23</v>
      </c>
      <c r="O6" s="37" t="str">
        <f>IF(A6="","",VLOOKUP(A6,#REF!,59,FALSE))</f>
        <v/>
      </c>
      <c r="P6" s="37" t="str">
        <f>IF(A6="","",IF(VLOOKUP(A6,#REF!,16,FALSE)="他官署で調達手続きを実施のため","×",IF(VLOOKUP(A6,#REF!,24,FALSE)="②同種の他の契約の予定価格を類推されるおそれがあるため公表しない","×","○")))</f>
        <v/>
      </c>
    </row>
    <row r="7" spans="1:16" s="37" customFormat="1" ht="69.95" customHeight="1">
      <c r="A7" s="16"/>
      <c r="B7" s="19" t="s">
        <v>41</v>
      </c>
      <c r="C7" s="20" t="s">
        <v>31</v>
      </c>
      <c r="D7" s="45">
        <v>45807</v>
      </c>
      <c r="E7" s="19" t="s">
        <v>42</v>
      </c>
      <c r="F7" s="5">
        <v>4011101005131</v>
      </c>
      <c r="G7" s="22" t="s">
        <v>39</v>
      </c>
      <c r="H7" s="47" t="s">
        <v>34</v>
      </c>
      <c r="I7" s="23" t="s">
        <v>43</v>
      </c>
      <c r="J7" s="24" t="s">
        <v>35</v>
      </c>
      <c r="K7" s="25" t="s">
        <v>36</v>
      </c>
      <c r="L7" s="25">
        <v>0</v>
      </c>
      <c r="M7" s="2" t="s">
        <v>36</v>
      </c>
      <c r="N7" s="26" t="s">
        <v>24</v>
      </c>
      <c r="O7" s="37" t="str">
        <f>IF(A7="","",VLOOKUP(A7,#REF!,59,FALSE))</f>
        <v/>
      </c>
      <c r="P7" s="37" t="str">
        <f>IF(A7="","",IF(VLOOKUP(A7,#REF!,16,FALSE)="他官署で調達手続きを実施のため","×",IF(VLOOKUP(A7,#REF!,24,FALSE)="②同種の他の契約の予定価格を類推されるおそれがあるため公表しない","×","○")))</f>
        <v/>
      </c>
    </row>
    <row r="8" spans="1:16" s="37" customFormat="1" ht="69.95" customHeight="1">
      <c r="A8" s="16"/>
      <c r="B8" s="19" t="s">
        <v>44</v>
      </c>
      <c r="C8" s="20" t="s">
        <v>31</v>
      </c>
      <c r="D8" s="45">
        <v>45804</v>
      </c>
      <c r="E8" s="19" t="s">
        <v>45</v>
      </c>
      <c r="F8" s="5">
        <v>3010001086662</v>
      </c>
      <c r="G8" s="22" t="s">
        <v>39</v>
      </c>
      <c r="H8" s="47" t="s">
        <v>34</v>
      </c>
      <c r="I8" s="23" t="s">
        <v>46</v>
      </c>
      <c r="J8" s="24" t="s">
        <v>35</v>
      </c>
      <c r="K8" s="25" t="s">
        <v>36</v>
      </c>
      <c r="L8" s="25">
        <v>0</v>
      </c>
      <c r="M8" s="2" t="s">
        <v>36</v>
      </c>
      <c r="N8" s="26" t="s">
        <v>29</v>
      </c>
      <c r="O8" s="37" t="str">
        <f>IF(A8="","",VLOOKUP(A8,#REF!,59,FALSE))</f>
        <v/>
      </c>
      <c r="P8" s="37" t="str">
        <f>IF(A8="","",IF(VLOOKUP(A8,#REF!,16,FALSE)="他官署で調達手続きを実施のため","×",IF(VLOOKUP(A8,#REF!,24,FALSE)="②同種の他の契約の予定価格を類推されるおそれがあるため公表しない","×","○")))</f>
        <v/>
      </c>
    </row>
    <row r="9" spans="1:16" s="37" customFormat="1" ht="69.95" customHeight="1">
      <c r="A9" s="16"/>
      <c r="B9" s="19" t="s">
        <v>47</v>
      </c>
      <c r="C9" s="20" t="s">
        <v>31</v>
      </c>
      <c r="D9" s="45">
        <v>45784</v>
      </c>
      <c r="E9" s="19" t="s">
        <v>48</v>
      </c>
      <c r="F9" s="5">
        <v>1010001012983</v>
      </c>
      <c r="G9" s="22" t="s">
        <v>39</v>
      </c>
      <c r="H9" s="47" t="s">
        <v>34</v>
      </c>
      <c r="I9" s="23" t="s">
        <v>49</v>
      </c>
      <c r="J9" s="24" t="s">
        <v>35</v>
      </c>
      <c r="K9" s="25" t="s">
        <v>36</v>
      </c>
      <c r="L9" s="25">
        <v>0</v>
      </c>
      <c r="M9" s="2" t="s">
        <v>36</v>
      </c>
      <c r="N9" s="26" t="s">
        <v>25</v>
      </c>
      <c r="O9" s="37" t="str">
        <f>IF(A9="","",VLOOKUP(A9,#REF!,59,FALSE))</f>
        <v/>
      </c>
      <c r="P9" s="37" t="str">
        <f>IF(A9="","",IF(VLOOKUP(A9,#REF!,16,FALSE)="他官署で調達手続きを実施のため","×",IF(VLOOKUP(A9,#REF!,24,FALSE)="②同種の他の契約の予定価格を類推されるおそれがあるため公表しない","×","○")))</f>
        <v/>
      </c>
    </row>
    <row r="10" spans="1:16" s="37" customFormat="1" ht="69.95" customHeight="1">
      <c r="A10" s="16"/>
      <c r="B10" s="19" t="s">
        <v>50</v>
      </c>
      <c r="C10" s="20" t="s">
        <v>31</v>
      </c>
      <c r="D10" s="45">
        <v>45804</v>
      </c>
      <c r="E10" s="19" t="s">
        <v>51</v>
      </c>
      <c r="F10" s="5">
        <v>6030005001183</v>
      </c>
      <c r="G10" s="22" t="s">
        <v>39</v>
      </c>
      <c r="H10" s="47" t="s">
        <v>34</v>
      </c>
      <c r="I10" s="23" t="s">
        <v>52</v>
      </c>
      <c r="J10" s="24" t="s">
        <v>35</v>
      </c>
      <c r="K10" s="25" t="s">
        <v>36</v>
      </c>
      <c r="L10" s="25">
        <v>0</v>
      </c>
      <c r="M10" s="2" t="s">
        <v>36</v>
      </c>
      <c r="N10" s="26" t="s">
        <v>26</v>
      </c>
      <c r="O10" s="37" t="str">
        <f>IF(A10="","",VLOOKUP(A10,#REF!,59,FALSE))</f>
        <v/>
      </c>
      <c r="P10" s="37" t="str">
        <f>IF(A10="","",IF(VLOOKUP(A10,#REF!,16,FALSE)="他官署で調達手続きを実施のため","×",IF(VLOOKUP(A10,#REF!,24,FALSE)="②同種の他の契約の予定価格を類推されるおそれがあるため公表しない","×","○")))</f>
        <v/>
      </c>
    </row>
    <row r="11" spans="1:16" s="37" customFormat="1" ht="69.95" customHeight="1">
      <c r="A11" s="16"/>
      <c r="B11" s="19" t="s">
        <v>53</v>
      </c>
      <c r="C11" s="20" t="s">
        <v>31</v>
      </c>
      <c r="D11" s="45">
        <v>45799</v>
      </c>
      <c r="E11" s="19" t="s">
        <v>42</v>
      </c>
      <c r="F11" s="5">
        <v>4011101005131</v>
      </c>
      <c r="G11" s="22" t="s">
        <v>39</v>
      </c>
      <c r="H11" s="47" t="s">
        <v>34</v>
      </c>
      <c r="I11" s="23" t="s">
        <v>54</v>
      </c>
      <c r="J11" s="24" t="s">
        <v>35</v>
      </c>
      <c r="K11" s="25" t="s">
        <v>36</v>
      </c>
      <c r="L11" s="25">
        <v>0</v>
      </c>
      <c r="M11" s="2" t="s">
        <v>36</v>
      </c>
      <c r="N11" s="26" t="s">
        <v>27</v>
      </c>
      <c r="O11" s="37" t="str">
        <f>IF(A11="","",VLOOKUP(A11,#REF!,59,FALSE))</f>
        <v/>
      </c>
      <c r="P11" s="37" t="str">
        <f>IF(A11="","",IF(VLOOKUP(A11,#REF!,16,FALSE)="他官署で調達手続きを実施のため","×",IF(VLOOKUP(A11,#REF!,24,FALSE)="②同種の他の契約の予定価格を類推されるおそれがあるため公表しない","×","○")))</f>
        <v/>
      </c>
    </row>
    <row r="12" spans="1:16" s="37" customFormat="1" ht="69.95" customHeight="1">
      <c r="A12" s="16"/>
      <c r="B12" s="19" t="str">
        <f>IF(A12="","",VLOOKUP(A12,#REF!,5,FALSE))</f>
        <v/>
      </c>
      <c r="C12" s="20" t="str">
        <f>IF(A12="","",VLOOKUP(A12,#REF!,6,FALSE))</f>
        <v/>
      </c>
      <c r="D12" s="45" t="str">
        <f>IF(A12="","",VLOOKUP(A12,#REF!,9,FALSE))</f>
        <v/>
      </c>
      <c r="E12" s="19" t="str">
        <f>IF(A12="","",VLOOKUP(A12,#REF!,10,FALSE))</f>
        <v/>
      </c>
      <c r="F12" s="5" t="str">
        <f>IF(A12="","",VLOOKUP(A12,#REF!,11,FALSE))</f>
        <v/>
      </c>
      <c r="G12" s="22" t="str">
        <f>IF(A12="","",IF(VLOOKUP(A12,#REF!,14,FALSE)="②一般競争入札（総合評価方式）","一般競争入札"&amp;CHAR(10)&amp;"（総合評価方式）","一般競争入札"))</f>
        <v/>
      </c>
      <c r="H12" s="23" t="str">
        <f>IF(A12="","",IF(VLOOKUP(A12,#REF!,16,FALSE)="他官署で調達手続きを実施のため","他官署で調達手続きを実施のため",IF(VLOOKUP(A12,#REF!,24,FALSE)="②同種の他の契約の予定価格を類推されるおそれがあるため公表しない","同種の他の契約の予定価格を類推されるおそれがあるため公表しない",IF(VLOOKUP(A12,#REF!,24,FALSE)="－","－",IF(VLOOKUP(A12,#REF!,7,FALSE)&lt;&gt;"",TEXT(VLOOKUP(A12,#REF!,16,FALSE),"#,##0円")&amp;CHAR(10)&amp;"(A)",VLOOKUP(A12,#REF!,16,FALSE))))))</f>
        <v/>
      </c>
      <c r="I12" s="23" t="str">
        <f>IF(A12="","",VLOOKUP(A12,#REF!,18,FALSE))</f>
        <v/>
      </c>
      <c r="J12" s="24" t="str">
        <f>IF(A12="","",IF(VLOOKUP(A12,#REF!,16,FALSE)="他官署で調達手続きを実施のため","－",IF(VLOOKUP(A12,#REF!,24,FALSE)="②同種の他の契約の予定価格を類推されるおそれがあるため公表しない","－",IF(VLOOKUP(A12,#REF!,24,FALSE)="－","－",IF(VLOOKUP(A12,#REF!,7,FALSE)&lt;&gt;"",TEXT(VLOOKUP(A12,#REF!,20,FALSE),"#.0%")&amp;CHAR(10)&amp;"(B/A×100)",VLOOKUP(A12,#REF!,20,FALSE))))))</f>
        <v/>
      </c>
      <c r="K12" s="25" t="str">
        <f>IF(A12="","",IF(VLOOKUP(A12,#REF!,12,FALSE)="①公益社団法人","公社",IF(VLOOKUP(A12,#REF!,12,FALSE)="②公益財団法人","公財","")))</f>
        <v/>
      </c>
      <c r="L12" s="25" t="str">
        <f>IF(A12="","",VLOOKUP(A12,#REF!,13,FALSE))</f>
        <v/>
      </c>
      <c r="M12" s="2" t="str">
        <f>IF(A12="","",IF(VLOOKUP(A12,#REF!,13,FALSE)="国所管",VLOOKUP(A12,#REF!,25,FALSE),""))</f>
        <v/>
      </c>
      <c r="N12" s="26"/>
      <c r="O12" s="37" t="str">
        <f>IF(A12="","",VLOOKUP(A12,#REF!,59,FALSE))</f>
        <v/>
      </c>
      <c r="P12" s="37" t="str">
        <f>IF(A12="","",IF(VLOOKUP(A12,#REF!,16,FALSE)="他官署で調達手続きを実施のため","×",IF(VLOOKUP(A12,#REF!,24,FALSE)="②同種の他の契約の予定価格を類推されるおそれがあるため公表しない","×","○")))</f>
        <v/>
      </c>
    </row>
    <row r="13" spans="1:16" s="37" customFormat="1" ht="69.95" customHeight="1">
      <c r="A13" s="16"/>
      <c r="B13" s="19" t="str">
        <f>IF(A13="","",VLOOKUP(A13,#REF!,5,FALSE))</f>
        <v/>
      </c>
      <c r="C13" s="20" t="str">
        <f>IF(A13="","",VLOOKUP(A13,#REF!,6,FALSE))</f>
        <v/>
      </c>
      <c r="D13" s="45" t="str">
        <f>IF(A13="","",VLOOKUP(A13,#REF!,9,FALSE))</f>
        <v/>
      </c>
      <c r="E13" s="19" t="str">
        <f>IF(A13="","",VLOOKUP(A13,#REF!,10,FALSE))</f>
        <v/>
      </c>
      <c r="F13" s="5" t="str">
        <f>IF(A13="","",VLOOKUP(A13,#REF!,11,FALSE))</f>
        <v/>
      </c>
      <c r="G13" s="22" t="str">
        <f>IF(A13="","",IF(VLOOKUP(A13,#REF!,14,FALSE)="②一般競争入札（総合評価方式）","一般競争入札"&amp;CHAR(10)&amp;"（総合評価方式）","一般競争入札"))</f>
        <v/>
      </c>
      <c r="H13" s="23" t="str">
        <f>IF(A13="","",IF(VLOOKUP(A13,#REF!,16,FALSE)="他官署で調達手続きを実施のため","他官署で調達手続きを実施のため",IF(VLOOKUP(A13,#REF!,24,FALSE)="②同種の他の契約の予定価格を類推されるおそれがあるため公表しない","同種の他の契約の予定価格を類推されるおそれがあるため公表しない",IF(VLOOKUP(A13,#REF!,24,FALSE)="－","－",IF(VLOOKUP(A13,#REF!,7,FALSE)&lt;&gt;"",TEXT(VLOOKUP(A13,#REF!,16,FALSE),"#,##0円")&amp;CHAR(10)&amp;"(A)",VLOOKUP(A13,#REF!,16,FALSE))))))</f>
        <v/>
      </c>
      <c r="I13" s="23" t="str">
        <f>IF(A13="","",VLOOKUP(A13,#REF!,18,FALSE))</f>
        <v/>
      </c>
      <c r="J13" s="24" t="str">
        <f>IF(A13="","",IF(VLOOKUP(A13,#REF!,16,FALSE)="他官署で調達手続きを実施のため","－",IF(VLOOKUP(A13,#REF!,24,FALSE)="②同種の他の契約の予定価格を類推されるおそれがあるため公表しない","－",IF(VLOOKUP(A13,#REF!,24,FALSE)="－","－",IF(VLOOKUP(A13,#REF!,7,FALSE)&lt;&gt;"",TEXT(VLOOKUP(A13,#REF!,20,FALSE),"#.0%")&amp;CHAR(10)&amp;"(B/A×100)",VLOOKUP(A13,#REF!,20,FALSE))))))</f>
        <v/>
      </c>
      <c r="K13" s="25" t="str">
        <f>IF(A13="","",IF(VLOOKUP(A13,#REF!,12,FALSE)="①公益社団法人","公社",IF(VLOOKUP(A13,#REF!,12,FALSE)="②公益財団法人","公財","")))</f>
        <v/>
      </c>
      <c r="L13" s="25" t="str">
        <f>IF(A13="","",VLOOKUP(A13,#REF!,13,FALSE))</f>
        <v/>
      </c>
      <c r="M13" s="2" t="str">
        <f>IF(A13="","",IF(VLOOKUP(A13,#REF!,13,FALSE)="国所管",VLOOKUP(A13,#REF!,25,FALSE),""))</f>
        <v/>
      </c>
      <c r="N13" s="26"/>
      <c r="O13" s="37" t="str">
        <f>IF(A13="","",VLOOKUP(A13,#REF!,59,FALSE))</f>
        <v/>
      </c>
      <c r="P13" s="37" t="str">
        <f>IF(A13="","",IF(VLOOKUP(A13,#REF!,16,FALSE)="他官署で調達手続きを実施のため","×",IF(VLOOKUP(A13,#REF!,24,FALSE)="②同種の他の契約の予定価格を類推されるおそれがあるため公表しない","×","○")))</f>
        <v/>
      </c>
    </row>
    <row r="14" spans="1:16" s="37" customFormat="1" ht="69.95" customHeight="1">
      <c r="A14" s="16"/>
      <c r="B14" s="19" t="str">
        <f>IF(A14="","",VLOOKUP(A14,#REF!,5,FALSE))</f>
        <v/>
      </c>
      <c r="C14" s="20" t="str">
        <f>IF(A14="","",VLOOKUP(A14,#REF!,6,FALSE))</f>
        <v/>
      </c>
      <c r="D14" s="45" t="str">
        <f>IF(A14="","",VLOOKUP(A14,#REF!,9,FALSE))</f>
        <v/>
      </c>
      <c r="E14" s="19" t="str">
        <f>IF(A14="","",VLOOKUP(A14,#REF!,10,FALSE))</f>
        <v/>
      </c>
      <c r="F14" s="5" t="str">
        <f>IF(A14="","",VLOOKUP(A14,#REF!,11,FALSE))</f>
        <v/>
      </c>
      <c r="G14" s="22" t="str">
        <f>IF(A14="","",IF(VLOOKUP(A14,#REF!,14,FALSE)="②一般競争入札（総合評価方式）","一般競争入札"&amp;CHAR(10)&amp;"（総合評価方式）","一般競争入札"))</f>
        <v/>
      </c>
      <c r="H14" s="23" t="str">
        <f>IF(A14="","",IF(VLOOKUP(A14,#REF!,16,FALSE)="他官署で調達手続きを実施のため","他官署で調達手続きを実施のため",IF(VLOOKUP(A14,#REF!,24,FALSE)="②同種の他の契約の予定価格を類推されるおそれがあるため公表しない","同種の他の契約の予定価格を類推されるおそれがあるため公表しない",IF(VLOOKUP(A14,#REF!,24,FALSE)="－","－",IF(VLOOKUP(A14,#REF!,7,FALSE)&lt;&gt;"",TEXT(VLOOKUP(A14,#REF!,16,FALSE),"#,##0円")&amp;CHAR(10)&amp;"(A)",VLOOKUP(A14,#REF!,16,FALSE))))))</f>
        <v/>
      </c>
      <c r="I14" s="23" t="str">
        <f>IF(A14="","",VLOOKUP(A14,#REF!,18,FALSE))</f>
        <v/>
      </c>
      <c r="J14" s="24" t="str">
        <f>IF(A14="","",IF(VLOOKUP(A14,#REF!,16,FALSE)="他官署で調達手続きを実施のため","－",IF(VLOOKUP(A14,#REF!,24,FALSE)="②同種の他の契約の予定価格を類推されるおそれがあるため公表しない","－",IF(VLOOKUP(A14,#REF!,24,FALSE)="－","－",IF(VLOOKUP(A14,#REF!,7,FALSE)&lt;&gt;"",TEXT(VLOOKUP(A14,#REF!,20,FALSE),"#.0%")&amp;CHAR(10)&amp;"(B/A×100)",VLOOKUP(A14,#REF!,20,FALSE))))))</f>
        <v/>
      </c>
      <c r="K14" s="25" t="str">
        <f>IF(A14="","",IF(VLOOKUP(A14,#REF!,12,FALSE)="①公益社団法人","公社",IF(VLOOKUP(A14,#REF!,12,FALSE)="②公益財団法人","公財","")))</f>
        <v/>
      </c>
      <c r="L14" s="25" t="str">
        <f>IF(A14="","",VLOOKUP(A14,#REF!,13,FALSE))</f>
        <v/>
      </c>
      <c r="M14" s="2" t="str">
        <f>IF(A14="","",IF(VLOOKUP(A14,#REF!,13,FALSE)="国所管",VLOOKUP(A14,#REF!,25,FALSE),""))</f>
        <v/>
      </c>
      <c r="N14" s="26"/>
      <c r="O14" s="37" t="str">
        <f>IF(A14="","",VLOOKUP(A14,#REF!,59,FALSE))</f>
        <v/>
      </c>
      <c r="P14" s="37" t="str">
        <f>IF(A14="","",IF(VLOOKUP(A14,#REF!,16,FALSE)="他官署で調達手続きを実施のため","×",IF(VLOOKUP(A14,#REF!,24,FALSE)="②同種の他の契約の予定価格を類推されるおそれがあるため公表しない","×","○")))</f>
        <v/>
      </c>
    </row>
    <row r="15" spans="1:16" s="37" customFormat="1" ht="69.95" customHeight="1">
      <c r="A15" s="16"/>
      <c r="B15" s="19" t="str">
        <f>IF(A15="","",VLOOKUP(A15,#REF!,5,FALSE))</f>
        <v/>
      </c>
      <c r="C15" s="20" t="str">
        <f>IF(A15="","",VLOOKUP(A15,#REF!,6,FALSE))</f>
        <v/>
      </c>
      <c r="D15" s="45" t="str">
        <f>IF(A15="","",VLOOKUP(A15,#REF!,9,FALSE))</f>
        <v/>
      </c>
      <c r="E15" s="19" t="str">
        <f>IF(A15="","",VLOOKUP(A15,#REF!,10,FALSE))</f>
        <v/>
      </c>
      <c r="F15" s="5" t="str">
        <f>IF(A15="","",VLOOKUP(A15,#REF!,11,FALSE))</f>
        <v/>
      </c>
      <c r="G15" s="22" t="str">
        <f>IF(A15="","",IF(VLOOKUP(A15,#REF!,14,FALSE)="②一般競争入札（総合評価方式）","一般競争入札"&amp;CHAR(10)&amp;"（総合評価方式）","一般競争入札"))</f>
        <v/>
      </c>
      <c r="H15" s="23" t="str">
        <f>IF(A15="","",IF(VLOOKUP(A15,#REF!,16,FALSE)="他官署で調達手続きを実施のため","他官署で調達手続きを実施のため",IF(VLOOKUP(A15,#REF!,24,FALSE)="②同種の他の契約の予定価格を類推されるおそれがあるため公表しない","同種の他の契約の予定価格を類推されるおそれがあるため公表しない",IF(VLOOKUP(A15,#REF!,24,FALSE)="－","－",IF(VLOOKUP(A15,#REF!,7,FALSE)&lt;&gt;"",TEXT(VLOOKUP(A15,#REF!,16,FALSE),"#,##0円")&amp;CHAR(10)&amp;"(A)",VLOOKUP(A15,#REF!,16,FALSE))))))</f>
        <v/>
      </c>
      <c r="I15" s="23" t="str">
        <f>IF(A15="","",VLOOKUP(A15,#REF!,18,FALSE))</f>
        <v/>
      </c>
      <c r="J15" s="24" t="str">
        <f>IF(A15="","",IF(VLOOKUP(A15,#REF!,16,FALSE)="他官署で調達手続きを実施のため","－",IF(VLOOKUP(A15,#REF!,24,FALSE)="②同種の他の契約の予定価格を類推されるおそれがあるため公表しない","－",IF(VLOOKUP(A15,#REF!,24,FALSE)="－","－",IF(VLOOKUP(A15,#REF!,7,FALSE)&lt;&gt;"",TEXT(VLOOKUP(A15,#REF!,20,FALSE),"#.0%")&amp;CHAR(10)&amp;"(B/A×100)",VLOOKUP(A15,#REF!,20,FALSE))))))</f>
        <v/>
      </c>
      <c r="K15" s="25" t="str">
        <f>IF(A15="","",IF(VLOOKUP(A15,#REF!,12,FALSE)="①公益社団法人","公社",IF(VLOOKUP(A15,#REF!,12,FALSE)="②公益財団法人","公財","")))</f>
        <v/>
      </c>
      <c r="L15" s="25" t="str">
        <f>IF(A15="","",VLOOKUP(A15,#REF!,13,FALSE))</f>
        <v/>
      </c>
      <c r="M15" s="2" t="str">
        <f>IF(A15="","",IF(VLOOKUP(A15,#REF!,13,FALSE)="国所管",VLOOKUP(A15,#REF!,25,FALSE),""))</f>
        <v/>
      </c>
      <c r="N15" s="26"/>
      <c r="O15" s="37" t="str">
        <f>IF(A15="","",VLOOKUP(A15,#REF!,59,FALSE))</f>
        <v/>
      </c>
      <c r="P15" s="37" t="str">
        <f>IF(A15="","",IF(VLOOKUP(A15,#REF!,16,FALSE)="他官署で調達手続きを実施のため","×",IF(VLOOKUP(A15,#REF!,24,FALSE)="②同種の他の契約の予定価格を類推されるおそれがあるため公表しない","×","○")))</f>
        <v/>
      </c>
    </row>
    <row r="16" spans="1:16" s="37" customFormat="1" ht="69.95" customHeight="1">
      <c r="A16" s="16"/>
      <c r="B16" s="19" t="str">
        <f>IF(A16="","",VLOOKUP(A16,#REF!,5,FALSE))</f>
        <v/>
      </c>
      <c r="C16" s="20" t="str">
        <f>IF(A16="","",VLOOKUP(A16,#REF!,6,FALSE))</f>
        <v/>
      </c>
      <c r="D16" s="45" t="str">
        <f>IF(A16="","",VLOOKUP(A16,#REF!,9,FALSE))</f>
        <v/>
      </c>
      <c r="E16" s="19" t="str">
        <f>IF(A16="","",VLOOKUP(A16,#REF!,10,FALSE))</f>
        <v/>
      </c>
      <c r="F16" s="5" t="str">
        <f>IF(A16="","",VLOOKUP(A16,#REF!,11,FALSE))</f>
        <v/>
      </c>
      <c r="G16" s="22" t="str">
        <f>IF(A16="","",IF(VLOOKUP(A16,#REF!,14,FALSE)="②一般競争入札（総合評価方式）","一般競争入札"&amp;CHAR(10)&amp;"（総合評価方式）","一般競争入札"))</f>
        <v/>
      </c>
      <c r="H16" s="23" t="str">
        <f>IF(A16="","",IF(VLOOKUP(A16,#REF!,16,FALSE)="他官署で調達手続きを実施のため","他官署で調達手続きを実施のため",IF(VLOOKUP(A16,#REF!,24,FALSE)="②同種の他の契約の予定価格を類推されるおそれがあるため公表しない","同種の他の契約の予定価格を類推されるおそれがあるため公表しない",IF(VLOOKUP(A16,#REF!,24,FALSE)="－","－",IF(VLOOKUP(A16,#REF!,7,FALSE)&lt;&gt;"",TEXT(VLOOKUP(A16,#REF!,16,FALSE),"#,##0円")&amp;CHAR(10)&amp;"(A)",VLOOKUP(A16,#REF!,16,FALSE))))))</f>
        <v/>
      </c>
      <c r="I16" s="23" t="str">
        <f>IF(A16="","",VLOOKUP(A16,#REF!,18,FALSE))</f>
        <v/>
      </c>
      <c r="J16" s="24" t="str">
        <f>IF(A16="","",IF(VLOOKUP(A16,#REF!,16,FALSE)="他官署で調達手続きを実施のため","－",IF(VLOOKUP(A16,#REF!,24,FALSE)="②同種の他の契約の予定価格を類推されるおそれがあるため公表しない","－",IF(VLOOKUP(A16,#REF!,24,FALSE)="－","－",IF(VLOOKUP(A16,#REF!,7,FALSE)&lt;&gt;"",TEXT(VLOOKUP(A16,#REF!,20,FALSE),"#.0%")&amp;CHAR(10)&amp;"(B/A×100)",VLOOKUP(A16,#REF!,20,FALSE))))))</f>
        <v/>
      </c>
      <c r="K16" s="25" t="str">
        <f>IF(A16="","",IF(VLOOKUP(A16,#REF!,12,FALSE)="①公益社団法人","公社",IF(VLOOKUP(A16,#REF!,12,FALSE)="②公益財団法人","公財","")))</f>
        <v/>
      </c>
      <c r="L16" s="25" t="str">
        <f>IF(A16="","",VLOOKUP(A16,#REF!,13,FALSE))</f>
        <v/>
      </c>
      <c r="M16" s="2" t="str">
        <f>IF(A16="","",IF(VLOOKUP(A16,#REF!,13,FALSE)="国所管",VLOOKUP(A16,#REF!,25,FALSE),""))</f>
        <v/>
      </c>
      <c r="N16" s="26"/>
      <c r="O16" s="37" t="str">
        <f>IF(A16="","",VLOOKUP(A16,#REF!,59,FALSE))</f>
        <v/>
      </c>
      <c r="P16" s="37" t="str">
        <f>IF(A16="","",IF(VLOOKUP(A16,#REF!,16,FALSE)="他官署で調達手続きを実施のため","×",IF(VLOOKUP(A16,#REF!,24,FALSE)="②同種の他の契約の予定価格を類推されるおそれがあるため公表しない","×","○")))</f>
        <v/>
      </c>
    </row>
    <row r="17" spans="1:16" s="37" customFormat="1" ht="69.95" customHeight="1">
      <c r="A17" s="16"/>
      <c r="B17" s="19" t="str">
        <f>IF(A17="","",VLOOKUP(A17,#REF!,5,FALSE))</f>
        <v/>
      </c>
      <c r="C17" s="20" t="str">
        <f>IF(A17="","",VLOOKUP(A17,#REF!,6,FALSE))</f>
        <v/>
      </c>
      <c r="D17" s="45" t="str">
        <f>IF(A17="","",VLOOKUP(A17,#REF!,9,FALSE))</f>
        <v/>
      </c>
      <c r="E17" s="19" t="str">
        <f>IF(A17="","",VLOOKUP(A17,#REF!,10,FALSE))</f>
        <v/>
      </c>
      <c r="F17" s="5" t="str">
        <f>IF(A17="","",VLOOKUP(A17,#REF!,11,FALSE))</f>
        <v/>
      </c>
      <c r="G17" s="22" t="str">
        <f>IF(A17="","",IF(VLOOKUP(A17,#REF!,14,FALSE)="②一般競争入札（総合評価方式）","一般競争入札"&amp;CHAR(10)&amp;"（総合評価方式）","一般競争入札"))</f>
        <v/>
      </c>
      <c r="H17" s="23" t="str">
        <f>IF(A17="","",IF(VLOOKUP(A17,#REF!,16,FALSE)="他官署で調達手続きを実施のため","他官署で調達手続きを実施のため",IF(VLOOKUP(A17,#REF!,24,FALSE)="②同種の他の契約の予定価格を類推されるおそれがあるため公表しない","同種の他の契約の予定価格を類推されるおそれがあるため公表しない",IF(VLOOKUP(A17,#REF!,24,FALSE)="－","－",IF(VLOOKUP(A17,#REF!,7,FALSE)&lt;&gt;"",TEXT(VLOOKUP(A17,#REF!,16,FALSE),"#,##0円")&amp;CHAR(10)&amp;"(A)",VLOOKUP(A17,#REF!,16,FALSE))))))</f>
        <v/>
      </c>
      <c r="I17" s="23" t="str">
        <f>IF(A17="","",VLOOKUP(A17,#REF!,18,FALSE))</f>
        <v/>
      </c>
      <c r="J17" s="24" t="str">
        <f>IF(A17="","",IF(VLOOKUP(A17,#REF!,16,FALSE)="他官署で調達手続きを実施のため","－",IF(VLOOKUP(A17,#REF!,24,FALSE)="②同種の他の契約の予定価格を類推されるおそれがあるため公表しない","－",IF(VLOOKUP(A17,#REF!,24,FALSE)="－","－",IF(VLOOKUP(A17,#REF!,7,FALSE)&lt;&gt;"",TEXT(VLOOKUP(A17,#REF!,20,FALSE),"#.0%")&amp;CHAR(10)&amp;"(B/A×100)",VLOOKUP(A17,#REF!,20,FALSE))))))</f>
        <v/>
      </c>
      <c r="K17" s="25" t="str">
        <f>IF(A17="","",IF(VLOOKUP(A17,#REF!,12,FALSE)="①公益社団法人","公社",IF(VLOOKUP(A17,#REF!,12,FALSE)="②公益財団法人","公財","")))</f>
        <v/>
      </c>
      <c r="L17" s="25" t="str">
        <f>IF(A17="","",VLOOKUP(A17,#REF!,13,FALSE))</f>
        <v/>
      </c>
      <c r="M17" s="2" t="str">
        <f>IF(A17="","",IF(VLOOKUP(A17,#REF!,13,FALSE)="国所管",VLOOKUP(A17,#REF!,25,FALSE),""))</f>
        <v/>
      </c>
      <c r="N17" s="26"/>
      <c r="O17" s="37" t="str">
        <f>IF(A17="","",VLOOKUP(A17,#REF!,59,FALSE))</f>
        <v/>
      </c>
      <c r="P17" s="37" t="str">
        <f>IF(A17="","",IF(VLOOKUP(A17,#REF!,16,FALSE)="他官署で調達手続きを実施のため","×",IF(VLOOKUP(A17,#REF!,24,FALSE)="②同種の他の契約の予定価格を類推されるおそれがあるため公表しない","×","○")))</f>
        <v/>
      </c>
    </row>
    <row r="18" spans="1:16" s="37" customFormat="1" ht="69.95" customHeight="1">
      <c r="A18" s="16"/>
      <c r="B18" s="19" t="str">
        <f>IF(A18="","",VLOOKUP(A18,#REF!,5,FALSE))</f>
        <v/>
      </c>
      <c r="C18" s="20" t="str">
        <f>IF(A18="","",VLOOKUP(A18,#REF!,6,FALSE))</f>
        <v/>
      </c>
      <c r="D18" s="45" t="str">
        <f>IF(A18="","",VLOOKUP(A18,#REF!,9,FALSE))</f>
        <v/>
      </c>
      <c r="E18" s="19" t="str">
        <f>IF(A18="","",VLOOKUP(A18,#REF!,10,FALSE))</f>
        <v/>
      </c>
      <c r="F18" s="5" t="str">
        <f>IF(A18="","",VLOOKUP(A18,#REF!,11,FALSE))</f>
        <v/>
      </c>
      <c r="G18" s="22" t="str">
        <f>IF(A18="","",IF(VLOOKUP(A18,#REF!,14,FALSE)="②一般競争入札（総合評価方式）","一般競争入札"&amp;CHAR(10)&amp;"（総合評価方式）","一般競争入札"))</f>
        <v/>
      </c>
      <c r="H18" s="23" t="str">
        <f>IF(A18="","",IF(VLOOKUP(A18,#REF!,16,FALSE)="他官署で調達手続きを実施のため","他官署で調達手続きを実施のため",IF(VLOOKUP(A18,#REF!,24,FALSE)="②同種の他の契約の予定価格を類推されるおそれがあるため公表しない","同種の他の契約の予定価格を類推されるおそれがあるため公表しない",IF(VLOOKUP(A18,#REF!,24,FALSE)="－","－",IF(VLOOKUP(A18,#REF!,7,FALSE)&lt;&gt;"",TEXT(VLOOKUP(A18,#REF!,16,FALSE),"#,##0円")&amp;CHAR(10)&amp;"(A)",VLOOKUP(A18,#REF!,16,FALSE))))))</f>
        <v/>
      </c>
      <c r="I18" s="23" t="str">
        <f>IF(A18="","",VLOOKUP(A18,#REF!,18,FALSE))</f>
        <v/>
      </c>
      <c r="J18" s="24" t="str">
        <f>IF(A18="","",IF(VLOOKUP(A18,#REF!,16,FALSE)="他官署で調達手続きを実施のため","－",IF(VLOOKUP(A18,#REF!,24,FALSE)="②同種の他の契約の予定価格を類推されるおそれがあるため公表しない","－",IF(VLOOKUP(A18,#REF!,24,FALSE)="－","－",IF(VLOOKUP(A18,#REF!,7,FALSE)&lt;&gt;"",TEXT(VLOOKUP(A18,#REF!,20,FALSE),"#.0%")&amp;CHAR(10)&amp;"(B/A×100)",VLOOKUP(A18,#REF!,20,FALSE))))))</f>
        <v/>
      </c>
      <c r="K18" s="25" t="str">
        <f>IF(A18="","",IF(VLOOKUP(A18,#REF!,12,FALSE)="①公益社団法人","公社",IF(VLOOKUP(A18,#REF!,12,FALSE)="②公益財団法人","公財","")))</f>
        <v/>
      </c>
      <c r="L18" s="25" t="str">
        <f>IF(A18="","",VLOOKUP(A18,#REF!,13,FALSE))</f>
        <v/>
      </c>
      <c r="M18" s="2" t="str">
        <f>IF(A18="","",IF(VLOOKUP(A18,#REF!,13,FALSE)="国所管",VLOOKUP(A18,#REF!,25,FALSE),""))</f>
        <v/>
      </c>
      <c r="N18" s="26"/>
      <c r="O18" s="37" t="str">
        <f>IF(A18="","",VLOOKUP(A18,#REF!,59,FALSE))</f>
        <v/>
      </c>
      <c r="P18" s="37" t="str">
        <f>IF(A18="","",IF(VLOOKUP(A18,#REF!,16,FALSE)="他官署で調達手続きを実施のため","×",IF(VLOOKUP(A18,#REF!,24,FALSE)="②同種の他の契約の予定価格を類推されるおそれがあるため公表しない","×","○")))</f>
        <v/>
      </c>
    </row>
    <row r="19" spans="1:16" s="37" customFormat="1" ht="69.95" customHeight="1">
      <c r="A19" s="16"/>
      <c r="B19" s="19" t="str">
        <f>IF(A19="","",VLOOKUP(A19,#REF!,5,FALSE))</f>
        <v/>
      </c>
      <c r="C19" s="20" t="str">
        <f>IF(A19="","",VLOOKUP(A19,#REF!,6,FALSE))</f>
        <v/>
      </c>
      <c r="D19" s="45" t="str">
        <f>IF(A19="","",VLOOKUP(A19,#REF!,9,FALSE))</f>
        <v/>
      </c>
      <c r="E19" s="19" t="str">
        <f>IF(A19="","",VLOOKUP(A19,#REF!,10,FALSE))</f>
        <v/>
      </c>
      <c r="F19" s="5" t="str">
        <f>IF(A19="","",VLOOKUP(A19,#REF!,11,FALSE))</f>
        <v/>
      </c>
      <c r="G19" s="22" t="str">
        <f>IF(A19="","",IF(VLOOKUP(A19,#REF!,14,FALSE)="②一般競争入札（総合評価方式）","一般競争入札"&amp;CHAR(10)&amp;"（総合評価方式）","一般競争入札"))</f>
        <v/>
      </c>
      <c r="H19" s="23" t="str">
        <f>IF(A19="","",IF(VLOOKUP(A19,#REF!,16,FALSE)="他官署で調達手続きを実施のため","他官署で調達手続きを実施のため",IF(VLOOKUP(A19,#REF!,24,FALSE)="②同種の他の契約の予定価格を類推されるおそれがあるため公表しない","同種の他の契約の予定価格を類推されるおそれがあるため公表しない",IF(VLOOKUP(A19,#REF!,24,FALSE)="－","－",IF(VLOOKUP(A19,#REF!,7,FALSE)&lt;&gt;"",TEXT(VLOOKUP(A19,#REF!,16,FALSE),"#,##0円")&amp;CHAR(10)&amp;"(A)",VLOOKUP(A19,#REF!,16,FALSE))))))</f>
        <v/>
      </c>
      <c r="I19" s="23" t="str">
        <f>IF(A19="","",VLOOKUP(A19,#REF!,18,FALSE))</f>
        <v/>
      </c>
      <c r="J19" s="24" t="str">
        <f>IF(A19="","",IF(VLOOKUP(A19,#REF!,16,FALSE)="他官署で調達手続きを実施のため","－",IF(VLOOKUP(A19,#REF!,24,FALSE)="②同種の他の契約の予定価格を類推されるおそれがあるため公表しない","－",IF(VLOOKUP(A19,#REF!,24,FALSE)="－","－",IF(VLOOKUP(A19,#REF!,7,FALSE)&lt;&gt;"",TEXT(VLOOKUP(A19,#REF!,20,FALSE),"#.0%")&amp;CHAR(10)&amp;"(B/A×100)",VLOOKUP(A19,#REF!,20,FALSE))))))</f>
        <v/>
      </c>
      <c r="K19" s="25" t="str">
        <f>IF(A19="","",IF(VLOOKUP(A19,#REF!,12,FALSE)="①公益社団法人","公社",IF(VLOOKUP(A19,#REF!,12,FALSE)="②公益財団法人","公財","")))</f>
        <v/>
      </c>
      <c r="L19" s="25" t="str">
        <f>IF(A19="","",VLOOKUP(A19,#REF!,13,FALSE))</f>
        <v/>
      </c>
      <c r="M19" s="2" t="str">
        <f>IF(A19="","",IF(VLOOKUP(A19,#REF!,13,FALSE)="国所管",VLOOKUP(A19,#REF!,25,FALSE),""))</f>
        <v/>
      </c>
      <c r="N19" s="26"/>
      <c r="O19" s="37" t="str">
        <f>IF(A19="","",VLOOKUP(A19,#REF!,59,FALSE))</f>
        <v/>
      </c>
      <c r="P19" s="37" t="str">
        <f>IF(A19="","",IF(VLOOKUP(A19,#REF!,16,FALSE)="他官署で調達手続きを実施のため","×",IF(VLOOKUP(A19,#REF!,24,FALSE)="②同種の他の契約の予定価格を類推されるおそれがあるため公表しない","×","○")))</f>
        <v/>
      </c>
    </row>
    <row r="20" spans="1:16" s="37" customFormat="1" ht="69.95" customHeight="1">
      <c r="A20" s="16"/>
      <c r="B20" s="19" t="str">
        <f>IF(A20="","",VLOOKUP(A20,#REF!,5,FALSE))</f>
        <v/>
      </c>
      <c r="C20" s="20" t="str">
        <f>IF(A20="","",VLOOKUP(A20,#REF!,6,FALSE))</f>
        <v/>
      </c>
      <c r="D20" s="45" t="str">
        <f>IF(A20="","",VLOOKUP(A20,#REF!,9,FALSE))</f>
        <v/>
      </c>
      <c r="E20" s="19" t="str">
        <f>IF(A20="","",VLOOKUP(A20,#REF!,10,FALSE))</f>
        <v/>
      </c>
      <c r="F20" s="5" t="str">
        <f>IF(A20="","",VLOOKUP(A20,#REF!,11,FALSE))</f>
        <v/>
      </c>
      <c r="G20" s="22" t="str">
        <f>IF(A20="","",IF(VLOOKUP(A20,#REF!,14,FALSE)="②一般競争入札（総合評価方式）","一般競争入札"&amp;CHAR(10)&amp;"（総合評価方式）","一般競争入札"))</f>
        <v/>
      </c>
      <c r="H20" s="23" t="str">
        <f>IF(A20="","",IF(VLOOKUP(A20,#REF!,16,FALSE)="他官署で調達手続きを実施のため","他官署で調達手続きを実施のため",IF(VLOOKUP(A20,#REF!,24,FALSE)="②同種の他の契約の予定価格を類推されるおそれがあるため公表しない","同種の他の契約の予定価格を類推されるおそれがあるため公表しない",IF(VLOOKUP(A20,#REF!,24,FALSE)="－","－",IF(VLOOKUP(A20,#REF!,7,FALSE)&lt;&gt;"",TEXT(VLOOKUP(A20,#REF!,16,FALSE),"#,##0円")&amp;CHAR(10)&amp;"(A)",VLOOKUP(A20,#REF!,16,FALSE))))))</f>
        <v/>
      </c>
      <c r="I20" s="23" t="str">
        <f>IF(A20="","",VLOOKUP(A20,#REF!,18,FALSE))</f>
        <v/>
      </c>
      <c r="J20" s="24" t="str">
        <f>IF(A20="","",IF(VLOOKUP(A20,#REF!,16,FALSE)="他官署で調達手続きを実施のため","－",IF(VLOOKUP(A20,#REF!,24,FALSE)="②同種の他の契約の予定価格を類推されるおそれがあるため公表しない","－",IF(VLOOKUP(A20,#REF!,24,FALSE)="－","－",IF(VLOOKUP(A20,#REF!,7,FALSE)&lt;&gt;"",TEXT(VLOOKUP(A20,#REF!,20,FALSE),"#.0%")&amp;CHAR(10)&amp;"(B/A×100)",VLOOKUP(A20,#REF!,20,FALSE))))))</f>
        <v/>
      </c>
      <c r="K20" s="25" t="str">
        <f>IF(A20="","",IF(VLOOKUP(A20,#REF!,12,FALSE)="①公益社団法人","公社",IF(VLOOKUP(A20,#REF!,12,FALSE)="②公益財団法人","公財","")))</f>
        <v/>
      </c>
      <c r="L20" s="25" t="str">
        <f>IF(A20="","",VLOOKUP(A20,#REF!,13,FALSE))</f>
        <v/>
      </c>
      <c r="M20" s="2" t="str">
        <f>IF(A20="","",IF(VLOOKUP(A20,#REF!,13,FALSE)="国所管",VLOOKUP(A20,#REF!,25,FALSE),""))</f>
        <v/>
      </c>
      <c r="N20" s="26"/>
      <c r="O20" s="37" t="str">
        <f>IF(A20="","",VLOOKUP(A20,#REF!,59,FALSE))</f>
        <v/>
      </c>
      <c r="P20" s="37" t="str">
        <f>IF(A20="","",IF(VLOOKUP(A20,#REF!,16,FALSE)="他官署で調達手続きを実施のため","×",IF(VLOOKUP(A20,#REF!,24,FALSE)="②同種の他の契約の予定価格を類推されるおそれがあるため公表しない","×","○")))</f>
        <v/>
      </c>
    </row>
    <row r="21" spans="1:16" s="37" customFormat="1" ht="69.95" customHeight="1">
      <c r="A21" s="16"/>
      <c r="B21" s="19" t="str">
        <f>IF(A21="","",VLOOKUP(A21,#REF!,5,FALSE))</f>
        <v/>
      </c>
      <c r="C21" s="20" t="str">
        <f>IF(A21="","",VLOOKUP(A21,#REF!,6,FALSE))</f>
        <v/>
      </c>
      <c r="D21" s="45" t="str">
        <f>IF(A21="","",VLOOKUP(A21,#REF!,9,FALSE))</f>
        <v/>
      </c>
      <c r="E21" s="19" t="str">
        <f>IF(A21="","",VLOOKUP(A21,#REF!,10,FALSE))</f>
        <v/>
      </c>
      <c r="F21" s="5" t="str">
        <f>IF(A21="","",VLOOKUP(A21,#REF!,11,FALSE))</f>
        <v/>
      </c>
      <c r="G21" s="22" t="str">
        <f>IF(A21="","",IF(VLOOKUP(A21,#REF!,14,FALSE)="②一般競争入札（総合評価方式）","一般競争入札"&amp;CHAR(10)&amp;"（総合評価方式）","一般競争入札"))</f>
        <v/>
      </c>
      <c r="H21" s="23" t="str">
        <f>IF(A21="","",IF(VLOOKUP(A21,#REF!,16,FALSE)="他官署で調達手続きを実施のため","他官署で調達手続きを実施のため",IF(VLOOKUP(A21,#REF!,24,FALSE)="②同種の他の契約の予定価格を類推されるおそれがあるため公表しない","同種の他の契約の予定価格を類推されるおそれがあるため公表しない",IF(VLOOKUP(A21,#REF!,24,FALSE)="－","－",IF(VLOOKUP(A21,#REF!,7,FALSE)&lt;&gt;"",TEXT(VLOOKUP(A21,#REF!,16,FALSE),"#,##0円")&amp;CHAR(10)&amp;"(A)",VLOOKUP(A21,#REF!,16,FALSE))))))</f>
        <v/>
      </c>
      <c r="I21" s="23" t="str">
        <f>IF(A21="","",VLOOKUP(A21,#REF!,18,FALSE))</f>
        <v/>
      </c>
      <c r="J21" s="24" t="str">
        <f>IF(A21="","",IF(VLOOKUP(A21,#REF!,16,FALSE)="他官署で調達手続きを実施のため","－",IF(VLOOKUP(A21,#REF!,24,FALSE)="②同種の他の契約の予定価格を類推されるおそれがあるため公表しない","－",IF(VLOOKUP(A21,#REF!,24,FALSE)="－","－",IF(VLOOKUP(A21,#REF!,7,FALSE)&lt;&gt;"",TEXT(VLOOKUP(A21,#REF!,20,FALSE),"#.0%")&amp;CHAR(10)&amp;"(B/A×100)",VLOOKUP(A21,#REF!,20,FALSE))))))</f>
        <v/>
      </c>
      <c r="K21" s="25" t="str">
        <f>IF(A21="","",IF(VLOOKUP(A21,#REF!,12,FALSE)="①公益社団法人","公社",IF(VLOOKUP(A21,#REF!,12,FALSE)="②公益財団法人","公財","")))</f>
        <v/>
      </c>
      <c r="L21" s="25" t="str">
        <f>IF(A21="","",VLOOKUP(A21,#REF!,13,FALSE))</f>
        <v/>
      </c>
      <c r="M21" s="2" t="str">
        <f>IF(A21="","",IF(VLOOKUP(A21,#REF!,13,FALSE)="国所管",VLOOKUP(A21,#REF!,25,FALSE),""))</f>
        <v/>
      </c>
      <c r="N21" s="26"/>
      <c r="O21" s="37" t="str">
        <f>IF(A21="","",VLOOKUP(A21,#REF!,59,FALSE))</f>
        <v/>
      </c>
      <c r="P21" s="37" t="str">
        <f>IF(A21="","",IF(VLOOKUP(A21,#REF!,16,FALSE)="他官署で調達手続きを実施のため","×",IF(VLOOKUP(A21,#REF!,24,FALSE)="②同種の他の契約の予定価格を類推されるおそれがあるため公表しない","×","○")))</f>
        <v/>
      </c>
    </row>
    <row r="22" spans="1:16" s="37" customFormat="1" ht="69.95" customHeight="1">
      <c r="A22" s="16"/>
      <c r="B22" s="19" t="str">
        <f>IF(A22="","",VLOOKUP(A22,#REF!,5,FALSE))</f>
        <v/>
      </c>
      <c r="C22" s="20" t="str">
        <f>IF(A22="","",VLOOKUP(A22,#REF!,6,FALSE))</f>
        <v/>
      </c>
      <c r="D22" s="45" t="str">
        <f>IF(A22="","",VLOOKUP(A22,#REF!,9,FALSE))</f>
        <v/>
      </c>
      <c r="E22" s="19" t="str">
        <f>IF(A22="","",VLOOKUP(A22,#REF!,10,FALSE))</f>
        <v/>
      </c>
      <c r="F22" s="5" t="str">
        <f>IF(A22="","",VLOOKUP(A22,#REF!,11,FALSE))</f>
        <v/>
      </c>
      <c r="G22" s="22" t="str">
        <f>IF(A22="","",IF(VLOOKUP(A22,#REF!,14,FALSE)="②一般競争入札（総合評価方式）","一般競争入札"&amp;CHAR(10)&amp;"（総合評価方式）","一般競争入札"))</f>
        <v/>
      </c>
      <c r="H22" s="23" t="str">
        <f>IF(A22="","",IF(VLOOKUP(A22,#REF!,16,FALSE)="他官署で調達手続きを実施のため","他官署で調達手続きを実施のため",IF(VLOOKUP(A22,#REF!,24,FALSE)="②同種の他の契約の予定価格を類推されるおそれがあるため公表しない","同種の他の契約の予定価格を類推されるおそれがあるため公表しない",IF(VLOOKUP(A22,#REF!,24,FALSE)="－","－",IF(VLOOKUP(A22,#REF!,7,FALSE)&lt;&gt;"",TEXT(VLOOKUP(A22,#REF!,16,FALSE),"#,##0円")&amp;CHAR(10)&amp;"(A)",VLOOKUP(A22,#REF!,16,FALSE))))))</f>
        <v/>
      </c>
      <c r="I22" s="23" t="str">
        <f>IF(A22="","",VLOOKUP(A22,#REF!,18,FALSE))</f>
        <v/>
      </c>
      <c r="J22" s="24" t="str">
        <f>IF(A22="","",IF(VLOOKUP(A22,#REF!,16,FALSE)="他官署で調達手続きを実施のため","－",IF(VLOOKUP(A22,#REF!,24,FALSE)="②同種の他の契約の予定価格を類推されるおそれがあるため公表しない","－",IF(VLOOKUP(A22,#REF!,24,FALSE)="－","－",IF(VLOOKUP(A22,#REF!,7,FALSE)&lt;&gt;"",TEXT(VLOOKUP(A22,#REF!,20,FALSE),"#.0%")&amp;CHAR(10)&amp;"(B/A×100)",VLOOKUP(A22,#REF!,20,FALSE))))))</f>
        <v/>
      </c>
      <c r="K22" s="25" t="str">
        <f>IF(A22="","",IF(VLOOKUP(A22,#REF!,12,FALSE)="①公益社団法人","公社",IF(VLOOKUP(A22,#REF!,12,FALSE)="②公益財団法人","公財","")))</f>
        <v/>
      </c>
      <c r="L22" s="25" t="str">
        <f>IF(A22="","",VLOOKUP(A22,#REF!,13,FALSE))</f>
        <v/>
      </c>
      <c r="M22" s="2" t="str">
        <f>IF(A22="","",IF(VLOOKUP(A22,#REF!,13,FALSE)="国所管",VLOOKUP(A22,#REF!,25,FALSE),""))</f>
        <v/>
      </c>
      <c r="N22" s="26"/>
      <c r="O22" s="37" t="str">
        <f>IF(A22="","",VLOOKUP(A22,#REF!,59,FALSE))</f>
        <v/>
      </c>
      <c r="P22" s="37" t="str">
        <f>IF(A22="","",IF(VLOOKUP(A22,#REF!,16,FALSE)="他官署で調達手続きを実施のため","×",IF(VLOOKUP(A22,#REF!,24,FALSE)="②同種の他の契約の予定価格を類推されるおそれがあるため公表しない","×","○")))</f>
        <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22" xr:uid="{00000000-0002-0000-0300-000000000000}"/>
    <dataValidation imeMode="halfAlpha" allowBlank="1" showInputMessage="1" showErrorMessage="1" errorTitle="参考" error="半角数字で入力して下さい。" promptTitle="入力方法" prompt="半角数字で入力して下さい。" sqref="H6:J22"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3"/>
  <sheetViews>
    <sheetView showZeros="0" view="pageBreakPreview" zoomScale="85" zoomScaleNormal="100" zoomScaleSheetLayoutView="85" workbookViewId="0">
      <selection activeCell="B6" sqref="B6"/>
    </sheetView>
  </sheetViews>
  <sheetFormatPr defaultColWidth="9" defaultRowHeight="11.25"/>
  <cols>
    <col min="1" max="1" width="9" style="30"/>
    <col min="2" max="2" width="30.625" style="31" customWidth="1"/>
    <col min="3" max="3" width="20.625" style="30" customWidth="1"/>
    <col min="4" max="4" width="14.5" style="30" customWidth="1"/>
    <col min="5" max="5" width="20.625" style="31" customWidth="1"/>
    <col min="6" max="6" width="15.75" style="31" customWidth="1"/>
    <col min="7" max="7" width="25.375" style="32" customWidth="1"/>
    <col min="8" max="8" width="13.625" style="33" customWidth="1"/>
    <col min="9" max="9" width="13.625" style="30" customWidth="1"/>
    <col min="10" max="10" width="12.25" style="31" bestFit="1" customWidth="1"/>
    <col min="11" max="11" width="8.375" style="31" customWidth="1"/>
    <col min="12" max="12" width="8.125" style="31" customWidth="1"/>
    <col min="13" max="13" width="8.75" style="31" customWidth="1"/>
    <col min="14" max="14" width="8.125" style="31" customWidth="1"/>
    <col min="15" max="15" width="12" style="31" customWidth="1"/>
    <col min="16" max="16" width="9" style="31"/>
    <col min="17" max="17" width="11.25" style="31" customWidth="1"/>
    <col min="18" max="16384" width="9" style="31"/>
  </cols>
  <sheetData>
    <row r="1" spans="1:17" ht="27.6" customHeight="1">
      <c r="A1" s="40"/>
      <c r="B1" s="52" t="s">
        <v>20</v>
      </c>
      <c r="C1" s="53"/>
      <c r="D1" s="53"/>
      <c r="E1" s="53"/>
      <c r="F1" s="53"/>
      <c r="G1" s="61"/>
      <c r="H1" s="53"/>
      <c r="I1" s="53"/>
      <c r="J1" s="53"/>
      <c r="K1" s="53"/>
      <c r="L1" s="53"/>
      <c r="M1" s="53"/>
      <c r="N1" s="53"/>
      <c r="O1" s="53"/>
    </row>
    <row r="2" spans="1:17" ht="12" customHeight="1">
      <c r="A2" s="40"/>
    </row>
    <row r="3" spans="1:17" ht="12" customHeight="1">
      <c r="A3" s="40"/>
      <c r="B3" s="29"/>
      <c r="O3" s="36"/>
    </row>
    <row r="4" spans="1:17" ht="21.95" customHeight="1">
      <c r="A4" s="40"/>
      <c r="B4" s="54" t="s">
        <v>17</v>
      </c>
      <c r="C4" s="54" t="s">
        <v>5</v>
      </c>
      <c r="D4" s="54" t="s">
        <v>6</v>
      </c>
      <c r="E4" s="54" t="s">
        <v>7</v>
      </c>
      <c r="F4" s="55" t="s">
        <v>8</v>
      </c>
      <c r="G4" s="62" t="s">
        <v>9</v>
      </c>
      <c r="H4" s="57" t="s">
        <v>10</v>
      </c>
      <c r="I4" s="54" t="s">
        <v>11</v>
      </c>
      <c r="J4" s="54" t="s">
        <v>12</v>
      </c>
      <c r="K4" s="59" t="s">
        <v>13</v>
      </c>
      <c r="L4" s="60" t="s">
        <v>14</v>
      </c>
      <c r="M4" s="60"/>
      <c r="N4" s="60"/>
      <c r="O4" s="55" t="s">
        <v>22</v>
      </c>
    </row>
    <row r="5" spans="1:17" s="37" customFormat="1" ht="36.950000000000003" customHeight="1">
      <c r="A5" s="43"/>
      <c r="B5" s="54"/>
      <c r="C5" s="54"/>
      <c r="D5" s="54"/>
      <c r="E5" s="54"/>
      <c r="F5" s="56"/>
      <c r="G5" s="62"/>
      <c r="H5" s="57"/>
      <c r="I5" s="54"/>
      <c r="J5" s="54"/>
      <c r="K5" s="59"/>
      <c r="L5" s="16" t="s">
        <v>15</v>
      </c>
      <c r="M5" s="16" t="s">
        <v>21</v>
      </c>
      <c r="N5" s="16" t="s">
        <v>2</v>
      </c>
      <c r="O5" s="56"/>
    </row>
    <row r="6" spans="1:17" s="37" customFormat="1" ht="69.95" customHeight="1">
      <c r="A6" s="16"/>
      <c r="B6" s="19" t="s">
        <v>30</v>
      </c>
      <c r="C6" s="20" t="s">
        <v>31</v>
      </c>
      <c r="D6" s="21">
        <v>45804</v>
      </c>
      <c r="E6" s="19" t="s">
        <v>32</v>
      </c>
      <c r="F6" s="5">
        <v>2010401069169</v>
      </c>
      <c r="G6" s="46" t="s">
        <v>33</v>
      </c>
      <c r="H6" s="47" t="s">
        <v>34</v>
      </c>
      <c r="I6" s="23">
        <v>22468809</v>
      </c>
      <c r="J6" s="25" t="s">
        <v>35</v>
      </c>
      <c r="K6" s="48" t="s">
        <v>28</v>
      </c>
      <c r="L6" s="25" t="s">
        <v>36</v>
      </c>
      <c r="M6" s="25">
        <v>0</v>
      </c>
      <c r="N6" s="39" t="s">
        <v>36</v>
      </c>
      <c r="O6" s="26"/>
      <c r="P6" s="37" t="str">
        <f>IF(A6="","",VLOOKUP(A6,#REF!,58,FALSE))</f>
        <v/>
      </c>
      <c r="Q6" s="37" t="str">
        <f>IF(A6="","",IF(VLOOKUP(A6,#REF!,15,FALSE)="他官署で調達手続きを実施のため","×",IF(VLOOKUP(A6,#REF!,23,FALSE)="②同種の他の契約の予定価格を類推されるおそれがあるため公表しない","×","○")))</f>
        <v/>
      </c>
    </row>
    <row r="7" spans="1:17" s="37" customFormat="1" ht="69.95" customHeight="1">
      <c r="A7" s="16"/>
      <c r="B7" s="19" t="s">
        <v>36</v>
      </c>
      <c r="C7" s="20" t="s">
        <v>36</v>
      </c>
      <c r="D7" s="21" t="s">
        <v>36</v>
      </c>
      <c r="E7" s="19" t="s">
        <v>36</v>
      </c>
      <c r="F7" s="5" t="s">
        <v>36</v>
      </c>
      <c r="G7" s="46" t="s">
        <v>36</v>
      </c>
      <c r="H7" s="23" t="s">
        <v>36</v>
      </c>
      <c r="I7" s="23" t="s">
        <v>36</v>
      </c>
      <c r="J7" s="25" t="s">
        <v>36</v>
      </c>
      <c r="K7" s="39"/>
      <c r="L7" s="25" t="s">
        <v>36</v>
      </c>
      <c r="M7" s="25" t="s">
        <v>36</v>
      </c>
      <c r="N7" s="39" t="s">
        <v>36</v>
      </c>
      <c r="O7" s="26"/>
      <c r="P7" s="37" t="str">
        <f>IF(A7="","",VLOOKUP(A7,#REF!,58,FALSE))</f>
        <v/>
      </c>
      <c r="Q7" s="37" t="str">
        <f>IF(A7="","",IF(VLOOKUP(A7,#REF!,15,FALSE)="他官署で調達手続きを実施のため","×",IF(VLOOKUP(A7,#REF!,23,FALSE)="②同種の他の契約の予定価格を類推されるおそれがあるため公表しない","×","○")))</f>
        <v/>
      </c>
    </row>
    <row r="8" spans="1:17" s="37" customFormat="1" ht="69.95" customHeight="1">
      <c r="A8" s="16"/>
      <c r="B8" s="19" t="s">
        <v>36</v>
      </c>
      <c r="C8" s="20" t="s">
        <v>36</v>
      </c>
      <c r="D8" s="21" t="s">
        <v>36</v>
      </c>
      <c r="E8" s="19" t="s">
        <v>36</v>
      </c>
      <c r="F8" s="5" t="s">
        <v>36</v>
      </c>
      <c r="G8" s="46" t="s">
        <v>36</v>
      </c>
      <c r="H8" s="23" t="s">
        <v>36</v>
      </c>
      <c r="I8" s="23" t="s">
        <v>36</v>
      </c>
      <c r="J8" s="25" t="s">
        <v>36</v>
      </c>
      <c r="K8" s="39"/>
      <c r="L8" s="25" t="s">
        <v>36</v>
      </c>
      <c r="M8" s="25" t="s">
        <v>36</v>
      </c>
      <c r="N8" s="39" t="s">
        <v>36</v>
      </c>
      <c r="O8" s="26"/>
      <c r="P8" s="37" t="str">
        <f>IF(A8="","",VLOOKUP(A8,#REF!,58,FALSE))</f>
        <v/>
      </c>
      <c r="Q8" s="37" t="str">
        <f>IF(A8="","",IF(VLOOKUP(A8,#REF!,15,FALSE)="他官署で調達手続きを実施のため","×",IF(VLOOKUP(A8,#REF!,23,FALSE)="②同種の他の契約の予定価格を類推されるおそれがあるため公表しない","×","○")))</f>
        <v/>
      </c>
    </row>
    <row r="9" spans="1:17" s="37" customFormat="1" ht="69.95" customHeight="1">
      <c r="A9" s="16"/>
      <c r="B9" s="19" t="str">
        <f>IF(A9="","",VLOOKUP(A9,#REF!,4,FALSE))</f>
        <v/>
      </c>
      <c r="C9" s="20" t="str">
        <f>IF(A9="","",VLOOKUP(A9,#REF!,5,FALSE))</f>
        <v/>
      </c>
      <c r="D9" s="21" t="str">
        <f>IF(A9="","",VLOOKUP(A9,#REF!,8,FALSE))</f>
        <v/>
      </c>
      <c r="E9" s="19" t="str">
        <f>IF(A9="","",VLOOKUP(A9,#REF!,9,FALSE))</f>
        <v/>
      </c>
      <c r="F9" s="5" t="str">
        <f>IF(A9="","",VLOOKUP(A9,#REF!,10,FALSE))</f>
        <v/>
      </c>
      <c r="G9" s="46" t="str">
        <f>IF(A9="","",VLOOKUP(A9,#REF!,31,FALSE))</f>
        <v/>
      </c>
      <c r="H9" s="23" t="str">
        <f>IF(A9="","",IF(VLOOKUP(A9,#REF!,15,FALSE)="他官署で調達手続きを実施のため","他官署で調達手続きを実施のため",IF(VLOOKUP(A9,#REF!,23,FALSE)="②同種の他の契約の予定価格を類推されるおそれがあるため公表しない","同種の他の契約の予定価格を類推されるおそれがあるため公表しない",IF(VLOOKUP(A9,#REF!,23,FALSE)="－","－",IF(VLOOKUP(A9,#REF!,6,FALSE)&lt;&gt;"",TEXT(VLOOKUP(A9,#REF!,15,FALSE),"#,##0円")&amp;CHAR(10)&amp;"(A)",VLOOKUP(A9,#REF!,15,FALSE))))))</f>
        <v/>
      </c>
      <c r="I9" s="23" t="str">
        <f>IF(A9="","",VLOOKUP(A9,#REF!,17,FALSE))</f>
        <v/>
      </c>
      <c r="J9" s="25" t="str">
        <f>IF(A9="","",IF(VLOOKUP(A9,#REF!,15,FALSE)="他官署で調達手続きを実施のため","－",IF(VLOOKUP(A9,#REF!,23,FALSE)="②同種の他の契約の予定価格を類推されるおそれがあるため公表しない","－",IF(VLOOKUP(A9,#REF!,23,FALSE)="－","－",IF(VLOOKUP(A9,#REF!,6,FALSE)&lt;&gt;"",TEXT(VLOOKUP(A9,#REF!,19,FALSE),"#.0%")&amp;CHAR(10)&amp;"(B/A×100)",VLOOKUP(A9,#REF!,19,FALSE))))))</f>
        <v/>
      </c>
      <c r="K9" s="39"/>
      <c r="L9" s="25" t="str">
        <f>IF(A9="","",IF(VLOOKUP(A9,#REF!,11,FALSE)="①公益社団法人","公社",IF(VLOOKUP(A9,#REF!,11,FALSE)="②公益財団法人","公財","")))</f>
        <v/>
      </c>
      <c r="M9" s="25" t="str">
        <f>IF(A9="","",VLOOKUP(A9,#REF!,12,FALSE))</f>
        <v/>
      </c>
      <c r="N9" s="39" t="str">
        <f>IF(A9="","",IF(VLOOKUP(A9,#REF!,12,FALSE)="国所管",VLOOKUP(A9,#REF!,24,FALSE),""))</f>
        <v/>
      </c>
      <c r="O9" s="26"/>
      <c r="P9" s="37" t="str">
        <f>IF(A9="","",VLOOKUP(A9,#REF!,58,FALSE))</f>
        <v/>
      </c>
      <c r="Q9" s="37" t="str">
        <f>IF(A9="","",IF(VLOOKUP(A9,#REF!,15,FALSE)="他官署で調達手続きを実施のため","×",IF(VLOOKUP(A9,#REF!,23,FALSE)="②同種の他の契約の予定価格を類推されるおそれがあるため公表しない","×","○")))</f>
        <v/>
      </c>
    </row>
    <row r="10" spans="1:17" s="37" customFormat="1" ht="69.95" customHeight="1">
      <c r="A10" s="16"/>
      <c r="B10" s="19" t="str">
        <f>IF(A10="","",VLOOKUP(A10,#REF!,4,FALSE))</f>
        <v/>
      </c>
      <c r="C10" s="20" t="str">
        <f>IF(A10="","",VLOOKUP(A10,#REF!,5,FALSE))</f>
        <v/>
      </c>
      <c r="D10" s="21" t="str">
        <f>IF(A10="","",VLOOKUP(A10,#REF!,8,FALSE))</f>
        <v/>
      </c>
      <c r="E10" s="19" t="str">
        <f>IF(A10="","",VLOOKUP(A10,#REF!,9,FALSE))</f>
        <v/>
      </c>
      <c r="F10" s="5" t="str">
        <f>IF(A10="","",VLOOKUP(A10,#REF!,10,FALSE))</f>
        <v/>
      </c>
      <c r="G10" s="46" t="str">
        <f>IF(A10="","",VLOOKUP(A10,#REF!,31,FALSE))</f>
        <v/>
      </c>
      <c r="H10" s="23" t="str">
        <f>IF(A10="","",IF(VLOOKUP(A10,#REF!,15,FALSE)="他官署で調達手続きを実施のため","他官署で調達手続きを実施のため",IF(VLOOKUP(A10,#REF!,23,FALSE)="②同種の他の契約の予定価格を類推されるおそれがあるため公表しない","同種の他の契約の予定価格を類推されるおそれがあるため公表しない",IF(VLOOKUP(A10,#REF!,23,FALSE)="－","－",IF(VLOOKUP(A10,#REF!,6,FALSE)&lt;&gt;"",TEXT(VLOOKUP(A10,#REF!,15,FALSE),"#,##0円")&amp;CHAR(10)&amp;"(A)",VLOOKUP(A10,#REF!,15,FALSE))))))</f>
        <v/>
      </c>
      <c r="I10" s="23" t="str">
        <f>IF(A10="","",VLOOKUP(A10,#REF!,17,FALSE))</f>
        <v/>
      </c>
      <c r="J10" s="25" t="str">
        <f>IF(A10="","",IF(VLOOKUP(A10,#REF!,15,FALSE)="他官署で調達手続きを実施のため","－",IF(VLOOKUP(A10,#REF!,23,FALSE)="②同種の他の契約の予定価格を類推されるおそれがあるため公表しない","－",IF(VLOOKUP(A10,#REF!,23,FALSE)="－","－",IF(VLOOKUP(A10,#REF!,6,FALSE)&lt;&gt;"",TEXT(VLOOKUP(A10,#REF!,19,FALSE),"#.0%")&amp;CHAR(10)&amp;"(B/A×100)",VLOOKUP(A10,#REF!,19,FALSE))))))</f>
        <v/>
      </c>
      <c r="K10" s="39"/>
      <c r="L10" s="25" t="str">
        <f>IF(A10="","",IF(VLOOKUP(A10,#REF!,11,FALSE)="①公益社団法人","公社",IF(VLOOKUP(A10,#REF!,11,FALSE)="②公益財団法人","公財","")))</f>
        <v/>
      </c>
      <c r="M10" s="25" t="str">
        <f>IF(A10="","",VLOOKUP(A10,#REF!,12,FALSE))</f>
        <v/>
      </c>
      <c r="N10" s="39" t="str">
        <f>IF(A10="","",IF(VLOOKUP(A10,#REF!,12,FALSE)="国所管",VLOOKUP(A10,#REF!,24,FALSE),""))</f>
        <v/>
      </c>
      <c r="O10" s="26"/>
      <c r="P10" s="37" t="str">
        <f>IF(A10="","",VLOOKUP(A10,#REF!,58,FALSE))</f>
        <v/>
      </c>
      <c r="Q10" s="37" t="str">
        <f>IF(A10="","",IF(VLOOKUP(A10,#REF!,15,FALSE)="他官署で調達手続きを実施のため","×",IF(VLOOKUP(A10,#REF!,23,FALSE)="②同種の他の契約の予定価格を類推されるおそれがあるため公表しない","×","○")))</f>
        <v/>
      </c>
    </row>
    <row r="11" spans="1:17" s="37" customFormat="1" ht="69.95" customHeight="1">
      <c r="A11" s="16"/>
      <c r="B11" s="19" t="str">
        <f>IF(A11="","",VLOOKUP(A11,#REF!,4,FALSE))</f>
        <v/>
      </c>
      <c r="C11" s="20" t="str">
        <f>IF(A11="","",VLOOKUP(A11,#REF!,5,FALSE))</f>
        <v/>
      </c>
      <c r="D11" s="21" t="str">
        <f>IF(A11="","",VLOOKUP(A11,#REF!,8,FALSE))</f>
        <v/>
      </c>
      <c r="E11" s="19" t="str">
        <f>IF(A11="","",VLOOKUP(A11,#REF!,9,FALSE))</f>
        <v/>
      </c>
      <c r="F11" s="5" t="str">
        <f>IF(A11="","",VLOOKUP(A11,#REF!,10,FALSE))</f>
        <v/>
      </c>
      <c r="G11" s="46" t="str">
        <f>IF(A11="","",VLOOKUP(A11,#REF!,31,FALSE))</f>
        <v/>
      </c>
      <c r="H11" s="23" t="str">
        <f>IF(A11="","",IF(VLOOKUP(A11,#REF!,15,FALSE)="他官署で調達手続きを実施のため","他官署で調達手続きを実施のため",IF(VLOOKUP(A11,#REF!,23,FALSE)="②同種の他の契約の予定価格を類推されるおそれがあるため公表しない","同種の他の契約の予定価格を類推されるおそれがあるため公表しない",IF(VLOOKUP(A11,#REF!,23,FALSE)="－","－",IF(VLOOKUP(A11,#REF!,6,FALSE)&lt;&gt;"",TEXT(VLOOKUP(A11,#REF!,15,FALSE),"#,##0円")&amp;CHAR(10)&amp;"(A)",VLOOKUP(A11,#REF!,15,FALSE))))))</f>
        <v/>
      </c>
      <c r="I11" s="23" t="str">
        <f>IF(A11="","",VLOOKUP(A11,#REF!,17,FALSE))</f>
        <v/>
      </c>
      <c r="J11" s="25" t="str">
        <f>IF(A11="","",IF(VLOOKUP(A11,#REF!,15,FALSE)="他官署で調達手続きを実施のため","－",IF(VLOOKUP(A11,#REF!,23,FALSE)="②同種の他の契約の予定価格を類推されるおそれがあるため公表しない","－",IF(VLOOKUP(A11,#REF!,23,FALSE)="－","－",IF(VLOOKUP(A11,#REF!,6,FALSE)&lt;&gt;"",TEXT(VLOOKUP(A11,#REF!,19,FALSE),"#.0%")&amp;CHAR(10)&amp;"(B/A×100)",VLOOKUP(A11,#REF!,19,FALSE))))))</f>
        <v/>
      </c>
      <c r="K11" s="39"/>
      <c r="L11" s="25" t="str">
        <f>IF(A11="","",IF(VLOOKUP(A11,#REF!,11,FALSE)="①公益社団法人","公社",IF(VLOOKUP(A11,#REF!,11,FALSE)="②公益財団法人","公財","")))</f>
        <v/>
      </c>
      <c r="M11" s="25" t="str">
        <f>IF(A11="","",VLOOKUP(A11,#REF!,12,FALSE))</f>
        <v/>
      </c>
      <c r="N11" s="39" t="str">
        <f>IF(A11="","",IF(VLOOKUP(A11,#REF!,12,FALSE)="国所管",VLOOKUP(A11,#REF!,24,FALSE),""))</f>
        <v/>
      </c>
      <c r="O11" s="26"/>
      <c r="P11" s="37" t="str">
        <f>IF(A11="","",VLOOKUP(A11,#REF!,58,FALSE))</f>
        <v/>
      </c>
      <c r="Q11" s="37" t="str">
        <f>IF(A11="","",IF(VLOOKUP(A11,#REF!,15,FALSE)="他官署で調達手続きを実施のため","×",IF(VLOOKUP(A11,#REF!,23,FALSE)="②同種の他の契約の予定価格を類推されるおそれがあるため公表しない","×","○")))</f>
        <v/>
      </c>
    </row>
    <row r="12" spans="1:17" s="37" customFormat="1" ht="69.95" customHeight="1">
      <c r="A12" s="16"/>
      <c r="B12" s="19" t="str">
        <f>IF(A12="","",VLOOKUP(A12,#REF!,4,FALSE))</f>
        <v/>
      </c>
      <c r="C12" s="20" t="str">
        <f>IF(A12="","",VLOOKUP(A12,#REF!,5,FALSE))</f>
        <v/>
      </c>
      <c r="D12" s="21" t="str">
        <f>IF(A12="","",VLOOKUP(A12,#REF!,8,FALSE))</f>
        <v/>
      </c>
      <c r="E12" s="19" t="str">
        <f>IF(A12="","",VLOOKUP(A12,#REF!,9,FALSE))</f>
        <v/>
      </c>
      <c r="F12" s="5" t="str">
        <f>IF(A12="","",VLOOKUP(A12,#REF!,10,FALSE))</f>
        <v/>
      </c>
      <c r="G12" s="46" t="str">
        <f>IF(A12="","",VLOOKUP(A12,#REF!,31,FALSE))</f>
        <v/>
      </c>
      <c r="H12" s="23" t="str">
        <f>IF(A12="","",IF(VLOOKUP(A12,#REF!,15,FALSE)="他官署で調達手続きを実施のため","他官署で調達手続きを実施のため",IF(VLOOKUP(A12,#REF!,23,FALSE)="②同種の他の契約の予定価格を類推されるおそれがあるため公表しない","同種の他の契約の予定価格を類推されるおそれがあるため公表しない",IF(VLOOKUP(A12,#REF!,23,FALSE)="－","－",IF(VLOOKUP(A12,#REF!,6,FALSE)&lt;&gt;"",TEXT(VLOOKUP(A12,#REF!,15,FALSE),"#,##0円")&amp;CHAR(10)&amp;"(A)",VLOOKUP(A12,#REF!,15,FALSE))))))</f>
        <v/>
      </c>
      <c r="I12" s="23" t="str">
        <f>IF(A12="","",VLOOKUP(A12,#REF!,17,FALSE))</f>
        <v/>
      </c>
      <c r="J12" s="25" t="str">
        <f>IF(A12="","",IF(VLOOKUP(A12,#REF!,15,FALSE)="他官署で調達手続きを実施のため","－",IF(VLOOKUP(A12,#REF!,23,FALSE)="②同種の他の契約の予定価格を類推されるおそれがあるため公表しない","－",IF(VLOOKUP(A12,#REF!,23,FALSE)="－","－",IF(VLOOKUP(A12,#REF!,6,FALSE)&lt;&gt;"",TEXT(VLOOKUP(A12,#REF!,19,FALSE),"#.0%")&amp;CHAR(10)&amp;"(B/A×100)",VLOOKUP(A12,#REF!,19,FALSE))))))</f>
        <v/>
      </c>
      <c r="K12" s="39"/>
      <c r="L12" s="25" t="str">
        <f>IF(A12="","",IF(VLOOKUP(A12,#REF!,11,FALSE)="①公益社団法人","公社",IF(VLOOKUP(A12,#REF!,11,FALSE)="②公益財団法人","公財","")))</f>
        <v/>
      </c>
      <c r="M12" s="25" t="str">
        <f>IF(A12="","",VLOOKUP(A12,#REF!,12,FALSE))</f>
        <v/>
      </c>
      <c r="N12" s="39" t="str">
        <f>IF(A12="","",IF(VLOOKUP(A12,#REF!,12,FALSE)="国所管",VLOOKUP(A12,#REF!,24,FALSE),""))</f>
        <v/>
      </c>
      <c r="O12" s="26"/>
      <c r="P12" s="37" t="str">
        <f>IF(A12="","",VLOOKUP(A12,#REF!,58,FALSE))</f>
        <v/>
      </c>
      <c r="Q12" s="37" t="str">
        <f>IF(A12="","",IF(VLOOKUP(A12,#REF!,15,FALSE)="他官署で調達手続きを実施のため","×",IF(VLOOKUP(A12,#REF!,23,FALSE)="②同種の他の契約の予定価格を類推されるおそれがあるため公表しない","×","○")))</f>
        <v/>
      </c>
    </row>
    <row r="13" spans="1:17" s="37" customFormat="1" ht="69.95" customHeight="1">
      <c r="A13" s="16"/>
      <c r="B13" s="19" t="str">
        <f>IF(A13="","",VLOOKUP(A13,#REF!,4,FALSE))</f>
        <v/>
      </c>
      <c r="C13" s="20" t="str">
        <f>IF(A13="","",VLOOKUP(A13,#REF!,5,FALSE))</f>
        <v/>
      </c>
      <c r="D13" s="21" t="str">
        <f>IF(A13="","",VLOOKUP(A13,#REF!,8,FALSE))</f>
        <v/>
      </c>
      <c r="E13" s="19" t="str">
        <f>IF(A13="","",VLOOKUP(A13,#REF!,9,FALSE))</f>
        <v/>
      </c>
      <c r="F13" s="5" t="str">
        <f>IF(A13="","",VLOOKUP(A13,#REF!,10,FALSE))</f>
        <v/>
      </c>
      <c r="G13" s="46" t="str">
        <f>IF(A13="","",VLOOKUP(A13,#REF!,31,FALSE))</f>
        <v/>
      </c>
      <c r="H13" s="23" t="str">
        <f>IF(A13="","",IF(VLOOKUP(A13,#REF!,15,FALSE)="他官署で調達手続きを実施のため","他官署で調達手続きを実施のため",IF(VLOOKUP(A13,#REF!,23,FALSE)="②同種の他の契約の予定価格を類推されるおそれがあるため公表しない","同種の他の契約の予定価格を類推されるおそれがあるため公表しない",IF(VLOOKUP(A13,#REF!,23,FALSE)="－","－",IF(VLOOKUP(A13,#REF!,6,FALSE)&lt;&gt;"",TEXT(VLOOKUP(A13,#REF!,15,FALSE),"#,##0円")&amp;CHAR(10)&amp;"(A)",VLOOKUP(A13,#REF!,15,FALSE))))))</f>
        <v/>
      </c>
      <c r="I13" s="23" t="str">
        <f>IF(A13="","",VLOOKUP(A13,#REF!,17,FALSE))</f>
        <v/>
      </c>
      <c r="J13" s="25" t="str">
        <f>IF(A13="","",IF(VLOOKUP(A13,#REF!,15,FALSE)="他官署で調達手続きを実施のため","－",IF(VLOOKUP(A13,#REF!,23,FALSE)="②同種の他の契約の予定価格を類推されるおそれがあるため公表しない","－",IF(VLOOKUP(A13,#REF!,23,FALSE)="－","－",IF(VLOOKUP(A13,#REF!,6,FALSE)&lt;&gt;"",TEXT(VLOOKUP(A13,#REF!,19,FALSE),"#.0%")&amp;CHAR(10)&amp;"(B/A×100)",VLOOKUP(A13,#REF!,19,FALSE))))))</f>
        <v/>
      </c>
      <c r="K13" s="39"/>
      <c r="L13" s="25" t="str">
        <f>IF(A13="","",IF(VLOOKUP(A13,#REF!,11,FALSE)="①公益社団法人","公社",IF(VLOOKUP(A13,#REF!,11,FALSE)="②公益財団法人","公財","")))</f>
        <v/>
      </c>
      <c r="M13" s="25" t="str">
        <f>IF(A13="","",VLOOKUP(A13,#REF!,12,FALSE))</f>
        <v/>
      </c>
      <c r="N13" s="39" t="str">
        <f>IF(A13="","",IF(VLOOKUP(A13,#REF!,12,FALSE)="国所管",VLOOKUP(A13,#REF!,24,FALSE),""))</f>
        <v/>
      </c>
      <c r="O13" s="26"/>
      <c r="P13" s="37" t="str">
        <f>IF(A13="","",VLOOKUP(A13,#REF!,58,FALSE))</f>
        <v/>
      </c>
      <c r="Q13" s="37" t="str">
        <f>IF(A13="","",IF(VLOOKUP(A13,#REF!,15,FALSE)="他官署で調達手続きを実施のため","×",IF(VLOOKUP(A13,#REF!,23,FALSE)="②同種の他の契約の予定価格を類推されるおそれがあるため公表しない","×","○")))</f>
        <v/>
      </c>
    </row>
    <row r="14" spans="1:17" s="37" customFormat="1" ht="69.95" customHeight="1">
      <c r="A14" s="16"/>
      <c r="B14" s="19" t="str">
        <f>IF(A14="","",VLOOKUP(A14,#REF!,4,FALSE))</f>
        <v/>
      </c>
      <c r="C14" s="20" t="str">
        <f>IF(A14="","",VLOOKUP(A14,#REF!,5,FALSE))</f>
        <v/>
      </c>
      <c r="D14" s="21" t="str">
        <f>IF(A14="","",VLOOKUP(A14,#REF!,8,FALSE))</f>
        <v/>
      </c>
      <c r="E14" s="19" t="str">
        <f>IF(A14="","",VLOOKUP(A14,#REF!,9,FALSE))</f>
        <v/>
      </c>
      <c r="F14" s="5" t="str">
        <f>IF(A14="","",VLOOKUP(A14,#REF!,10,FALSE))</f>
        <v/>
      </c>
      <c r="G14" s="46" t="str">
        <f>IF(A14="","",VLOOKUP(A14,#REF!,31,FALSE))</f>
        <v/>
      </c>
      <c r="H14" s="23" t="str">
        <f>IF(A14="","",IF(VLOOKUP(A14,#REF!,15,FALSE)="他官署で調達手続きを実施のため","他官署で調達手続きを実施のため",IF(VLOOKUP(A14,#REF!,23,FALSE)="②同種の他の契約の予定価格を類推されるおそれがあるため公表しない","同種の他の契約の予定価格を類推されるおそれがあるため公表しない",IF(VLOOKUP(A14,#REF!,23,FALSE)="－","－",IF(VLOOKUP(A14,#REF!,6,FALSE)&lt;&gt;"",TEXT(VLOOKUP(A14,#REF!,15,FALSE),"#,##0円")&amp;CHAR(10)&amp;"(A)",VLOOKUP(A14,#REF!,15,FALSE))))))</f>
        <v/>
      </c>
      <c r="I14" s="23" t="str">
        <f>IF(A14="","",VLOOKUP(A14,#REF!,17,FALSE))</f>
        <v/>
      </c>
      <c r="J14" s="25" t="str">
        <f>IF(A14="","",IF(VLOOKUP(A14,#REF!,15,FALSE)="他官署で調達手続きを実施のため","－",IF(VLOOKUP(A14,#REF!,23,FALSE)="②同種の他の契約の予定価格を類推されるおそれがあるため公表しない","－",IF(VLOOKUP(A14,#REF!,23,FALSE)="－","－",IF(VLOOKUP(A14,#REF!,6,FALSE)&lt;&gt;"",TEXT(VLOOKUP(A14,#REF!,19,FALSE),"#.0%")&amp;CHAR(10)&amp;"(B/A×100)",VLOOKUP(A14,#REF!,19,FALSE))))))</f>
        <v/>
      </c>
      <c r="K14" s="39"/>
      <c r="L14" s="25" t="str">
        <f>IF(A14="","",IF(VLOOKUP(A14,#REF!,11,FALSE)="①公益社団法人","公社",IF(VLOOKUP(A14,#REF!,11,FALSE)="②公益財団法人","公財","")))</f>
        <v/>
      </c>
      <c r="M14" s="25" t="str">
        <f>IF(A14="","",VLOOKUP(A14,#REF!,12,FALSE))</f>
        <v/>
      </c>
      <c r="N14" s="39" t="str">
        <f>IF(A14="","",IF(VLOOKUP(A14,#REF!,12,FALSE)="国所管",VLOOKUP(A14,#REF!,24,FALSE),""))</f>
        <v/>
      </c>
      <c r="O14" s="26"/>
      <c r="P14" s="37" t="str">
        <f>IF(A14="","",VLOOKUP(A14,#REF!,58,FALSE))</f>
        <v/>
      </c>
      <c r="Q14" s="37" t="str">
        <f>IF(A14="","",IF(VLOOKUP(A14,#REF!,15,FALSE)="他官署で調達手続きを実施のため","×",IF(VLOOKUP(A14,#REF!,23,FALSE)="②同種の他の契約の予定価格を類推されるおそれがあるため公表しない","×","○")))</f>
        <v/>
      </c>
    </row>
    <row r="15" spans="1:17" s="37" customFormat="1" ht="69.95" customHeight="1">
      <c r="A15" s="16"/>
      <c r="B15" s="19" t="str">
        <f>IF(A15="","",VLOOKUP(A15,#REF!,4,FALSE))</f>
        <v/>
      </c>
      <c r="C15" s="20" t="str">
        <f>IF(A15="","",VLOOKUP(A15,#REF!,5,FALSE))</f>
        <v/>
      </c>
      <c r="D15" s="21" t="str">
        <f>IF(A15="","",VLOOKUP(A15,#REF!,8,FALSE))</f>
        <v/>
      </c>
      <c r="E15" s="19" t="str">
        <f>IF(A15="","",VLOOKUP(A15,#REF!,9,FALSE))</f>
        <v/>
      </c>
      <c r="F15" s="5" t="str">
        <f>IF(A15="","",VLOOKUP(A15,#REF!,10,FALSE))</f>
        <v/>
      </c>
      <c r="G15" s="46" t="str">
        <f>IF(A15="","",VLOOKUP(A15,#REF!,31,FALSE))</f>
        <v/>
      </c>
      <c r="H15" s="23" t="str">
        <f>IF(A15="","",IF(VLOOKUP(A15,#REF!,15,FALSE)="他官署で調達手続きを実施のため","他官署で調達手続きを実施のため",IF(VLOOKUP(A15,#REF!,23,FALSE)="②同種の他の契約の予定価格を類推されるおそれがあるため公表しない","同種の他の契約の予定価格を類推されるおそれがあるため公表しない",IF(VLOOKUP(A15,#REF!,23,FALSE)="－","－",IF(VLOOKUP(A15,#REF!,6,FALSE)&lt;&gt;"",TEXT(VLOOKUP(A15,#REF!,15,FALSE),"#,##0円")&amp;CHAR(10)&amp;"(A)",VLOOKUP(A15,#REF!,15,FALSE))))))</f>
        <v/>
      </c>
      <c r="I15" s="23" t="str">
        <f>IF(A15="","",VLOOKUP(A15,#REF!,17,FALSE))</f>
        <v/>
      </c>
      <c r="J15" s="25" t="str">
        <f>IF(A15="","",IF(VLOOKUP(A15,#REF!,15,FALSE)="他官署で調達手続きを実施のため","－",IF(VLOOKUP(A15,#REF!,23,FALSE)="②同種の他の契約の予定価格を類推されるおそれがあるため公表しない","－",IF(VLOOKUP(A15,#REF!,23,FALSE)="－","－",IF(VLOOKUP(A15,#REF!,6,FALSE)&lt;&gt;"",TEXT(VLOOKUP(A15,#REF!,19,FALSE),"#.0%")&amp;CHAR(10)&amp;"(B/A×100)",VLOOKUP(A15,#REF!,19,FALSE))))))</f>
        <v/>
      </c>
      <c r="K15" s="39"/>
      <c r="L15" s="25" t="str">
        <f>IF(A15="","",IF(VLOOKUP(A15,#REF!,11,FALSE)="①公益社団法人","公社",IF(VLOOKUP(A15,#REF!,11,FALSE)="②公益財団法人","公財","")))</f>
        <v/>
      </c>
      <c r="M15" s="25" t="str">
        <f>IF(A15="","",VLOOKUP(A15,#REF!,12,FALSE))</f>
        <v/>
      </c>
      <c r="N15" s="39" t="str">
        <f>IF(A15="","",IF(VLOOKUP(A15,#REF!,12,FALSE)="国所管",VLOOKUP(A15,#REF!,24,FALSE),""))</f>
        <v/>
      </c>
      <c r="O15" s="26"/>
      <c r="P15" s="37" t="str">
        <f>IF(A15="","",VLOOKUP(A15,#REF!,58,FALSE))</f>
        <v/>
      </c>
      <c r="Q15" s="37" t="str">
        <f>IF(A15="","",IF(VLOOKUP(A15,#REF!,15,FALSE)="他官署で調達手続きを実施のため","×",IF(VLOOKUP(A15,#REF!,23,FALSE)="②同種の他の契約の予定価格を類推されるおそれがあるため公表しない","×","○")))</f>
        <v/>
      </c>
    </row>
    <row r="16" spans="1:17" s="37" customFormat="1" ht="69.95" customHeight="1">
      <c r="A16" s="16"/>
      <c r="B16" s="19" t="str">
        <f>IF(A16="","",VLOOKUP(A16,#REF!,4,FALSE))</f>
        <v/>
      </c>
      <c r="C16" s="20" t="str">
        <f>IF(A16="","",VLOOKUP(A16,#REF!,5,FALSE))</f>
        <v/>
      </c>
      <c r="D16" s="21" t="str">
        <f>IF(A16="","",VLOOKUP(A16,#REF!,8,FALSE))</f>
        <v/>
      </c>
      <c r="E16" s="19" t="str">
        <f>IF(A16="","",VLOOKUP(A16,#REF!,9,FALSE))</f>
        <v/>
      </c>
      <c r="F16" s="5" t="str">
        <f>IF(A16="","",VLOOKUP(A16,#REF!,10,FALSE))</f>
        <v/>
      </c>
      <c r="G16" s="46" t="str">
        <f>IF(A16="","",VLOOKUP(A16,#REF!,31,FALSE))</f>
        <v/>
      </c>
      <c r="H16" s="23" t="str">
        <f>IF(A16="","",IF(VLOOKUP(A16,#REF!,15,FALSE)="他官署で調達手続きを実施のため","他官署で調達手続きを実施のため",IF(VLOOKUP(A16,#REF!,23,FALSE)="②同種の他の契約の予定価格を類推されるおそれがあるため公表しない","同種の他の契約の予定価格を類推されるおそれがあるため公表しない",IF(VLOOKUP(A16,#REF!,23,FALSE)="－","－",IF(VLOOKUP(A16,#REF!,6,FALSE)&lt;&gt;"",TEXT(VLOOKUP(A16,#REF!,15,FALSE),"#,##0円")&amp;CHAR(10)&amp;"(A)",VLOOKUP(A16,#REF!,15,FALSE))))))</f>
        <v/>
      </c>
      <c r="I16" s="23" t="str">
        <f>IF(A16="","",VLOOKUP(A16,#REF!,17,FALSE))</f>
        <v/>
      </c>
      <c r="J16" s="25" t="str">
        <f>IF(A16="","",IF(VLOOKUP(A16,#REF!,15,FALSE)="他官署で調達手続きを実施のため","－",IF(VLOOKUP(A16,#REF!,23,FALSE)="②同種の他の契約の予定価格を類推されるおそれがあるため公表しない","－",IF(VLOOKUP(A16,#REF!,23,FALSE)="－","－",IF(VLOOKUP(A16,#REF!,6,FALSE)&lt;&gt;"",TEXT(VLOOKUP(A16,#REF!,19,FALSE),"#.0%")&amp;CHAR(10)&amp;"(B/A×100)",VLOOKUP(A16,#REF!,19,FALSE))))))</f>
        <v/>
      </c>
      <c r="K16" s="39"/>
      <c r="L16" s="25" t="str">
        <f>IF(A16="","",IF(VLOOKUP(A16,#REF!,11,FALSE)="①公益社団法人","公社",IF(VLOOKUP(A16,#REF!,11,FALSE)="②公益財団法人","公財","")))</f>
        <v/>
      </c>
      <c r="M16" s="25" t="str">
        <f>IF(A16="","",VLOOKUP(A16,#REF!,12,FALSE))</f>
        <v/>
      </c>
      <c r="N16" s="39" t="str">
        <f>IF(A16="","",IF(VLOOKUP(A16,#REF!,12,FALSE)="国所管",VLOOKUP(A16,#REF!,24,FALSE),""))</f>
        <v/>
      </c>
      <c r="O16" s="26"/>
      <c r="P16" s="37" t="str">
        <f>IF(A16="","",VLOOKUP(A16,#REF!,58,FALSE))</f>
        <v/>
      </c>
      <c r="Q16" s="37" t="str">
        <f>IF(A16="","",IF(VLOOKUP(A16,#REF!,15,FALSE)="他官署で調達手続きを実施のため","×",IF(VLOOKUP(A16,#REF!,23,FALSE)="②同種の他の契約の予定価格を類推されるおそれがあるため公表しない","×","○")))</f>
        <v/>
      </c>
    </row>
    <row r="17" spans="1:17" s="37" customFormat="1" ht="69.95" customHeight="1">
      <c r="A17" s="16"/>
      <c r="B17" s="19" t="str">
        <f>IF(A17="","",VLOOKUP(A17,#REF!,4,FALSE))</f>
        <v/>
      </c>
      <c r="C17" s="20" t="str">
        <f>IF(A17="","",VLOOKUP(A17,#REF!,5,FALSE))</f>
        <v/>
      </c>
      <c r="D17" s="21" t="str">
        <f>IF(A17="","",VLOOKUP(A17,#REF!,8,FALSE))</f>
        <v/>
      </c>
      <c r="E17" s="19" t="str">
        <f>IF(A17="","",VLOOKUP(A17,#REF!,9,FALSE))</f>
        <v/>
      </c>
      <c r="F17" s="5" t="str">
        <f>IF(A17="","",VLOOKUP(A17,#REF!,10,FALSE))</f>
        <v/>
      </c>
      <c r="G17" s="46" t="str">
        <f>IF(A17="","",VLOOKUP(A17,#REF!,31,FALSE))</f>
        <v/>
      </c>
      <c r="H17" s="23" t="str">
        <f>IF(A17="","",IF(VLOOKUP(A17,#REF!,15,FALSE)="他官署で調達手続きを実施のため","他官署で調達手続きを実施のため",IF(VLOOKUP(A17,#REF!,23,FALSE)="②同種の他の契約の予定価格を類推されるおそれがあるため公表しない","同種の他の契約の予定価格を類推されるおそれがあるため公表しない",IF(VLOOKUP(A17,#REF!,23,FALSE)="－","－",IF(VLOOKUP(A17,#REF!,6,FALSE)&lt;&gt;"",TEXT(VLOOKUP(A17,#REF!,15,FALSE),"#,##0円")&amp;CHAR(10)&amp;"(A)",VLOOKUP(A17,#REF!,15,FALSE))))))</f>
        <v/>
      </c>
      <c r="I17" s="23" t="str">
        <f>IF(A17="","",VLOOKUP(A17,#REF!,17,FALSE))</f>
        <v/>
      </c>
      <c r="J17" s="25" t="str">
        <f>IF(A17="","",IF(VLOOKUP(A17,#REF!,15,FALSE)="他官署で調達手続きを実施のため","－",IF(VLOOKUP(A17,#REF!,23,FALSE)="②同種の他の契約の予定価格を類推されるおそれがあるため公表しない","－",IF(VLOOKUP(A17,#REF!,23,FALSE)="－","－",IF(VLOOKUP(A17,#REF!,6,FALSE)&lt;&gt;"",TEXT(VLOOKUP(A17,#REF!,19,FALSE),"#.0%")&amp;CHAR(10)&amp;"(B/A×100)",VLOOKUP(A17,#REF!,19,FALSE))))))</f>
        <v/>
      </c>
      <c r="K17" s="39"/>
      <c r="L17" s="25" t="str">
        <f>IF(A17="","",IF(VLOOKUP(A17,#REF!,11,FALSE)="①公益社団法人","公社",IF(VLOOKUP(A17,#REF!,11,FALSE)="②公益財団法人","公財","")))</f>
        <v/>
      </c>
      <c r="M17" s="25" t="str">
        <f>IF(A17="","",VLOOKUP(A17,#REF!,12,FALSE))</f>
        <v/>
      </c>
      <c r="N17" s="39" t="str">
        <f>IF(A17="","",IF(VLOOKUP(A17,#REF!,12,FALSE)="国所管",VLOOKUP(A17,#REF!,24,FALSE),""))</f>
        <v/>
      </c>
      <c r="O17" s="26"/>
      <c r="P17" s="37" t="str">
        <f>IF(A17="","",VLOOKUP(A17,#REF!,58,FALSE))</f>
        <v/>
      </c>
      <c r="Q17" s="37" t="str">
        <f>IF(A17="","",IF(VLOOKUP(A17,#REF!,15,FALSE)="他官署で調達手続きを実施のため","×",IF(VLOOKUP(A17,#REF!,23,FALSE)="②同種の他の契約の予定価格を類推されるおそれがあるため公表しない","×","○")))</f>
        <v/>
      </c>
    </row>
    <row r="18" spans="1:17" s="37" customFormat="1" ht="69.95" customHeight="1">
      <c r="A18" s="16"/>
      <c r="B18" s="19" t="str">
        <f>IF(A18="","",VLOOKUP(A18,#REF!,4,FALSE))</f>
        <v/>
      </c>
      <c r="C18" s="20" t="str">
        <f>IF(A18="","",VLOOKUP(A18,#REF!,5,FALSE))</f>
        <v/>
      </c>
      <c r="D18" s="21" t="str">
        <f>IF(A18="","",VLOOKUP(A18,#REF!,8,FALSE))</f>
        <v/>
      </c>
      <c r="E18" s="19" t="str">
        <f>IF(A18="","",VLOOKUP(A18,#REF!,9,FALSE))</f>
        <v/>
      </c>
      <c r="F18" s="5" t="str">
        <f>IF(A18="","",VLOOKUP(A18,#REF!,10,FALSE))</f>
        <v/>
      </c>
      <c r="G18" s="46" t="str">
        <f>IF(A18="","",VLOOKUP(A18,#REF!,31,FALSE))</f>
        <v/>
      </c>
      <c r="H18" s="23" t="str">
        <f>IF(A18="","",IF(VLOOKUP(A18,#REF!,15,FALSE)="他官署で調達手続きを実施のため","他官署で調達手続きを実施のため",IF(VLOOKUP(A18,#REF!,23,FALSE)="②同種の他の契約の予定価格を類推されるおそれがあるため公表しない","同種の他の契約の予定価格を類推されるおそれがあるため公表しない",IF(VLOOKUP(A18,#REF!,23,FALSE)="－","－",IF(VLOOKUP(A18,#REF!,6,FALSE)&lt;&gt;"",TEXT(VLOOKUP(A18,#REF!,15,FALSE),"#,##0円")&amp;CHAR(10)&amp;"(A)",VLOOKUP(A18,#REF!,15,FALSE))))))</f>
        <v/>
      </c>
      <c r="I18" s="23" t="str">
        <f>IF(A18="","",VLOOKUP(A18,#REF!,17,FALSE))</f>
        <v/>
      </c>
      <c r="J18" s="25" t="str">
        <f>IF(A18="","",IF(VLOOKUP(A18,#REF!,15,FALSE)="他官署で調達手続きを実施のため","－",IF(VLOOKUP(A18,#REF!,23,FALSE)="②同種の他の契約の予定価格を類推されるおそれがあるため公表しない","－",IF(VLOOKUP(A18,#REF!,23,FALSE)="－","－",IF(VLOOKUP(A18,#REF!,6,FALSE)&lt;&gt;"",TEXT(VLOOKUP(A18,#REF!,19,FALSE),"#.0%")&amp;CHAR(10)&amp;"(B/A×100)",VLOOKUP(A18,#REF!,19,FALSE))))))</f>
        <v/>
      </c>
      <c r="K18" s="39"/>
      <c r="L18" s="25" t="str">
        <f>IF(A18="","",IF(VLOOKUP(A18,#REF!,11,FALSE)="①公益社団法人","公社",IF(VLOOKUP(A18,#REF!,11,FALSE)="②公益財団法人","公財","")))</f>
        <v/>
      </c>
      <c r="M18" s="25" t="str">
        <f>IF(A18="","",VLOOKUP(A18,#REF!,12,FALSE))</f>
        <v/>
      </c>
      <c r="N18" s="39" t="str">
        <f>IF(A18="","",IF(VLOOKUP(A18,#REF!,12,FALSE)="国所管",VLOOKUP(A18,#REF!,24,FALSE),""))</f>
        <v/>
      </c>
      <c r="O18" s="26"/>
      <c r="P18" s="37" t="str">
        <f>IF(A18="","",VLOOKUP(A18,#REF!,58,FALSE))</f>
        <v/>
      </c>
      <c r="Q18" s="37" t="str">
        <f>IF(A18="","",IF(VLOOKUP(A18,#REF!,15,FALSE)="他官署で調達手続きを実施のため","×",IF(VLOOKUP(A18,#REF!,23,FALSE)="②同種の他の契約の予定価格を類推されるおそれがあるため公表しない","×","○")))</f>
        <v/>
      </c>
    </row>
    <row r="19" spans="1:17" s="37" customFormat="1" ht="69.95" customHeight="1">
      <c r="A19" s="16"/>
      <c r="B19" s="19" t="str">
        <f>IF(A19="","",VLOOKUP(A19,#REF!,4,FALSE))</f>
        <v/>
      </c>
      <c r="C19" s="20" t="str">
        <f>IF(A19="","",VLOOKUP(A19,#REF!,5,FALSE))</f>
        <v/>
      </c>
      <c r="D19" s="21" t="str">
        <f>IF(A19="","",VLOOKUP(A19,#REF!,8,FALSE))</f>
        <v/>
      </c>
      <c r="E19" s="19" t="str">
        <f>IF(A19="","",VLOOKUP(A19,#REF!,9,FALSE))</f>
        <v/>
      </c>
      <c r="F19" s="5" t="str">
        <f>IF(A19="","",VLOOKUP(A19,#REF!,10,FALSE))</f>
        <v/>
      </c>
      <c r="G19" s="46" t="str">
        <f>IF(A19="","",VLOOKUP(A19,#REF!,31,FALSE))</f>
        <v/>
      </c>
      <c r="H19" s="23" t="str">
        <f>IF(A19="","",IF(VLOOKUP(A19,#REF!,15,FALSE)="他官署で調達手続きを実施のため","他官署で調達手続きを実施のため",IF(VLOOKUP(A19,#REF!,23,FALSE)="②同種の他の契約の予定価格を類推されるおそれがあるため公表しない","同種の他の契約の予定価格を類推されるおそれがあるため公表しない",IF(VLOOKUP(A19,#REF!,23,FALSE)="－","－",IF(VLOOKUP(A19,#REF!,6,FALSE)&lt;&gt;"",TEXT(VLOOKUP(A19,#REF!,15,FALSE),"#,##0円")&amp;CHAR(10)&amp;"(A)",VLOOKUP(A19,#REF!,15,FALSE))))))</f>
        <v/>
      </c>
      <c r="I19" s="23" t="str">
        <f>IF(A19="","",VLOOKUP(A19,#REF!,17,FALSE))</f>
        <v/>
      </c>
      <c r="J19" s="25" t="str">
        <f>IF(A19="","",IF(VLOOKUP(A19,#REF!,15,FALSE)="他官署で調達手続きを実施のため","－",IF(VLOOKUP(A19,#REF!,23,FALSE)="②同種の他の契約の予定価格を類推されるおそれがあるため公表しない","－",IF(VLOOKUP(A19,#REF!,23,FALSE)="－","－",IF(VLOOKUP(A19,#REF!,6,FALSE)&lt;&gt;"",TEXT(VLOOKUP(A19,#REF!,19,FALSE),"#.0%")&amp;CHAR(10)&amp;"(B/A×100)",VLOOKUP(A19,#REF!,19,FALSE))))))</f>
        <v/>
      </c>
      <c r="K19" s="39"/>
      <c r="L19" s="25" t="str">
        <f>IF(A19="","",IF(VLOOKUP(A19,#REF!,11,FALSE)="①公益社団法人","公社",IF(VLOOKUP(A19,#REF!,11,FALSE)="②公益財団法人","公財","")))</f>
        <v/>
      </c>
      <c r="M19" s="25" t="str">
        <f>IF(A19="","",VLOOKUP(A19,#REF!,12,FALSE))</f>
        <v/>
      </c>
      <c r="N19" s="39" t="str">
        <f>IF(A19="","",IF(VLOOKUP(A19,#REF!,12,FALSE)="国所管",VLOOKUP(A19,#REF!,24,FALSE),""))</f>
        <v/>
      </c>
      <c r="O19" s="26"/>
      <c r="P19" s="37" t="str">
        <f>IF(A19="","",VLOOKUP(A19,#REF!,58,FALSE))</f>
        <v/>
      </c>
      <c r="Q19" s="37" t="str">
        <f>IF(A19="","",IF(VLOOKUP(A19,#REF!,15,FALSE)="他官署で調達手続きを実施のため","×",IF(VLOOKUP(A19,#REF!,23,FALSE)="②同種の他の契約の予定価格を類推されるおそれがあるため公表しない","×","○")))</f>
        <v/>
      </c>
    </row>
    <row r="20" spans="1:17" s="37" customFormat="1" ht="69.95" customHeight="1">
      <c r="A20" s="16"/>
      <c r="B20" s="19" t="str">
        <f>IF(A20="","",VLOOKUP(A20,#REF!,4,FALSE))</f>
        <v/>
      </c>
      <c r="C20" s="20" t="str">
        <f>IF(A20="","",VLOOKUP(A20,#REF!,5,FALSE))</f>
        <v/>
      </c>
      <c r="D20" s="21" t="str">
        <f>IF(A20="","",VLOOKUP(A20,#REF!,8,FALSE))</f>
        <v/>
      </c>
      <c r="E20" s="19" t="str">
        <f>IF(A20="","",VLOOKUP(A20,#REF!,9,FALSE))</f>
        <v/>
      </c>
      <c r="F20" s="5" t="str">
        <f>IF(A20="","",VLOOKUP(A20,#REF!,10,FALSE))</f>
        <v/>
      </c>
      <c r="G20" s="46" t="str">
        <f>IF(A20="","",VLOOKUP(A20,#REF!,31,FALSE))</f>
        <v/>
      </c>
      <c r="H20" s="23" t="str">
        <f>IF(A20="","",IF(VLOOKUP(A20,#REF!,15,FALSE)="他官署で調達手続きを実施のため","他官署で調達手続きを実施のため",IF(VLOOKUP(A20,#REF!,23,FALSE)="②同種の他の契約の予定価格を類推されるおそれがあるため公表しない","同種の他の契約の予定価格を類推されるおそれがあるため公表しない",IF(VLOOKUP(A20,#REF!,23,FALSE)="－","－",IF(VLOOKUP(A20,#REF!,6,FALSE)&lt;&gt;"",TEXT(VLOOKUP(A20,#REF!,15,FALSE),"#,##0円")&amp;CHAR(10)&amp;"(A)",VLOOKUP(A20,#REF!,15,FALSE))))))</f>
        <v/>
      </c>
      <c r="I20" s="23" t="str">
        <f>IF(A20="","",VLOOKUP(A20,#REF!,17,FALSE))</f>
        <v/>
      </c>
      <c r="J20" s="25" t="str">
        <f>IF(A20="","",IF(VLOOKUP(A20,#REF!,15,FALSE)="他官署で調達手続きを実施のため","－",IF(VLOOKUP(A20,#REF!,23,FALSE)="②同種の他の契約の予定価格を類推されるおそれがあるため公表しない","－",IF(VLOOKUP(A20,#REF!,23,FALSE)="－","－",IF(VLOOKUP(A20,#REF!,6,FALSE)&lt;&gt;"",TEXT(VLOOKUP(A20,#REF!,19,FALSE),"#.0%")&amp;CHAR(10)&amp;"(B/A×100)",VLOOKUP(A20,#REF!,19,FALSE))))))</f>
        <v/>
      </c>
      <c r="K20" s="39"/>
      <c r="L20" s="25" t="str">
        <f>IF(A20="","",IF(VLOOKUP(A20,#REF!,11,FALSE)="①公益社団法人","公社",IF(VLOOKUP(A20,#REF!,11,FALSE)="②公益財団法人","公財","")))</f>
        <v/>
      </c>
      <c r="M20" s="25" t="str">
        <f>IF(A20="","",VLOOKUP(A20,#REF!,12,FALSE))</f>
        <v/>
      </c>
      <c r="N20" s="39" t="str">
        <f>IF(A20="","",IF(VLOOKUP(A20,#REF!,12,FALSE)="国所管",VLOOKUP(A20,#REF!,24,FALSE),""))</f>
        <v/>
      </c>
      <c r="O20" s="26"/>
      <c r="P20" s="37" t="str">
        <f>IF(A20="","",VLOOKUP(A20,#REF!,58,FALSE))</f>
        <v/>
      </c>
      <c r="Q20" s="37" t="str">
        <f>IF(A20="","",IF(VLOOKUP(A20,#REF!,15,FALSE)="他官署で調達手続きを実施のため","×",IF(VLOOKUP(A20,#REF!,23,FALSE)="②同種の他の契約の予定価格を類推されるおそれがあるため公表しない","×","○")))</f>
        <v/>
      </c>
    </row>
    <row r="21" spans="1:17" s="37" customFormat="1" ht="69.95" customHeight="1">
      <c r="A21" s="16"/>
      <c r="B21" s="19" t="str">
        <f>IF(A21="","",VLOOKUP(A21,#REF!,4,FALSE))</f>
        <v/>
      </c>
      <c r="C21" s="20" t="str">
        <f>IF(A21="","",VLOOKUP(A21,#REF!,5,FALSE))</f>
        <v/>
      </c>
      <c r="D21" s="21" t="str">
        <f>IF(A21="","",VLOOKUP(A21,#REF!,8,FALSE))</f>
        <v/>
      </c>
      <c r="E21" s="19" t="str">
        <f>IF(A21="","",VLOOKUP(A21,#REF!,9,FALSE))</f>
        <v/>
      </c>
      <c r="F21" s="5" t="str">
        <f>IF(A21="","",VLOOKUP(A21,#REF!,10,FALSE))</f>
        <v/>
      </c>
      <c r="G21" s="46" t="str">
        <f>IF(A21="","",VLOOKUP(A21,#REF!,31,FALSE))</f>
        <v/>
      </c>
      <c r="H21" s="23" t="str">
        <f>IF(A21="","",IF(VLOOKUP(A21,#REF!,15,FALSE)="他官署で調達手続きを実施のため","他官署で調達手続きを実施のため",IF(VLOOKUP(A21,#REF!,23,FALSE)="②同種の他の契約の予定価格を類推されるおそれがあるため公表しない","同種の他の契約の予定価格を類推されるおそれがあるため公表しない",IF(VLOOKUP(A21,#REF!,23,FALSE)="－","－",IF(VLOOKUP(A21,#REF!,6,FALSE)&lt;&gt;"",TEXT(VLOOKUP(A21,#REF!,15,FALSE),"#,##0円")&amp;CHAR(10)&amp;"(A)",VLOOKUP(A21,#REF!,15,FALSE))))))</f>
        <v/>
      </c>
      <c r="I21" s="23" t="str">
        <f>IF(A21="","",VLOOKUP(A21,#REF!,17,FALSE))</f>
        <v/>
      </c>
      <c r="J21" s="25" t="str">
        <f>IF(A21="","",IF(VLOOKUP(A21,#REF!,15,FALSE)="他官署で調達手続きを実施のため","－",IF(VLOOKUP(A21,#REF!,23,FALSE)="②同種の他の契約の予定価格を類推されるおそれがあるため公表しない","－",IF(VLOOKUP(A21,#REF!,23,FALSE)="－","－",IF(VLOOKUP(A21,#REF!,6,FALSE)&lt;&gt;"",TEXT(VLOOKUP(A21,#REF!,19,FALSE),"#.0%")&amp;CHAR(10)&amp;"(B/A×100)",VLOOKUP(A21,#REF!,19,FALSE))))))</f>
        <v/>
      </c>
      <c r="K21" s="39"/>
      <c r="L21" s="25" t="str">
        <f>IF(A21="","",IF(VLOOKUP(A21,#REF!,11,FALSE)="①公益社団法人","公社",IF(VLOOKUP(A21,#REF!,11,FALSE)="②公益財団法人","公財","")))</f>
        <v/>
      </c>
      <c r="M21" s="25" t="str">
        <f>IF(A21="","",VLOOKUP(A21,#REF!,12,FALSE))</f>
        <v/>
      </c>
      <c r="N21" s="39" t="str">
        <f>IF(A21="","",IF(VLOOKUP(A21,#REF!,12,FALSE)="国所管",VLOOKUP(A21,#REF!,24,FALSE),""))</f>
        <v/>
      </c>
      <c r="O21" s="26"/>
      <c r="P21" s="37" t="str">
        <f>IF(A21="","",VLOOKUP(A21,#REF!,58,FALSE))</f>
        <v/>
      </c>
      <c r="Q21" s="37" t="str">
        <f>IF(A21="","",IF(VLOOKUP(A21,#REF!,15,FALSE)="他官署で調達手続きを実施のため","×",IF(VLOOKUP(A21,#REF!,23,FALSE)="②同種の他の契約の予定価格を類推されるおそれがあるため公表しない","×","○")))</f>
        <v/>
      </c>
    </row>
    <row r="22" spans="1:17" s="37" customFormat="1" ht="69.95" customHeight="1">
      <c r="A22" s="16"/>
      <c r="B22" s="19" t="str">
        <f>IF(A22="","",VLOOKUP(A22,#REF!,4,FALSE))</f>
        <v/>
      </c>
      <c r="C22" s="20" t="str">
        <f>IF(A22="","",VLOOKUP(A22,#REF!,5,FALSE))</f>
        <v/>
      </c>
      <c r="D22" s="21" t="str">
        <f>IF(A22="","",VLOOKUP(A22,#REF!,8,FALSE))</f>
        <v/>
      </c>
      <c r="E22" s="19" t="str">
        <f>IF(A22="","",VLOOKUP(A22,#REF!,9,FALSE))</f>
        <v/>
      </c>
      <c r="F22" s="5" t="str">
        <f>IF(A22="","",VLOOKUP(A22,#REF!,10,FALSE))</f>
        <v/>
      </c>
      <c r="G22" s="46" t="str">
        <f>IF(A22="","",VLOOKUP(A22,#REF!,31,FALSE))</f>
        <v/>
      </c>
      <c r="H22" s="23" t="str">
        <f>IF(A22="","",IF(VLOOKUP(A22,#REF!,15,FALSE)="他官署で調達手続きを実施のため","他官署で調達手続きを実施のため",IF(VLOOKUP(A22,#REF!,23,FALSE)="②同種の他の契約の予定価格を類推されるおそれがあるため公表しない","同種の他の契約の予定価格を類推されるおそれがあるため公表しない",IF(VLOOKUP(A22,#REF!,23,FALSE)="－","－",IF(VLOOKUP(A22,#REF!,6,FALSE)&lt;&gt;"",TEXT(VLOOKUP(A22,#REF!,15,FALSE),"#,##0円")&amp;CHAR(10)&amp;"(A)",VLOOKUP(A22,#REF!,15,FALSE))))))</f>
        <v/>
      </c>
      <c r="I22" s="23" t="str">
        <f>IF(A22="","",VLOOKUP(A22,#REF!,17,FALSE))</f>
        <v/>
      </c>
      <c r="J22" s="25" t="str">
        <f>IF(A22="","",IF(VLOOKUP(A22,#REF!,15,FALSE)="他官署で調達手続きを実施のため","－",IF(VLOOKUP(A22,#REF!,23,FALSE)="②同種の他の契約の予定価格を類推されるおそれがあるため公表しない","－",IF(VLOOKUP(A22,#REF!,23,FALSE)="－","－",IF(VLOOKUP(A22,#REF!,6,FALSE)&lt;&gt;"",TEXT(VLOOKUP(A22,#REF!,19,FALSE),"#.0%")&amp;CHAR(10)&amp;"(B/A×100)",VLOOKUP(A22,#REF!,19,FALSE))))))</f>
        <v/>
      </c>
      <c r="K22" s="39"/>
      <c r="L22" s="25" t="str">
        <f>IF(A22="","",IF(VLOOKUP(A22,#REF!,11,FALSE)="①公益社団法人","公社",IF(VLOOKUP(A22,#REF!,11,FALSE)="②公益財団法人","公財","")))</f>
        <v/>
      </c>
      <c r="M22" s="25" t="str">
        <f>IF(A22="","",VLOOKUP(A22,#REF!,12,FALSE))</f>
        <v/>
      </c>
      <c r="N22" s="39" t="str">
        <f>IF(A22="","",IF(VLOOKUP(A22,#REF!,12,FALSE)="国所管",VLOOKUP(A22,#REF!,24,FALSE),""))</f>
        <v/>
      </c>
      <c r="O22" s="26"/>
      <c r="P22" s="37" t="str">
        <f>IF(A22="","",VLOOKUP(A22,#REF!,58,FALSE))</f>
        <v/>
      </c>
      <c r="Q22" s="37" t="str">
        <f>IF(A22="","",IF(VLOOKUP(A22,#REF!,15,FALSE)="他官署で調達手続きを実施のため","×",IF(VLOOKUP(A22,#REF!,23,FALSE)="②同種の他の契約の予定価格を類推されるおそれがあるため公表しない","×","○")))</f>
        <v/>
      </c>
    </row>
    <row r="23" spans="1:17" s="37" customFormat="1" ht="69.95" customHeight="1">
      <c r="A23" s="16"/>
      <c r="B23" s="19" t="str">
        <f>IF(A23="","",VLOOKUP(A23,#REF!,4,FALSE))</f>
        <v/>
      </c>
      <c r="C23" s="20" t="str">
        <f>IF(A23="","",VLOOKUP(A23,#REF!,5,FALSE))</f>
        <v/>
      </c>
      <c r="D23" s="21" t="str">
        <f>IF(A23="","",VLOOKUP(A23,#REF!,8,FALSE))</f>
        <v/>
      </c>
      <c r="E23" s="19" t="str">
        <f>IF(A23="","",VLOOKUP(A23,#REF!,9,FALSE))</f>
        <v/>
      </c>
      <c r="F23" s="5" t="str">
        <f>IF(A23="","",VLOOKUP(A23,#REF!,10,FALSE))</f>
        <v/>
      </c>
      <c r="G23" s="46" t="str">
        <f>IF(A23="","",VLOOKUP(A23,#REF!,31,FALSE))</f>
        <v/>
      </c>
      <c r="H23" s="23" t="str">
        <f>IF(A23="","",IF(VLOOKUP(A23,#REF!,15,FALSE)="他官署で調達手続きを実施のため","他官署で調達手続きを実施のため",IF(VLOOKUP(A23,#REF!,23,FALSE)="②同種の他の契約の予定価格を類推されるおそれがあるため公表しない","同種の他の契約の予定価格を類推されるおそれがあるため公表しない",IF(VLOOKUP(A23,#REF!,23,FALSE)="－","－",IF(VLOOKUP(A23,#REF!,6,FALSE)&lt;&gt;"",TEXT(VLOOKUP(A23,#REF!,15,FALSE),"#,##0円")&amp;CHAR(10)&amp;"(A)",VLOOKUP(A23,#REF!,15,FALSE))))))</f>
        <v/>
      </c>
      <c r="I23" s="23" t="str">
        <f>IF(A23="","",VLOOKUP(A23,#REF!,17,FALSE))</f>
        <v/>
      </c>
      <c r="J23" s="25" t="str">
        <f>IF(A23="","",IF(VLOOKUP(A23,#REF!,15,FALSE)="他官署で調達手続きを実施のため","－",IF(VLOOKUP(A23,#REF!,23,FALSE)="②同種の他の契約の予定価格を類推されるおそれがあるため公表しない","－",IF(VLOOKUP(A23,#REF!,23,FALSE)="－","－",IF(VLOOKUP(A23,#REF!,6,FALSE)&lt;&gt;"",TEXT(VLOOKUP(A23,#REF!,19,FALSE),"#.0%")&amp;CHAR(10)&amp;"(B/A×100)",VLOOKUP(A23,#REF!,19,FALSE))))))</f>
        <v/>
      </c>
      <c r="K23" s="39"/>
      <c r="L23" s="25" t="str">
        <f>IF(A23="","",IF(VLOOKUP(A23,#REF!,11,FALSE)="①公益社団法人","公社",IF(VLOOKUP(A23,#REF!,11,FALSE)="②公益財団法人","公財","")))</f>
        <v/>
      </c>
      <c r="M23" s="25" t="str">
        <f>IF(A23="","",VLOOKUP(A23,#REF!,12,FALSE))</f>
        <v/>
      </c>
      <c r="N23" s="39" t="str">
        <f>IF(A23="","",IF(VLOOKUP(A23,#REF!,12,FALSE)="国所管",VLOOKUP(A23,#REF!,24,FALSE),""))</f>
        <v/>
      </c>
      <c r="O23" s="26"/>
      <c r="P23" s="37" t="str">
        <f>IF(A23="","",VLOOKUP(A23,#REF!,58,FALSE))</f>
        <v/>
      </c>
      <c r="Q23" s="37" t="str">
        <f>IF(A23="","",IF(VLOOKUP(A23,#REF!,15,FALSE)="他官署で調達手続きを実施のため","×",IF(VLOOKUP(A23,#REF!,23,FALSE)="②同種の他の契約の予定価格を類推されるおそれがあるため公表しない","×","○")))</f>
        <v/>
      </c>
    </row>
  </sheetData>
  <mergeCells count="13">
    <mergeCell ref="J4:J5"/>
    <mergeCell ref="K4:K5"/>
    <mergeCell ref="L4:N4"/>
    <mergeCell ref="B1:O1"/>
    <mergeCell ref="B4:B5"/>
    <mergeCell ref="C4:C5"/>
    <mergeCell ref="D4:D5"/>
    <mergeCell ref="E4:E5"/>
    <mergeCell ref="F4:F5"/>
    <mergeCell ref="G4:G5"/>
    <mergeCell ref="H4:H5"/>
    <mergeCell ref="I4:I5"/>
    <mergeCell ref="O4:O5"/>
  </mergeCells>
  <phoneticPr fontId="3"/>
  <dataValidations count="2">
    <dataValidation operator="greaterThanOrEqual" allowBlank="1" showInputMessage="1" showErrorMessage="1" errorTitle="注意" error="プルダウンメニューから選択して下さい_x000a_" sqref="G6:G23" xr:uid="{00000000-0002-0000-0400-000000000000}"/>
    <dataValidation imeMode="halfAlpha" allowBlank="1" showInputMessage="1" showErrorMessage="1" errorTitle="参考" error="半角数字で入力して下さい。" promptTitle="入力方法" prompt="半角数字で入力して下さい。" sqref="H6:I23" xr:uid="{00000000-0002-0000-0400-000001000000}"/>
  </dataValidations>
  <printOptions horizontalCentered="1"/>
  <pageMargins left="0.43307086614173229" right="0.19685039370078741" top="0.94488188976377963" bottom="0.43307086614173229" header="0.35433070866141736" footer="0.31496062992125984"/>
  <pageSetup paperSize="9" scale="67"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06aa3d03d4de4a912160c98340d1cf53">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6b183268bf05868850e4af1428deef9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element ref="ns2:R6_x002e_9_x002e_11" minOccurs="0"/>
                <xsd:element ref="ns2:_x304a__x77e5__x3089__x305b_2025" minOccurs="0"/>
                <xsd:element ref="ns2:MediaServiceBillingMetadata" minOccurs="0"/>
                <xsd:element ref="ns2:Thumbnail" minOccurs="0"/>
                <xsd:element ref="ns2:_x9032__x884c__x72b6__x6cc1_" minOccurs="0"/>
                <xsd:element ref="ns2:_x30b5__x30e0__x30cd__x30a4__x30e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6_x002e_9_x002e_11" ma:index="28" nillable="true" ma:displayName="R6.9.11" ma:format="DateOnly" ma:internalName="R6_x002e_9_x002e_11">
      <xsd:simpleType>
        <xsd:restriction base="dms:DateTime"/>
      </xsd:simpleType>
    </xsd:element>
    <xsd:element name="_x304a__x77e5__x3089__x305b_2025" ma:index="29" nillable="true" ma:displayName="お知らせ　2025" ma:format="Dropdown" ma:internalName="_x304a__x77e5__x3089__x305b_2025">
      <xsd:simpleType>
        <xsd:restriction base="dms:Text">
          <xsd:maxLength value="255"/>
        </xsd:restriction>
      </xsd:simpleType>
    </xsd:element>
    <xsd:element name="MediaServiceBillingMetadata" ma:index="30" nillable="true" ma:displayName="MediaServiceBillingMetadata" ma:hidden="true" ma:internalName="MediaServiceBillingMetadata" ma:readOnly="true">
      <xsd:simpleType>
        <xsd:restriction base="dms:Note"/>
      </xsd:simpleType>
    </xsd:element>
    <xsd:element name="Thumbnail" ma:index="31" nillable="true" ma:displayName="Thumbnail" ma:format="Thumbnail" ma:internalName="Thumbnail">
      <xsd:simpleType>
        <xsd:restriction base="dms:Unknown"/>
      </xsd:simpleType>
    </xsd:element>
    <xsd:element name="_x9032__x884c__x72b6__x6cc1_" ma:index="32" nillable="true" ma:displayName="進行状況" ma:format="Dropdown" ma:internalName="_x9032__x884c__x72b6__x6cc1_">
      <xsd:simpleType>
        <xsd:restriction base="dms:Choice">
          <xsd:enumeration value="作業中"/>
          <xsd:enumeration value="仮セット"/>
          <xsd:enumeration value="セット"/>
        </xsd:restriction>
      </xsd:simpleType>
    </xsd:element>
    <xsd:element name="_x30b5__x30e0__x30cd__x30a4__x30eb_" ma:index="33" nillable="true" ma:displayName="サムネイル" ma:format="Thumbnail" ma:internalName="_x30b5__x30e0__x30cd__x30a4__x30eb_">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R6_x002e_9_x002e_11 xmlns="83f91a21-fd60-4569-977f-9e7a8b68efa0" xsi:nil="true"/>
    <_x304a__x77e5__x3089__x305b_2025 xmlns="83f91a21-fd60-4569-977f-9e7a8b68efa0" xsi:nil="true"/>
    <Thumbnail xmlns="83f91a21-fd60-4569-977f-9e7a8b68efa0" xsi:nil="true"/>
    <_x9032__x884c__x72b6__x6cc1_ xmlns="83f91a21-fd60-4569-977f-9e7a8b68efa0" xsi:nil="true"/>
    <_x30b5__x30e0__x30cd__x30a4__x30eb_ xmlns="83f91a21-fd60-4569-977f-9e7a8b68efa0" xsi:nil="true"/>
  </documentManagement>
</p:properties>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218D7CDE-7781-4B25-825E-3EE0CEAB9E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9203A-2230-4196-B308-D8EB9E36D54B}">
  <ds:schemaRefs>
    <ds:schemaRef ds:uri="http://schemas.microsoft.com/office/infopath/2007/PartnerControls"/>
    <ds:schemaRef ds:uri="b5471033-25ca-41e4-b4f9-0c69817a7d90"/>
    <ds:schemaRef ds:uri="http://schemas.microsoft.com/office/2006/documentManagement/types"/>
    <ds:schemaRef ds:uri="http://purl.org/dc/elements/1.1/"/>
    <ds:schemaRef ds:uri="248ab0bc-7e59-4567-bd72-f8d7ec109bec"/>
    <ds:schemaRef ds:uri="http://purl.org/dc/dcmitype/"/>
    <ds:schemaRef ds:uri="http://schemas.openxmlformats.org/package/2006/metadata/core-properties"/>
    <ds:schemaRef ds:uri="http://www.w3.org/XML/1998/namespace"/>
    <ds:schemaRef ds:uri="http://purl.org/dc/terms/"/>
    <ds:schemaRef ds:uri="83f91a21-fd60-4569-977f-9e7a8b68efa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