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69190BAD-09DB-4461-B24C-7BC36B7443F5}" xr6:coauthVersionLast="47" xr6:coauthVersionMax="47" xr10:uidLastSave="{00000000-0000-0000-0000-000000000000}"/>
  <bookViews>
    <workbookView xWindow="-120" yWindow="-120" windowWidth="20730" windowHeight="11040" xr2:uid="{00000000-000D-0000-FFFF-FFFF00000000}"/>
  </bookViews>
  <sheets>
    <sheet name="別紙様式１" sheetId="3" r:id="rId1"/>
    <sheet name="別紙様式２" sheetId="4" r:id="rId2"/>
    <sheet name="別紙様式３" sheetId="5" r:id="rId3"/>
    <sheet name="別紙様式４" sheetId="6" r:id="rId4"/>
  </sheets>
  <definedNames>
    <definedName name="_xlnm._FilterDatabase" localSheetId="0" hidden="1">別紙様式１!$A$5:$N$23</definedName>
    <definedName name="_xlnm._FilterDatabase" localSheetId="1" hidden="1">別紙様式２!$A$5:$O$23</definedName>
    <definedName name="_xlnm._FilterDatabase" localSheetId="2" hidden="1">別紙様式３!$A$5:$N$22</definedName>
    <definedName name="_xlnm._FilterDatabase" localSheetId="3" hidden="1">別紙様式４!$A$5:$O$23</definedName>
    <definedName name="_xlnm.Print_Area" localSheetId="0">別紙様式１!$B$1:$N$6</definedName>
    <definedName name="_xlnm.Print_Area" localSheetId="1">別紙様式２!$B$1:$O$6</definedName>
    <definedName name="_xlnm.Print_Area" localSheetId="2">別紙様式３!$B$1:$N$28</definedName>
    <definedName name="_xlnm.Print_Area" localSheetId="3">別紙様式４!$B$1:$O$17</definedName>
    <definedName name="_xlnm.Print_Titles" localSheetId="0">別紙様式１!$4:$5</definedName>
    <definedName name="_xlnm.Print_Titles" localSheetId="1">別紙様式２!$4:$5</definedName>
    <definedName name="_xlnm.Print_Titles" localSheetId="2">別紙様式３!$4:$5</definedName>
    <definedName name="_xlnm.Print_Titles" localSheetId="3">別紙様式４!$4:$5</definedName>
    <definedName name="契約種別">#REF!</definedName>
    <definedName name="契約相手方">#REF!</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6" l="1"/>
  <c r="P18" i="5" l="1"/>
  <c r="O18" i="5"/>
  <c r="O16" i="5"/>
  <c r="P16" i="5"/>
  <c r="O17" i="5"/>
  <c r="P17" i="5"/>
  <c r="O19" i="5"/>
  <c r="P19" i="5"/>
  <c r="O13" i="5"/>
  <c r="P13" i="5"/>
  <c r="O10" i="5"/>
  <c r="P10" i="5"/>
  <c r="O7" i="5"/>
  <c r="P7" i="5"/>
  <c r="P9" i="4"/>
  <c r="Q9" i="4"/>
  <c r="Q19" i="4"/>
  <c r="P19" i="4"/>
  <c r="O22" i="3"/>
  <c r="P22" i="3"/>
  <c r="O16" i="3"/>
  <c r="P16" i="3"/>
  <c r="P7" i="6"/>
  <c r="Q7" i="6"/>
  <c r="P19" i="6"/>
  <c r="Q19" i="6"/>
  <c r="Q6" i="4"/>
  <c r="P6" i="4"/>
  <c r="O22" i="5"/>
  <c r="P22" i="5"/>
  <c r="Q22" i="4"/>
  <c r="P22" i="4"/>
  <c r="Q11" i="4"/>
  <c r="P11" i="4"/>
  <c r="O18" i="3"/>
  <c r="P18" i="3"/>
  <c r="P12" i="3"/>
  <c r="O12" i="3"/>
  <c r="Q21" i="6"/>
  <c r="P21" i="6"/>
  <c r="P18" i="6"/>
  <c r="Q18" i="6"/>
  <c r="O6" i="5"/>
  <c r="P6" i="5"/>
  <c r="O12" i="5"/>
  <c r="P12" i="5"/>
  <c r="O21" i="5"/>
  <c r="P21" i="5"/>
  <c r="P14" i="4"/>
  <c r="Q14" i="4"/>
  <c r="Q18" i="4"/>
  <c r="P18" i="4"/>
  <c r="O14" i="3"/>
  <c r="P14" i="3"/>
  <c r="P8" i="3"/>
  <c r="O8" i="3"/>
  <c r="P20" i="6"/>
  <c r="Q20" i="6"/>
  <c r="Q13" i="6"/>
  <c r="P13" i="6"/>
  <c r="P21" i="4"/>
  <c r="Q21" i="4"/>
  <c r="Q10" i="4"/>
  <c r="P10" i="4"/>
  <c r="P21" i="3"/>
  <c r="O21" i="3"/>
  <c r="O23" i="3"/>
  <c r="P23" i="3"/>
  <c r="P22" i="6"/>
  <c r="Q22" i="6"/>
  <c r="Q9" i="6"/>
  <c r="P9" i="6"/>
  <c r="P6" i="3"/>
  <c r="O6" i="3"/>
  <c r="O8" i="5"/>
  <c r="P8" i="5"/>
  <c r="P13" i="4"/>
  <c r="Q13" i="4"/>
  <c r="P16" i="4"/>
  <c r="Q16" i="4"/>
  <c r="P17" i="3"/>
  <c r="O17" i="3"/>
  <c r="O19" i="3"/>
  <c r="P19" i="3"/>
  <c r="P23" i="6"/>
  <c r="Q23" i="6"/>
  <c r="P17" i="6"/>
  <c r="Q17" i="6"/>
  <c r="O14" i="5"/>
  <c r="P14" i="5"/>
  <c r="Q23" i="4"/>
  <c r="P23" i="4"/>
  <c r="P20" i="4"/>
  <c r="Q20" i="4"/>
  <c r="P8" i="4"/>
  <c r="Q8" i="4"/>
  <c r="O13" i="3"/>
  <c r="P13" i="3"/>
  <c r="O15" i="3"/>
  <c r="P15" i="3"/>
  <c r="P11" i="6"/>
  <c r="Q11" i="6"/>
  <c r="P8" i="6"/>
  <c r="Q8" i="6"/>
  <c r="P15" i="5"/>
  <c r="O15" i="5"/>
  <c r="P11" i="5"/>
  <c r="O11" i="5"/>
  <c r="P17" i="4"/>
  <c r="Q17" i="4"/>
  <c r="P12" i="4"/>
  <c r="Q12" i="4"/>
  <c r="O7" i="3"/>
  <c r="P7" i="3"/>
  <c r="P9" i="3"/>
  <c r="O9" i="3"/>
  <c r="O11" i="3"/>
  <c r="P11" i="3"/>
  <c r="P14" i="6"/>
  <c r="Q14" i="6"/>
  <c r="P12" i="6"/>
  <c r="Q12" i="6"/>
  <c r="O20" i="5"/>
  <c r="P20" i="5"/>
  <c r="O9" i="5"/>
  <c r="P9" i="5"/>
  <c r="Q15" i="4"/>
  <c r="P15" i="4"/>
  <c r="P7" i="4"/>
  <c r="Q7" i="4"/>
  <c r="O10" i="3"/>
  <c r="P10" i="3"/>
  <c r="P20" i="3"/>
  <c r="O20" i="3"/>
  <c r="P16" i="6"/>
  <c r="Q16" i="6"/>
  <c r="P10" i="6"/>
  <c r="Q10" i="6"/>
  <c r="P15" i="6"/>
  <c r="Q15" i="6"/>
  <c r="G9" i="4"/>
  <c r="H9" i="4"/>
  <c r="C9" i="4"/>
  <c r="L9" i="4"/>
  <c r="D9" i="4"/>
  <c r="M9" i="4"/>
  <c r="I9" i="4"/>
  <c r="J9" i="4"/>
  <c r="N9" i="4"/>
  <c r="B9" i="4"/>
  <c r="E9" i="4"/>
  <c r="F9" i="4"/>
  <c r="G19" i="4"/>
  <c r="H19" i="4"/>
  <c r="C19" i="4"/>
  <c r="L19" i="4"/>
  <c r="D19" i="4"/>
  <c r="M19" i="4"/>
  <c r="B19" i="4"/>
  <c r="E19" i="4"/>
  <c r="F19" i="4"/>
  <c r="I19" i="4"/>
  <c r="J19" i="4"/>
  <c r="N19" i="4"/>
  <c r="G22" i="3"/>
  <c r="H22" i="3"/>
  <c r="I22" i="3"/>
  <c r="B22" i="3"/>
  <c r="J22" i="3"/>
  <c r="C22" i="3"/>
  <c r="K22" i="3"/>
  <c r="D22" i="3"/>
  <c r="L22" i="3"/>
  <c r="E22" i="3"/>
  <c r="M22" i="3"/>
  <c r="F22" i="3"/>
  <c r="G16" i="3"/>
  <c r="H16" i="3"/>
  <c r="I16" i="3"/>
  <c r="B16" i="3"/>
  <c r="J16" i="3"/>
  <c r="C16" i="3"/>
  <c r="K16" i="3"/>
  <c r="D16" i="3"/>
  <c r="L16" i="3"/>
  <c r="E16" i="3"/>
  <c r="M16" i="3"/>
  <c r="F16" i="3"/>
  <c r="I19" i="6"/>
  <c r="B19" i="6"/>
  <c r="J19" i="6"/>
  <c r="C19" i="6"/>
  <c r="L19" i="6"/>
  <c r="D19" i="6"/>
  <c r="M19" i="6"/>
  <c r="E19" i="6"/>
  <c r="N19" i="6"/>
  <c r="F19" i="6"/>
  <c r="G19" i="6"/>
  <c r="H19" i="6"/>
  <c r="N6" i="4"/>
  <c r="L6" i="4"/>
  <c r="J6" i="4"/>
  <c r="I6" i="4"/>
  <c r="H6" i="4"/>
  <c r="G6" i="4"/>
  <c r="C22" i="4"/>
  <c r="L22" i="4"/>
  <c r="D22" i="4"/>
  <c r="M22" i="4"/>
  <c r="G22" i="4"/>
  <c r="H22" i="4"/>
  <c r="N22" i="4"/>
  <c r="B22" i="4"/>
  <c r="E22" i="4"/>
  <c r="F22" i="4"/>
  <c r="I22" i="4"/>
  <c r="J22" i="4"/>
  <c r="G11" i="4"/>
  <c r="H11" i="4"/>
  <c r="C11" i="4"/>
  <c r="L11" i="4"/>
  <c r="D11" i="4"/>
  <c r="M11" i="4"/>
  <c r="B11" i="4"/>
  <c r="E11" i="4"/>
  <c r="F11" i="4"/>
  <c r="I11" i="4"/>
  <c r="J11" i="4"/>
  <c r="N11" i="4"/>
  <c r="G18" i="3"/>
  <c r="H18" i="3"/>
  <c r="I18" i="3"/>
  <c r="B18" i="3"/>
  <c r="J18" i="3"/>
  <c r="C18" i="3"/>
  <c r="K18" i="3"/>
  <c r="D18" i="3"/>
  <c r="L18" i="3"/>
  <c r="E18" i="3"/>
  <c r="M18" i="3"/>
  <c r="F18" i="3"/>
  <c r="G12" i="3"/>
  <c r="H12" i="3"/>
  <c r="C12" i="3"/>
  <c r="K12" i="3"/>
  <c r="D12" i="3"/>
  <c r="L12" i="3"/>
  <c r="I12" i="3"/>
  <c r="J12" i="3"/>
  <c r="M12" i="3"/>
  <c r="B12" i="3"/>
  <c r="E12" i="3"/>
  <c r="F12" i="3"/>
  <c r="I21" i="6"/>
  <c r="B21" i="6"/>
  <c r="J21" i="6"/>
  <c r="C21" i="6"/>
  <c r="L21" i="6"/>
  <c r="D21" i="6"/>
  <c r="M21" i="6"/>
  <c r="E21" i="6"/>
  <c r="N21" i="6"/>
  <c r="F21" i="6"/>
  <c r="G21" i="6"/>
  <c r="H21" i="6"/>
  <c r="E18" i="6"/>
  <c r="N18" i="6"/>
  <c r="F18" i="6"/>
  <c r="G18" i="6"/>
  <c r="H18" i="6"/>
  <c r="I18" i="6"/>
  <c r="B18" i="6"/>
  <c r="J18" i="6"/>
  <c r="C18" i="6"/>
  <c r="L18" i="6"/>
  <c r="D18" i="6"/>
  <c r="M18" i="6"/>
  <c r="C14" i="4"/>
  <c r="L14" i="4"/>
  <c r="D14" i="4"/>
  <c r="M14" i="4"/>
  <c r="G14" i="4"/>
  <c r="H14" i="4"/>
  <c r="N14" i="4"/>
  <c r="B14" i="4"/>
  <c r="E14" i="4"/>
  <c r="F14" i="4"/>
  <c r="I14" i="4"/>
  <c r="J14" i="4"/>
  <c r="C18" i="4"/>
  <c r="L18" i="4"/>
  <c r="D18" i="4"/>
  <c r="M18" i="4"/>
  <c r="G18" i="4"/>
  <c r="H18" i="4"/>
  <c r="N18" i="4"/>
  <c r="B18" i="4"/>
  <c r="E18" i="4"/>
  <c r="F18" i="4"/>
  <c r="I18" i="4"/>
  <c r="J18" i="4"/>
  <c r="G14" i="3"/>
  <c r="H14" i="3"/>
  <c r="I14" i="3"/>
  <c r="B14" i="3"/>
  <c r="J14" i="3"/>
  <c r="C14" i="3"/>
  <c r="K14" i="3"/>
  <c r="D14" i="3"/>
  <c r="L14" i="3"/>
  <c r="E14" i="3"/>
  <c r="M14" i="3"/>
  <c r="F14" i="3"/>
  <c r="G8" i="3"/>
  <c r="H8" i="3"/>
  <c r="C8" i="3"/>
  <c r="K8" i="3"/>
  <c r="D8" i="3"/>
  <c r="L8" i="3"/>
  <c r="I8" i="3"/>
  <c r="J8" i="3"/>
  <c r="M8" i="3"/>
  <c r="B8" i="3"/>
  <c r="E8" i="3"/>
  <c r="F8" i="3"/>
  <c r="E20" i="6"/>
  <c r="N20" i="6"/>
  <c r="F20" i="6"/>
  <c r="G20" i="6"/>
  <c r="H20" i="6"/>
  <c r="I20" i="6"/>
  <c r="B20" i="6"/>
  <c r="J20" i="6"/>
  <c r="C20" i="6"/>
  <c r="L20" i="6"/>
  <c r="D20" i="6"/>
  <c r="M20" i="6"/>
  <c r="C21" i="3"/>
  <c r="K21" i="3"/>
  <c r="D21" i="3"/>
  <c r="L21" i="3"/>
  <c r="E21" i="3"/>
  <c r="M21" i="3"/>
  <c r="F21" i="3"/>
  <c r="G21" i="3"/>
  <c r="H21" i="3"/>
  <c r="I21" i="3"/>
  <c r="B21" i="3"/>
  <c r="J21" i="3"/>
  <c r="C23" i="3"/>
  <c r="K23" i="3"/>
  <c r="D23" i="3"/>
  <c r="L23" i="3"/>
  <c r="E23" i="3"/>
  <c r="M23" i="3"/>
  <c r="F23" i="3"/>
  <c r="G23" i="3"/>
  <c r="H23" i="3"/>
  <c r="I23" i="3"/>
  <c r="B23" i="3"/>
  <c r="J23" i="3"/>
  <c r="E22" i="6"/>
  <c r="N22" i="6"/>
  <c r="F22" i="6"/>
  <c r="G22" i="6"/>
  <c r="H22" i="6"/>
  <c r="I22" i="6"/>
  <c r="B22" i="6"/>
  <c r="J22" i="6"/>
  <c r="C22" i="6"/>
  <c r="L22" i="6"/>
  <c r="D22" i="6"/>
  <c r="M22" i="6"/>
  <c r="M6" i="3"/>
  <c r="J6" i="3"/>
  <c r="I6" i="3"/>
  <c r="H6" i="3"/>
  <c r="G13" i="4"/>
  <c r="H13" i="4"/>
  <c r="C13" i="4"/>
  <c r="L13" i="4"/>
  <c r="D13" i="4"/>
  <c r="M13" i="4"/>
  <c r="I13" i="4"/>
  <c r="J13" i="4"/>
  <c r="N13" i="4"/>
  <c r="B13" i="4"/>
  <c r="E13" i="4"/>
  <c r="F13" i="4"/>
  <c r="C16" i="4"/>
  <c r="L16" i="4"/>
  <c r="D16" i="4"/>
  <c r="M16" i="4"/>
  <c r="G16" i="4"/>
  <c r="H16" i="4"/>
  <c r="E16" i="4"/>
  <c r="F16" i="4"/>
  <c r="I16" i="4"/>
  <c r="J16" i="4"/>
  <c r="N16" i="4"/>
  <c r="B16" i="4"/>
  <c r="C17" i="3"/>
  <c r="K17" i="3"/>
  <c r="D17" i="3"/>
  <c r="L17" i="3"/>
  <c r="E17" i="3"/>
  <c r="M17" i="3"/>
  <c r="F17" i="3"/>
  <c r="G17" i="3"/>
  <c r="H17" i="3"/>
  <c r="I17" i="3"/>
  <c r="B17" i="3"/>
  <c r="J17" i="3"/>
  <c r="C19" i="3"/>
  <c r="K19" i="3"/>
  <c r="D19" i="3"/>
  <c r="L19" i="3"/>
  <c r="E19" i="3"/>
  <c r="M19" i="3"/>
  <c r="F19" i="3"/>
  <c r="G19" i="3"/>
  <c r="H19" i="3"/>
  <c r="I19" i="3"/>
  <c r="B19" i="3"/>
  <c r="J19" i="3"/>
  <c r="I23" i="6"/>
  <c r="B23" i="6"/>
  <c r="J23" i="6"/>
  <c r="C23" i="6"/>
  <c r="L23" i="6"/>
  <c r="D23" i="6"/>
  <c r="M23" i="6"/>
  <c r="E23" i="6"/>
  <c r="N23" i="6"/>
  <c r="F23" i="6"/>
  <c r="G23" i="6"/>
  <c r="H23" i="6"/>
  <c r="G23" i="4"/>
  <c r="H23" i="4"/>
  <c r="C23" i="4"/>
  <c r="L23" i="4"/>
  <c r="D23" i="4"/>
  <c r="M23" i="4"/>
  <c r="B23" i="4"/>
  <c r="E23" i="4"/>
  <c r="F23" i="4"/>
  <c r="I23" i="4"/>
  <c r="J23" i="4"/>
  <c r="N23" i="4"/>
  <c r="C20" i="4"/>
  <c r="L20" i="4"/>
  <c r="D20" i="4"/>
  <c r="M20" i="4"/>
  <c r="G20" i="4"/>
  <c r="H20" i="4"/>
  <c r="E20" i="4"/>
  <c r="F20" i="4"/>
  <c r="I20" i="4"/>
  <c r="J20" i="4"/>
  <c r="N20" i="4"/>
  <c r="B20" i="4"/>
  <c r="C8" i="4"/>
  <c r="L8" i="4"/>
  <c r="D8" i="4"/>
  <c r="M8" i="4"/>
  <c r="G8" i="4"/>
  <c r="H8" i="4"/>
  <c r="E8" i="4"/>
  <c r="F8" i="4"/>
  <c r="I8" i="4"/>
  <c r="J8" i="4"/>
  <c r="N8" i="4"/>
  <c r="B8" i="4"/>
  <c r="C13" i="3"/>
  <c r="D13" i="3"/>
  <c r="G13" i="3"/>
  <c r="H13" i="3"/>
  <c r="K13" i="3"/>
  <c r="L13" i="3"/>
  <c r="M13" i="3"/>
  <c r="B13" i="3"/>
  <c r="E13" i="3"/>
  <c r="F13" i="3"/>
  <c r="I13" i="3"/>
  <c r="J13" i="3"/>
  <c r="C15" i="3"/>
  <c r="K15" i="3"/>
  <c r="D15" i="3"/>
  <c r="L15" i="3"/>
  <c r="E15" i="3"/>
  <c r="M15" i="3"/>
  <c r="F15" i="3"/>
  <c r="G15" i="3"/>
  <c r="H15" i="3"/>
  <c r="I15" i="3"/>
  <c r="B15" i="3"/>
  <c r="J15" i="3"/>
  <c r="G21" i="4"/>
  <c r="H21" i="4"/>
  <c r="C21" i="4"/>
  <c r="L21" i="4"/>
  <c r="D21" i="4"/>
  <c r="M21" i="4"/>
  <c r="I21" i="4"/>
  <c r="J21" i="4"/>
  <c r="N21" i="4"/>
  <c r="B21" i="4"/>
  <c r="E21" i="4"/>
  <c r="F21" i="4"/>
  <c r="G17" i="4"/>
  <c r="H17" i="4"/>
  <c r="C17" i="4"/>
  <c r="L17" i="4"/>
  <c r="D17" i="4"/>
  <c r="M17" i="4"/>
  <c r="I17" i="4"/>
  <c r="J17" i="4"/>
  <c r="N17" i="4"/>
  <c r="B17" i="4"/>
  <c r="E17" i="4"/>
  <c r="F17" i="4"/>
  <c r="C12" i="4"/>
  <c r="L12" i="4"/>
  <c r="D12" i="4"/>
  <c r="M12" i="4"/>
  <c r="G12" i="4"/>
  <c r="H12" i="4"/>
  <c r="E12" i="4"/>
  <c r="F12" i="4"/>
  <c r="I12" i="4"/>
  <c r="J12" i="4"/>
  <c r="N12" i="4"/>
  <c r="B12" i="4"/>
  <c r="C7" i="3"/>
  <c r="K7" i="3"/>
  <c r="D7" i="3"/>
  <c r="L7" i="3"/>
  <c r="G7" i="3"/>
  <c r="H7" i="3"/>
  <c r="E7" i="3"/>
  <c r="F7" i="3"/>
  <c r="I7" i="3"/>
  <c r="J7" i="3"/>
  <c r="M7" i="3"/>
  <c r="B7" i="3"/>
  <c r="C9" i="3"/>
  <c r="K9" i="3"/>
  <c r="D9" i="3"/>
  <c r="L9" i="3"/>
  <c r="G9" i="3"/>
  <c r="H9" i="3"/>
  <c r="M9" i="3"/>
  <c r="B9" i="3"/>
  <c r="E9" i="3"/>
  <c r="F9" i="3"/>
  <c r="I9" i="3"/>
  <c r="J9" i="3"/>
  <c r="C11" i="3"/>
  <c r="K11" i="3"/>
  <c r="D11" i="3"/>
  <c r="L11" i="3"/>
  <c r="G11" i="3"/>
  <c r="H11" i="3"/>
  <c r="E11" i="3"/>
  <c r="F11" i="3"/>
  <c r="I11" i="3"/>
  <c r="J11" i="3"/>
  <c r="M11" i="3"/>
  <c r="B11" i="3"/>
  <c r="C10" i="4"/>
  <c r="L10" i="4"/>
  <c r="D10" i="4"/>
  <c r="M10" i="4"/>
  <c r="G10" i="4"/>
  <c r="H10" i="4"/>
  <c r="N10" i="4"/>
  <c r="B10" i="4"/>
  <c r="E10" i="4"/>
  <c r="F10" i="4"/>
  <c r="I10" i="4"/>
  <c r="J10" i="4"/>
  <c r="G15" i="4"/>
  <c r="H15" i="4"/>
  <c r="C15" i="4"/>
  <c r="L15" i="4"/>
  <c r="D15" i="4"/>
  <c r="M15" i="4"/>
  <c r="B15" i="4"/>
  <c r="E15" i="4"/>
  <c r="F15" i="4"/>
  <c r="I15" i="4"/>
  <c r="J15" i="4"/>
  <c r="N15" i="4"/>
  <c r="F7" i="4"/>
  <c r="G7" i="4"/>
  <c r="H7" i="4"/>
  <c r="B7" i="4"/>
  <c r="J7" i="4"/>
  <c r="C7" i="4"/>
  <c r="L7" i="4"/>
  <c r="D7" i="4"/>
  <c r="M7" i="4"/>
  <c r="E7" i="4"/>
  <c r="I7" i="4"/>
  <c r="N7" i="4"/>
  <c r="G10" i="3"/>
  <c r="H10" i="3"/>
  <c r="C10" i="3"/>
  <c r="K10" i="3"/>
  <c r="D10" i="3"/>
  <c r="L10" i="3"/>
  <c r="B10" i="3"/>
  <c r="E10" i="3"/>
  <c r="F10" i="3"/>
  <c r="I10" i="3"/>
  <c r="J10" i="3"/>
  <c r="M10" i="3"/>
  <c r="G20" i="3"/>
  <c r="H20" i="3"/>
  <c r="I20" i="3"/>
  <c r="B20" i="3"/>
  <c r="J20" i="3"/>
  <c r="C20" i="3"/>
  <c r="K20" i="3"/>
  <c r="D20" i="3"/>
  <c r="L20" i="3"/>
  <c r="E20" i="3"/>
  <c r="M20" i="3"/>
  <c r="F20" i="3"/>
  <c r="P6" i="6"/>
  <c r="B6" i="3"/>
  <c r="E6" i="3"/>
  <c r="G6" i="3"/>
  <c r="F6" i="3"/>
  <c r="L6" i="3"/>
  <c r="D6" i="3"/>
  <c r="K6" i="3"/>
  <c r="C6" i="3"/>
  <c r="F6" i="4"/>
  <c r="E6" i="4"/>
  <c r="M6" i="4"/>
  <c r="D6" i="4"/>
  <c r="C6" i="4"/>
  <c r="B6" i="4"/>
</calcChain>
</file>

<file path=xl/sharedStrings.xml><?xml version="1.0" encoding="utf-8"?>
<sst xmlns="http://schemas.openxmlformats.org/spreadsheetml/2006/main" count="396" uniqueCount="149">
  <si>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</si>
  <si>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</si>
  <si>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</si>
  <si>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</si>
  <si>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</si>
  <si>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</si>
  <si>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</si>
  <si>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</si>
  <si>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</si>
  <si>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</si>
  <si>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</si>
  <si>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</si>
  <si>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</si>
  <si>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</si>
  <si>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</si>
  <si>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</si>
  <si>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</si>
  <si>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</si>
  <si>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</si>
  <si>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</si>
  <si>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</si>
  <si>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</si>
  <si>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</si>
  <si>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再生ＰＰＣ用紙の購入
A4用紙62,154箱ほか3品目</t>
  </si>
  <si>
    <t>株式会社ライオン事務器　
東京都中野区東中野２－６－１１</t>
  </si>
  <si>
    <t>株式会社第一文眞堂
東京都港区芝大門１－３－１６</t>
  </si>
  <si>
    <t>他官署で調達手続きを実施のため</t>
  </si>
  <si>
    <t>無地封筒等の購入
無地封筒角2 1,384箱ほか10品目</t>
  </si>
  <si>
    <t>株式会社山櫻
東京都中央区新富２－４－７</t>
  </si>
  <si>
    <t>株式会社秋山商会
東京都中央区東日本橋２－１３－５</t>
  </si>
  <si>
    <t>－</t>
  </si>
  <si>
    <t>日本郵便株式会社
東京都千代田区大手町２－３－１</t>
  </si>
  <si>
    <t>当該加除式図書の販売は契約相手方のみであり、競争を許さないことから会計法第29条の３第４項に該当するため。根拠区分１（２）①ニ（ニ）</t>
  </si>
  <si>
    <t>旅費計算システム導入及び管理運用・保守業務　一式</t>
    <rPh sb="22" eb="24">
      <t>イッシキ</t>
    </rPh>
    <phoneticPr fontId="3"/>
  </si>
  <si>
    <t>単価契約
予定調達総額
37,235,000円</t>
    <rPh sb="22" eb="23">
      <t>エン</t>
    </rPh>
    <phoneticPr fontId="3"/>
  </si>
  <si>
    <t xml:space="preserve">単価契約
予定調達総額
13,915,000円
</t>
    <rPh sb="0" eb="2">
      <t>タンカ</t>
    </rPh>
    <rPh sb="2" eb="4">
      <t>ケイヤク</t>
    </rPh>
    <rPh sb="5" eb="7">
      <t>ヨテイ</t>
    </rPh>
    <rPh sb="7" eb="9">
      <t>チョウタツ</t>
    </rPh>
    <rPh sb="9" eb="11">
      <t>ソウガク</t>
    </rPh>
    <rPh sb="22" eb="23">
      <t>エン</t>
    </rPh>
    <phoneticPr fontId="3"/>
  </si>
  <si>
    <t xml:space="preserve">単価契約
予定調達総額
6,515,936円
</t>
    <rPh sb="0" eb="2">
      <t>タンカ</t>
    </rPh>
    <rPh sb="2" eb="4">
      <t>ケイヤク</t>
    </rPh>
    <rPh sb="5" eb="7">
      <t>ヨテイ</t>
    </rPh>
    <rPh sb="7" eb="9">
      <t>チョウタツ</t>
    </rPh>
    <rPh sb="9" eb="11">
      <t>ソウガク</t>
    </rPh>
    <rPh sb="21" eb="22">
      <t>エン</t>
    </rPh>
    <phoneticPr fontId="3"/>
  </si>
  <si>
    <t>0</t>
    <phoneticPr fontId="3"/>
  </si>
  <si>
    <t xml:space="preserve">単価契約
予定調達総額
6,413,000円
</t>
    <rPh sb="0" eb="2">
      <t>タンカ</t>
    </rPh>
    <rPh sb="2" eb="4">
      <t>ケイヤク</t>
    </rPh>
    <rPh sb="5" eb="7">
      <t>ヨテイ</t>
    </rPh>
    <rPh sb="7" eb="9">
      <t>チョウタツ</t>
    </rPh>
    <rPh sb="9" eb="11">
      <t>ソウガク</t>
    </rPh>
    <rPh sb="21" eb="22">
      <t>エン</t>
    </rPh>
    <phoneticPr fontId="3"/>
  </si>
  <si>
    <t xml:space="preserve">単価契約
予定調達総額
3,067,020円
</t>
    <rPh sb="0" eb="2">
      <t>タンカ</t>
    </rPh>
    <rPh sb="2" eb="4">
      <t>ケイヤク</t>
    </rPh>
    <rPh sb="5" eb="7">
      <t>ヨテイ</t>
    </rPh>
    <rPh sb="7" eb="9">
      <t>チョウタツ</t>
    </rPh>
    <rPh sb="9" eb="11">
      <t>ソウガク</t>
    </rPh>
    <rPh sb="21" eb="22">
      <t>エン</t>
    </rPh>
    <phoneticPr fontId="3"/>
  </si>
  <si>
    <t xml:space="preserve">単価契約
予定調達総額
2,031,224円
</t>
    <rPh sb="0" eb="2">
      <t>タンカ</t>
    </rPh>
    <rPh sb="2" eb="4">
      <t>ケイヤク</t>
    </rPh>
    <rPh sb="5" eb="7">
      <t>ヨテイ</t>
    </rPh>
    <rPh sb="7" eb="9">
      <t>チョウタツ</t>
    </rPh>
    <rPh sb="9" eb="11">
      <t>ソウガク</t>
    </rPh>
    <rPh sb="21" eb="22">
      <t>エン</t>
    </rPh>
    <phoneticPr fontId="3"/>
  </si>
  <si>
    <t xml:space="preserve">単価契約
予定調達総額
14,327,627円
</t>
    <rPh sb="0" eb="2">
      <t>タンカ</t>
    </rPh>
    <rPh sb="2" eb="4">
      <t>ケイヤク</t>
    </rPh>
    <rPh sb="5" eb="7">
      <t>ヨテイ</t>
    </rPh>
    <rPh sb="7" eb="9">
      <t>チョウタツ</t>
    </rPh>
    <rPh sb="9" eb="11">
      <t>ソウガク</t>
    </rPh>
    <rPh sb="22" eb="23">
      <t>エン</t>
    </rPh>
    <phoneticPr fontId="3"/>
  </si>
  <si>
    <t xml:space="preserve">単価契約
予定調達総額
11,845,516円
</t>
    <rPh sb="0" eb="2">
      <t>タンカ</t>
    </rPh>
    <rPh sb="2" eb="4">
      <t>ケイヤク</t>
    </rPh>
    <rPh sb="5" eb="7">
      <t>ヨテイ</t>
    </rPh>
    <rPh sb="7" eb="9">
      <t>チョウタツ</t>
    </rPh>
    <rPh sb="9" eb="11">
      <t>ソウガク</t>
    </rPh>
    <rPh sb="22" eb="23">
      <t>エン</t>
    </rPh>
    <phoneticPr fontId="3"/>
  </si>
  <si>
    <t xml:space="preserve">単価契約
予定調達総額
20,854,900円
</t>
    <rPh sb="0" eb="2">
      <t>タンカ</t>
    </rPh>
    <rPh sb="2" eb="4">
      <t>ケイヤク</t>
    </rPh>
    <rPh sb="5" eb="7">
      <t>ヨテイ</t>
    </rPh>
    <rPh sb="7" eb="9">
      <t>チョウタツ</t>
    </rPh>
    <rPh sb="9" eb="11">
      <t>ソウガク</t>
    </rPh>
    <rPh sb="22" eb="23">
      <t>エン</t>
    </rPh>
    <phoneticPr fontId="3"/>
  </si>
  <si>
    <t xml:space="preserve">単価契約
予定調達総額
4,599,980円
</t>
    <rPh sb="0" eb="2">
      <t>タンカ</t>
    </rPh>
    <rPh sb="2" eb="4">
      <t>ケイヤク</t>
    </rPh>
    <rPh sb="5" eb="7">
      <t>ヨテイ</t>
    </rPh>
    <rPh sb="7" eb="9">
      <t>チョウタツ</t>
    </rPh>
    <rPh sb="9" eb="11">
      <t>ソウガク</t>
    </rPh>
    <rPh sb="21" eb="22">
      <t>エン</t>
    </rPh>
    <phoneticPr fontId="3"/>
  </si>
  <si>
    <t xml:space="preserve">単価契約
予定調達総額
1,057,884円
</t>
    <rPh sb="0" eb="2">
      <t>タンカ</t>
    </rPh>
    <rPh sb="2" eb="4">
      <t>ケイヤク</t>
    </rPh>
    <rPh sb="5" eb="7">
      <t>ヨテイ</t>
    </rPh>
    <rPh sb="7" eb="9">
      <t>チョウタツ</t>
    </rPh>
    <rPh sb="9" eb="11">
      <t>ソウガク</t>
    </rPh>
    <rPh sb="21" eb="22">
      <t>エン</t>
    </rPh>
    <phoneticPr fontId="3"/>
  </si>
  <si>
    <t xml:space="preserve">単価契約
予定調達総額
2,629,958円
</t>
    <rPh sb="0" eb="2">
      <t>タンカ</t>
    </rPh>
    <rPh sb="2" eb="4">
      <t>ケイヤク</t>
    </rPh>
    <rPh sb="5" eb="7">
      <t>ヨテイ</t>
    </rPh>
    <rPh sb="7" eb="9">
      <t>チョウタツ</t>
    </rPh>
    <rPh sb="9" eb="11">
      <t>ソウガク</t>
    </rPh>
    <rPh sb="21" eb="22">
      <t>エン</t>
    </rPh>
    <phoneticPr fontId="3"/>
  </si>
  <si>
    <t xml:space="preserve">単価契約
予定調達総額
8,114,678円
</t>
    <rPh sb="0" eb="2">
      <t>タンカ</t>
    </rPh>
    <rPh sb="2" eb="4">
      <t>ケイヤク</t>
    </rPh>
    <rPh sb="5" eb="7">
      <t>ヨテイ</t>
    </rPh>
    <rPh sb="7" eb="9">
      <t>チョウタツ</t>
    </rPh>
    <rPh sb="9" eb="11">
      <t>ソウガク</t>
    </rPh>
    <rPh sb="21" eb="22">
      <t>エン</t>
    </rPh>
    <phoneticPr fontId="3"/>
  </si>
  <si>
    <t xml:space="preserve">単価契約
予定調達総額
3,372,325円
</t>
    <rPh sb="0" eb="2">
      <t>タンカ</t>
    </rPh>
    <rPh sb="2" eb="4">
      <t>ケイヤク</t>
    </rPh>
    <rPh sb="5" eb="7">
      <t>ヨテイ</t>
    </rPh>
    <rPh sb="7" eb="9">
      <t>チョウタツ</t>
    </rPh>
    <rPh sb="9" eb="11">
      <t>ソウガク</t>
    </rPh>
    <rPh sb="21" eb="22">
      <t>エン</t>
    </rPh>
    <phoneticPr fontId="3"/>
  </si>
  <si>
    <t>@592,515円ほか</t>
    <rPh sb="8" eb="9">
      <t>エン</t>
    </rPh>
    <phoneticPr fontId="1"/>
  </si>
  <si>
    <t>株式会社ビジネスクリエート
埼玉県深谷市上柴町東４－１８－９</t>
  </si>
  <si>
    <t xml:space="preserve">単価契約
予定調達総額
1,745,530円
</t>
    <rPh sb="0" eb="2">
      <t>タンカ</t>
    </rPh>
    <rPh sb="2" eb="4">
      <t>ケイヤク</t>
    </rPh>
    <rPh sb="5" eb="7">
      <t>ヨテイ</t>
    </rPh>
    <rPh sb="7" eb="9">
      <t>チョウタツ</t>
    </rPh>
    <rPh sb="9" eb="11">
      <t>ソウガク</t>
    </rPh>
    <rPh sb="21" eb="22">
      <t>エン</t>
    </rPh>
    <phoneticPr fontId="3"/>
  </si>
  <si>
    <t>-</t>
    <phoneticPr fontId="3"/>
  </si>
  <si>
    <t>支出負担行為担当官
税務大学校副校長
北村　厚
埼玉県和光市南２－３－７</t>
  </si>
  <si>
    <t>一般競争入札</t>
  </si>
  <si>
    <t>同種の他の契約の予定価格を類推されるおそれがあるため公表しない</t>
  </si>
  <si>
    <t/>
  </si>
  <si>
    <t xml:space="preserve">単価契約
予定調達総額
3,853,685円
</t>
    <rPh sb="0" eb="2">
      <t>タンカ</t>
    </rPh>
    <rPh sb="2" eb="4">
      <t>ケイヤク</t>
    </rPh>
    <rPh sb="5" eb="7">
      <t>ヨテイ</t>
    </rPh>
    <rPh sb="7" eb="9">
      <t>チョウタツ</t>
    </rPh>
    <rPh sb="9" eb="11">
      <t>ソウガク</t>
    </rPh>
    <rPh sb="21" eb="22">
      <t>エン</t>
    </rPh>
    <phoneticPr fontId="3"/>
  </si>
  <si>
    <t>分担契約
分担予定額
2,202,937円
単価契約
予定調達総額
77,890,340円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3"/>
  </si>
  <si>
    <t>分担契約
分担予定額
1,738,484円
単価契約
予定調達総額
26,399,994円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3"/>
  </si>
  <si>
    <t>分担契約
分担予定額
4,501,723円
単価契約
予定調達総額
46,571,063円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3"/>
  </si>
  <si>
    <t>分担契約
分担予定額
498,685円
単価契約
予定調達総額
24,966,902円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2" eb="43">
      <t>エン</t>
    </rPh>
    <phoneticPr fontId="3"/>
  </si>
  <si>
    <t>分担契約
分担予定額
226,600円
単価契約
予定調達総額
9,463,531円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3"/>
  </si>
  <si>
    <t>分担契約
分担予定額
302,467円
単価契約
予定調達総額
12,629,276円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2" eb="43">
      <t>エン</t>
    </rPh>
    <phoneticPr fontId="3"/>
  </si>
  <si>
    <t>分担契約
分担予定額
4,521,803円
単価契約
予定調達総額
124,698,405円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5" eb="46">
      <t>エン</t>
    </rPh>
    <phoneticPr fontId="3"/>
  </si>
  <si>
    <t xml:space="preserve">単価契約
予定調達総額
1,260,424円
</t>
    <rPh sb="0" eb="2">
      <t>タンカ</t>
    </rPh>
    <rPh sb="2" eb="4">
      <t>ケイヤク</t>
    </rPh>
    <rPh sb="5" eb="7">
      <t>ヨテイ</t>
    </rPh>
    <rPh sb="7" eb="9">
      <t>チョウタツ</t>
    </rPh>
    <rPh sb="9" eb="11">
      <t>ソウガク</t>
    </rPh>
    <rPh sb="21" eb="22">
      <t>エン</t>
    </rPh>
    <phoneticPr fontId="3"/>
  </si>
  <si>
    <t xml:space="preserve">単価契約
予定調達総額
3,058,900円
</t>
    <rPh sb="0" eb="2">
      <t>タンカ</t>
    </rPh>
    <rPh sb="2" eb="4">
      <t>ケイヤク</t>
    </rPh>
    <rPh sb="5" eb="7">
      <t>ヨテイ</t>
    </rPh>
    <rPh sb="7" eb="9">
      <t>チョウタツ</t>
    </rPh>
    <rPh sb="9" eb="11">
      <t>ソウガク</t>
    </rPh>
    <rPh sb="21" eb="22">
      <t>エン</t>
    </rPh>
    <phoneticPr fontId="3"/>
  </si>
  <si>
    <t>令和７年度データ活用研修の実施委託（区分１）　一式</t>
  </si>
  <si>
    <t>アクセンチュア株式会社
東京都港区赤坂１－８－１</t>
  </si>
  <si>
    <t>一般競争入札において入札者がいない又は再度の入札を実施しても、落札者となるべき者がいないことから、会計法第29条の３第５項及び予決令第99条の２に該当するため。</t>
  </si>
  <si>
    <t>@320,000円ほか</t>
  </si>
  <si>
    <t>令和７年度データ活用研修の実施委託（区分２）　一式</t>
  </si>
  <si>
    <t>日本アイ・ビー・エム株式会社
東京都港区虎ノ門２－６－１</t>
  </si>
  <si>
    <t>＠855,910円ほか</t>
  </si>
  <si>
    <t>令和７年度税務大学校における講義「簿記会計学」の実施委託　一式</t>
  </si>
  <si>
    <t>ネットスクール株式会社
東京都千代田区神田錦町３－２３</t>
  </si>
  <si>
    <t>@1,760円ほか</t>
  </si>
  <si>
    <t>税務大学校和光校舎及び関東信越研修所における料金後納郵便の取扱業務　のべ7,729通</t>
  </si>
  <si>
    <t>郵便法又は民間事業者による信書の送達に関する法律に規定する郵便及び信書の送達が可能な事業者は、日本郵便株式会社以外になく、競争を許さないことから、会計法第29条の3第4項に該当するため。
根拠区分１（２）①ニ（ハ）</t>
  </si>
  <si>
    <t>@530円ほか</t>
  </si>
  <si>
    <t>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</si>
  <si>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</si>
  <si>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根拠区分１（２）①ニ（ニ）</t>
  </si>
  <si>
    <t>高速印刷機の保守業務　一式</t>
  </si>
  <si>
    <t>理想科学工業株式会社
東京都港区芝５－３４－７</t>
  </si>
  <si>
    <t>令和７年度通信研修「実務語学」の研修実施委託　一式</t>
  </si>
  <si>
    <t>スパトレ株式会社
東京都千代田区内神田１－ ４－１０</t>
  </si>
  <si>
    <t>@220円ほか</t>
  </si>
  <si>
    <t>授業目的公衆送信に関する著作物利用　のべ7,372人ほか</t>
  </si>
  <si>
    <t>一般社団法人授業目的公衆送信補償金等管理協会
東京都千代田区永田町１－１１－３０－５階</t>
  </si>
  <si>
    <t>授業目的公衆送信に係る著作物の利用については、著作権の集中管理業務を行うこととなった一般社団法人授業目的公衆送信補償金等管理協会と「授業目的公衆送信に関する著作物利用契約」を締結することとされており、競争を許さないことから、会計法第29条の３第４項に該当するため。根拠区分１（２）①イ（イ）</t>
  </si>
  <si>
    <t>＠792円ほか</t>
  </si>
  <si>
    <t>税務大学校において使用する加除式図書の購入（区分１）のべ31冊</t>
  </si>
  <si>
    <t>第一法規株式会社
東京都港区南青山２－１１－１７</t>
  </si>
  <si>
    <t>@1,909円ほか</t>
  </si>
  <si>
    <t>税務大学校において使用する加除式図書の購入（区分２）のべ54冊</t>
  </si>
  <si>
    <t>新日本法規出版株式会社
愛知県名古屋市中区栄１－２３－２０</t>
  </si>
  <si>
    <t>@7,340円ほか</t>
  </si>
  <si>
    <t>「税務・会計データベース」のライセンスの購入　コンメンタール×所得税務釈義Digitalほか10品目</t>
  </si>
  <si>
    <t>令和７年度印刷機用消耗品の購入　MF935W用マスターほか5品目　</t>
  </si>
  <si>
    <t>@5,500円ほか</t>
  </si>
  <si>
    <t>令和７年度税務大学校講本等の刷成（区分１）　のべ33,622部</t>
  </si>
  <si>
    <t>株式会社サンワ
東京都千代田区飯田橋２－１１－８</t>
  </si>
  <si>
    <t>@0.715円ほか</t>
  </si>
  <si>
    <t>令和７年度税務大学校講本等の刷成（区分２）　のべ65,452部</t>
  </si>
  <si>
    <t>ファイナンスプリント株式会社
神奈川県三浦郡葉山町長柄６７７－１５</t>
  </si>
  <si>
    <t>@2.8930円ほか</t>
  </si>
  <si>
    <t>税務大学校和光校舎における施設管理・運営業務　一式</t>
  </si>
  <si>
    <t>光管財株式会社
東京都新宿区西新宿２－７－１－１６階</t>
  </si>
  <si>
    <t>令和７年度データ活用研修の実施委託（区分３）　一式</t>
  </si>
  <si>
    <t>株式会社パシフィックネット
東京都港区芝５－３４－７</t>
  </si>
  <si>
    <t>@15,950円ほか</t>
  </si>
  <si>
    <t>研修用タブレット端末等の借入等　一式</t>
  </si>
  <si>
    <t>エヌ・ティ・ティ・コミュニケーションズ株式会社
東京都千代田区大手町２－３－１</t>
  </si>
  <si>
    <t>令和７年度税務大学校和光校舎及び関東信越研修所における一般小荷物及び冊子類等運送業務　のべ5,381個ほか</t>
  </si>
  <si>
    <t>@1,375円ほか</t>
  </si>
  <si>
    <t>令和７年度定期刊行物の購入（区分１）　日本経済新聞縮小版ほか33品目</t>
  </si>
  <si>
    <t>株式会社三省堂書店
東京都千代田区神田神保町１－１</t>
  </si>
  <si>
    <t>@8,778円ほか</t>
  </si>
  <si>
    <t>令和７年度定期刊行物の購入（区分２）　Tax Notesほか５品目</t>
  </si>
  <si>
    <t>東京洋書株式会社
東京都中央区新富２－１０－３</t>
  </si>
  <si>
    <t>令和７年度税務大学校において使用する教材等の刷成　のべ487,933枚</t>
  </si>
  <si>
    <t>株式会社コームラ
岐阜県岐阜市北一色８－７－２８</t>
  </si>
  <si>
    <t>@5.39円</t>
  </si>
  <si>
    <t>勤怠管理システム導入及び管理運用・保守業務　一式</t>
  </si>
  <si>
    <t>@286円</t>
  </si>
  <si>
    <t>令和７年度一般廃棄物及びリサイクル廃棄物処理業務　可燃ごみ15,520kgほか7区分</t>
  </si>
  <si>
    <t>日本興業株式会社
埼玉県和光市本町２０－１４</t>
  </si>
  <si>
    <t>@44円ほか</t>
  </si>
  <si>
    <t>税務大学校安否確認システム提供業務　一式</t>
  </si>
  <si>
    <t>セコムトラストシステムズ株式会社
東京都新宿区富久町１０－５</t>
  </si>
  <si>
    <t>判例情報の検索が可能なデータベース閲覧サービスの提供　一式</t>
  </si>
  <si>
    <t>株式会社ＴＫＣ
栃木県宇都宮市鶴田町１７５８</t>
  </si>
  <si>
    <t>税務情報データベース検索システムの環境移行及び改修業務　一式</t>
  </si>
  <si>
    <t>株式会社IT・サービス・フレット
東京都台東区上野３－２１－１－２Ｆ</t>
  </si>
  <si>
    <t>@1970.1円ほか</t>
  </si>
  <si>
    <t>上質紙等の購入
色上質紙A4中厚口浅黄1,425束ほか38品目</t>
  </si>
  <si>
    <t>＠1,705円ほか</t>
  </si>
  <si>
    <t>@2,706円ほか</t>
  </si>
  <si>
    <t>フラットファイル等の購入
パイプ式ファイルA4縦（5㎝）青1,117箱ほか39品目</t>
  </si>
  <si>
    <t>株式会社広野
埼玉県さいたま市桜区南元宿２－１５－５</t>
  </si>
  <si>
    <t>@6,160円ほか</t>
  </si>
  <si>
    <t>事務用品の購入
TANOSEE無地ﾀﾞﾝﾎﾞｰﾙ1,523パック箱ほか432品目</t>
  </si>
  <si>
    <t>@2,420円ほか</t>
  </si>
  <si>
    <t>衛生清掃用品の購入
トイレットペーパー（シングル）芯なし1,671箱ほか103品目</t>
  </si>
  <si>
    <t>@6,600円ほか</t>
  </si>
  <si>
    <t>トナーカートリッジの購入（区分3）
C840Hシアン96個ほか25品目</t>
  </si>
  <si>
    <t>@33,000円ほか</t>
  </si>
  <si>
    <t>租税史料管理システムの環境調査及び改修業務の委託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</si>
</sst>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8"/>
      <color theme="1"/>
      <name val="ＭＳ Ｐ明朝"/>
      <family val="1"/>
      <charset val="128"/>
    </font>
    <font>
      <sz val="11"/>
      <color theme="1"/>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8">
    <xf numFmtId="0" fontId="0" fillId="0" borderId="0" xfId="0"/>
    <xf numFmtId="178" fontId="6" fillId="0" borderId="6" xfId="6" applyNumberFormat="1" applyFont="1" applyFill="1" applyBorder="1" applyAlignment="1">
      <alignment horizontal="center" vertical="center" wrapText="1"/>
    </xf>
    <xf numFmtId="178" fontId="6" fillId="0" borderId="5" xfId="7" applyNumberFormat="1" applyFont="1" applyFill="1" applyBorder="1" applyAlignment="1">
      <alignment horizontal="center" vertical="center" wrapText="1"/>
    </xf>
    <xf numFmtId="178" fontId="6" fillId="0" borderId="5" xfId="6" applyNumberFormat="1" applyFont="1" applyFill="1" applyBorder="1" applyAlignment="1">
      <alignment horizontal="center" vertical="center" wrapText="1"/>
    </xf>
    <xf numFmtId="178" fontId="6" fillId="0" borderId="2" xfId="6" applyNumberFormat="1" applyFont="1" applyBorder="1" applyAlignment="1">
      <alignment horizontal="center" vertical="center" wrapText="1"/>
    </xf>
    <xf numFmtId="178" fontId="6" fillId="0" borderId="5" xfId="6" applyNumberFormat="1" applyFont="1" applyBorder="1" applyAlignment="1">
      <alignment horizontal="center" vertical="center" wrapText="1"/>
    </xf>
    <xf numFmtId="0" fontId="7" fillId="0" borderId="0" xfId="6" applyFont="1" applyAlignment="1">
      <alignment vertical="center" wrapText="1"/>
    </xf>
    <xf numFmtId="0" fontId="8" fillId="0" borderId="0" xfId="6" applyFont="1">
      <alignment vertical="center"/>
    </xf>
    <xf numFmtId="0" fontId="8"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8"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1" xfId="6" applyFont="1" applyBorder="1" applyAlignment="1">
      <alignment vertical="center" wrapText="1"/>
    </xf>
    <xf numFmtId="0" fontId="6" fillId="0" borderId="2" xfId="6" applyFont="1" applyBorder="1" applyAlignment="1">
      <alignment horizontal="center" vertical="center" wrapText="1"/>
    </xf>
    <xf numFmtId="0" fontId="7" fillId="0" borderId="0" xfId="6" applyFont="1" applyAlignment="1">
      <alignment horizontal="center" vertical="center" wrapText="1"/>
    </xf>
    <xf numFmtId="0" fontId="8" fillId="0" borderId="2" xfId="6" applyFont="1" applyBorder="1" applyAlignment="1">
      <alignment horizontal="center" vertical="center" wrapText="1"/>
    </xf>
    <xf numFmtId="0" fontId="6" fillId="0" borderId="5" xfId="6" applyFont="1" applyBorder="1" applyAlignment="1">
      <alignment vertical="center" wrapText="1"/>
    </xf>
    <xf numFmtId="0" fontId="6" fillId="0" borderId="5" xfId="1" applyFont="1" applyBorder="1" applyAlignment="1">
      <alignment vertical="center" wrapText="1"/>
    </xf>
    <xf numFmtId="181" fontId="6" fillId="0" borderId="5" xfId="1"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7" applyNumberFormat="1" applyFont="1" applyFill="1" applyBorder="1" applyAlignment="1">
      <alignment horizontal="center" vertical="center" wrapText="1"/>
    </xf>
    <xf numFmtId="0" fontId="6" fillId="0" borderId="5" xfId="6" applyFont="1" applyBorder="1" applyAlignment="1">
      <alignment horizontal="left" vertical="center" wrapText="1"/>
    </xf>
    <xf numFmtId="0" fontId="7" fillId="0" borderId="0" xfId="6" applyFont="1" applyAlignment="1">
      <alignment horizontal="left" vertical="center"/>
    </xf>
    <xf numFmtId="9" fontId="7" fillId="0" borderId="0" xfId="6" applyNumberFormat="1" applyFont="1">
      <alignment vertical="center"/>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9" fontId="6" fillId="0" borderId="0" xfId="6" applyNumberFormat="1" applyFont="1">
      <alignment vertical="center"/>
    </xf>
    <xf numFmtId="178"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177" fontId="6" fillId="0" borderId="5" xfId="1" applyNumberFormat="1" applyFont="1" applyBorder="1" applyAlignment="1">
      <alignment horizontal="center" vertical="center" wrapText="1"/>
    </xf>
    <xf numFmtId="0" fontId="6" fillId="0" borderId="5" xfId="7" applyNumberFormat="1" applyFont="1" applyFill="1" applyBorder="1" applyAlignment="1">
      <alignment horizontal="center" vertical="center" wrapText="1"/>
    </xf>
    <xf numFmtId="0" fontId="6" fillId="0" borderId="0" xfId="6" applyFont="1" applyAlignment="1">
      <alignment vertical="center" wrapText="1"/>
    </xf>
    <xf numFmtId="38" fontId="6" fillId="0" borderId="0" xfId="3" applyFont="1" applyFill="1" applyAlignment="1">
      <alignment horizontal="left" vertical="center"/>
    </xf>
    <xf numFmtId="179" fontId="6" fillId="0" borderId="0" xfId="6" applyNumberFormat="1" applyFont="1">
      <alignment vertical="center"/>
    </xf>
    <xf numFmtId="0" fontId="6" fillId="0" borderId="1" xfId="6" applyFont="1" applyBorder="1" applyAlignment="1">
      <alignment vertical="center" wrapText="1"/>
    </xf>
    <xf numFmtId="178" fontId="6" fillId="0" borderId="6" xfId="6" applyNumberFormat="1" applyFont="1" applyBorder="1" applyAlignment="1">
      <alignment horizontal="center" vertical="center" wrapText="1"/>
    </xf>
    <xf numFmtId="181" fontId="6" fillId="0" borderId="5" xfId="1" applyNumberFormat="1" applyFont="1" applyBorder="1" applyAlignment="1">
      <alignment horizontal="center" vertical="center" shrinkToFit="1"/>
    </xf>
    <xf numFmtId="176" fontId="6" fillId="0" borderId="5" xfId="1" applyNumberFormat="1" applyFont="1" applyBorder="1" applyAlignment="1">
      <alignment horizontal="left" vertical="center" wrapText="1"/>
    </xf>
    <xf numFmtId="0" fontId="6" fillId="0" borderId="5" xfId="7" quotePrefix="1" applyNumberFormat="1" applyFont="1" applyFill="1" applyBorder="1" applyAlignment="1">
      <alignment horizontal="center" vertical="center" wrapText="1"/>
    </xf>
    <xf numFmtId="0" fontId="6" fillId="0" borderId="2" xfId="6" applyFont="1" applyBorder="1" applyAlignment="1">
      <alignment horizontal="center" vertical="center" wrapText="1"/>
    </xf>
    <xf numFmtId="180" fontId="6" fillId="0" borderId="5" xfId="3" applyNumberFormat="1" applyFont="1" applyFill="1" applyBorder="1" applyAlignment="1">
      <alignment horizontal="left" vertical="center" wrapText="1" shrinkToFit="1"/>
    </xf>
    <xf numFmtId="0" fontId="6" fillId="0" borderId="5" xfId="6" applyFont="1" applyFill="1" applyBorder="1" applyAlignment="1">
      <alignment vertical="center" wrapText="1"/>
    </xf>
    <xf numFmtId="179" fontId="6" fillId="0" borderId="2" xfId="6" applyNumberFormat="1" applyFont="1" applyBorder="1" applyAlignment="1">
      <alignment horizontal="center" vertical="center" wrapText="1"/>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6" fillId="0" borderId="2" xfId="6" applyFont="1" applyBorder="1" applyAlignment="1">
      <alignment horizontal="center" vertical="center" wrapText="1"/>
    </xf>
    <xf numFmtId="0" fontId="6" fillId="0" borderId="7" xfId="6" applyFont="1" applyBorder="1" applyAlignment="1">
      <alignment horizontal="center" vertical="center" wrapText="1"/>
    </xf>
    <xf numFmtId="0" fontId="6" fillId="0" borderId="5" xfId="6" applyFont="1" applyBorder="1" applyAlignment="1">
      <alignment horizontal="center" vertical="center" wrapText="1"/>
    </xf>
    <xf numFmtId="38" fontId="6" fillId="0" borderId="2" xfId="3" applyFont="1" applyFill="1" applyBorder="1" applyAlignment="1">
      <alignment horizontal="center" vertical="center" wrapText="1"/>
    </xf>
    <xf numFmtId="9" fontId="6" fillId="0" borderId="2" xfId="6" applyNumberFormat="1" applyFont="1" applyBorder="1" applyAlignment="1">
      <alignment horizontal="center" vertical="center" wrapText="1"/>
    </xf>
    <xf numFmtId="0" fontId="6" fillId="0" borderId="2" xfId="6" applyFont="1" applyFill="1" applyBorder="1" applyAlignment="1">
      <alignment horizontal="center" vertical="center" wrapText="1"/>
    </xf>
    <xf numFmtId="0" fontId="6" fillId="0" borderId="2" xfId="6" applyFont="1" applyBorder="1" applyAlignment="1">
      <alignment horizontal="center" vertical="center"/>
    </xf>
    <xf numFmtId="0" fontId="8" fillId="0" borderId="0" xfId="2" applyFont="1" applyAlignment="1">
      <alignment horizontal="left" vertical="center"/>
    </xf>
    <xf numFmtId="0" fontId="6" fillId="0" borderId="2" xfId="2" applyFont="1" applyBorder="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showZeros="0" tabSelected="1" view="pageBreakPreview" zoomScale="85" zoomScaleNormal="100" zoomScaleSheetLayoutView="85" workbookViewId="0">
      <selection activeCell="O7" sqref="O7"/>
    </sheetView>
  </sheetViews>
  <sheetFormatPr defaultColWidth="9" defaultRowHeight="13.5"/>
  <cols>
    <col min="1" max="1" width="9" style="8"/>
    <col min="2" max="2" width="30.625" style="7" customWidth="1"/>
    <col min="3" max="3" width="20.625" style="8" customWidth="1"/>
    <col min="4" max="4" width="14.375" style="9" customWidth="1"/>
    <col min="5" max="5" width="20.625" style="10" customWidth="1"/>
    <col min="6" max="6" width="15.625" style="10" customWidth="1"/>
    <col min="7" max="7" width="14.375" style="10" customWidth="1"/>
    <col min="8" max="8" width="14.625" style="11" customWidth="1"/>
    <col min="9" max="9" width="14.625" style="9" customWidth="1"/>
    <col min="10" max="10" width="7.625" style="10" customWidth="1"/>
    <col min="11" max="11" width="8.125" style="10" customWidth="1"/>
    <col min="12" max="12" width="8.625" style="10" customWidth="1"/>
    <col min="13" max="13" width="8.125" style="12" customWidth="1"/>
    <col min="14" max="14" width="12" style="10" customWidth="1"/>
    <col min="15" max="15" width="9" style="7"/>
    <col min="16" max="16" width="11.25" style="7" customWidth="1"/>
    <col min="17" max="16384" width="9" style="7"/>
  </cols>
  <sheetData>
    <row r="1" spans="1:16" ht="27.6" customHeight="1">
      <c r="A1" s="6"/>
      <c r="B1" s="54" t="s">
        <v>0</v>
      </c>
      <c r="C1" s="55"/>
      <c r="D1" s="55"/>
      <c r="E1" s="55"/>
      <c r="F1" s="55"/>
      <c r="G1" s="55"/>
      <c r="H1" s="55"/>
      <c r="I1" s="55"/>
      <c r="J1" s="55"/>
      <c r="K1" s="55"/>
      <c r="L1" s="55"/>
      <c r="M1" s="55"/>
      <c r="N1" s="55"/>
    </row>
    <row r="2" spans="1:16">
      <c r="A2" s="6"/>
    </row>
    <row r="3" spans="1:16">
      <c r="A3" s="6"/>
      <c r="B3" s="13"/>
      <c r="N3" s="14"/>
    </row>
    <row r="4" spans="1:16" ht="21.95" customHeight="1">
      <c r="A4" s="6"/>
      <c r="B4" s="56" t="s">
        <v>1</v>
      </c>
      <c r="C4" s="56" t="s">
        <v>5</v>
      </c>
      <c r="D4" s="56" t="s">
        <v>6</v>
      </c>
      <c r="E4" s="56" t="s">
        <v>7</v>
      </c>
      <c r="F4" s="57" t="s">
        <v>8</v>
      </c>
      <c r="G4" s="56" t="s">
        <v>18</v>
      </c>
      <c r="H4" s="59" t="s">
        <v>10</v>
      </c>
      <c r="I4" s="56" t="s">
        <v>11</v>
      </c>
      <c r="J4" s="51" t="s">
        <v>12</v>
      </c>
      <c r="K4" s="52" t="s">
        <v>14</v>
      </c>
      <c r="L4" s="53"/>
      <c r="M4" s="53"/>
      <c r="N4" s="57" t="s">
        <v>22</v>
      </c>
    </row>
    <row r="5" spans="1:16" s="17" customFormat="1" ht="36.950000000000003" customHeight="1">
      <c r="A5" s="15"/>
      <c r="B5" s="56"/>
      <c r="C5" s="56"/>
      <c r="D5" s="56"/>
      <c r="E5" s="56"/>
      <c r="F5" s="58"/>
      <c r="G5" s="56"/>
      <c r="H5" s="59"/>
      <c r="I5" s="56"/>
      <c r="J5" s="51"/>
      <c r="K5" s="16" t="s">
        <v>15</v>
      </c>
      <c r="L5" s="16" t="s">
        <v>21</v>
      </c>
      <c r="M5" s="1" t="s">
        <v>2</v>
      </c>
      <c r="N5" s="58"/>
    </row>
    <row r="6" spans="1:16" s="17" customFormat="1" ht="69.95" customHeight="1">
      <c r="A6" s="18"/>
      <c r="B6" s="19" t="str">
        <f>IF(A6="","",VLOOKUP(A6,#REF!,7,FALSE))</f>
        <v/>
      </c>
      <c r="C6" s="20" t="str">
        <f>IF(A6="","",VLOOKUP(A6,#REF!,8,FALSE))</f>
        <v/>
      </c>
      <c r="D6" s="21" t="str">
        <f>IF(A6="","",VLOOKUP(A6,#REF!,11,FALSE))</f>
        <v/>
      </c>
      <c r="E6" s="19" t="str">
        <f>IF(A6="","",VLOOKUP(A6,#REF!,12,FALSE))</f>
        <v/>
      </c>
      <c r="F6" s="3" t="str">
        <f>IF(A6="","",VLOOKUP(A6,#REF!,13,FALSE))</f>
        <v/>
      </c>
      <c r="G6" s="22" t="str">
        <f>IF(A6="","",IF(VLOOKUP(A6,#REF!,16,FALSE)="②一般競争入札（総合評価方式）","一般競争入札"&amp;CHAR(10)&amp;"（総合評価方式）","一般競争入札"))</f>
        <v/>
      </c>
      <c r="H6" s="23" t="str">
        <f>IF(A6="","",IF(VLOOKUP(A6,#REF!,18,FALSE)="他官署で調達手続きを実施のため","他官署で調達手続きを実施のため",IF(VLOOKUP(A6,#REF!,26,FALSE)="②同種の他の契約の予定価格を類推されるおそれがあるため公表しない","同種の他の契約の予定価格を類推されるおそれがあるため公表しない",IF(VLOOKUP(A6,#REF!,26,FALSE)="－","－",IF(VLOOKUP(A6,#REF!,9,FALSE)&lt;&gt;"",TEXT(VLOOKUP(A6,#REF!,18,FALSE),"#,##0円")&amp;CHAR(10)&amp;"(A)",VLOOKUP(A6,#REF!,18,FALSE))))))</f>
        <v/>
      </c>
      <c r="I6" s="23" t="str">
        <f>IF(A6="","",VLOOKUP(A6,#REF!,20,FALSE))</f>
        <v/>
      </c>
      <c r="J6" s="24" t="str">
        <f>IF(A6="","",IF(VLOOKUP(A6,#REF!,18,FALSE)="他官署で調達手続きを実施のため","－",IF(VLOOKUP(A6,#REF!,26,FALSE)="②同種の他の契約の予定価格を類推されるおそれがあるため公表しない","－",IF(VLOOKUP(A6,#REF!,26,FALSE)="－","－",IF(VLOOKUP(A6,#REF!,9,FALSE)&lt;&gt;"",TEXT(VLOOKUP(A6,#REF!,22,FALSE),"#.0%")&amp;CHAR(10)&amp;"(B/A×100)",VLOOKUP(A6,#REF!,21,FALSE))))))</f>
        <v/>
      </c>
      <c r="K6" s="25" t="str">
        <f>IF(A6="","",IF(VLOOKUP(A6,#REF!,14,FALSE)="①公益社団法人","公社",IF(VLOOKUP(A6,#REF!,14,FALSE)="②公益財団法人","公財","")))</f>
        <v/>
      </c>
      <c r="L6" s="25" t="str">
        <f>IF(A6="","",VLOOKUP(A6,#REF!,15,FALSE))</f>
        <v/>
      </c>
      <c r="M6" s="2" t="str">
        <f>IF(A6="","",IF(VLOOKUP(A6,#REF!,15,FALSE)="国所管",VLOOKUP(A6,#REF!,27,FALSE),""))</f>
        <v/>
      </c>
      <c r="N6" s="26"/>
      <c r="O6" s="17" t="str">
        <f>IF(A6="","",VLOOKUP(A6,#REF!,61,FALSE))</f>
        <v/>
      </c>
      <c r="P6" s="17" t="str">
        <f>IF(A6="","",IF(VLOOKUP(A6,#REF!,18,FALSE)="他官署で調達手続きを実施のため","×",IF(VLOOKUP(A6,#REF!,26,FALSE)="②同種の他の契約の予定価格を類推されるおそれがあるため公表しない","×","○")))</f>
        <v/>
      </c>
    </row>
    <row r="7" spans="1:16" s="17" customFormat="1" ht="69.95" customHeight="1">
      <c r="A7" s="18"/>
      <c r="B7" s="19" t="str">
        <f>IF(A7="","",VLOOKUP(A7,#REF!,7,FALSE))</f>
        <v/>
      </c>
      <c r="C7" s="20" t="str">
        <f>IF(A7="","",VLOOKUP(A7,#REF!,8,FALSE))</f>
        <v/>
      </c>
      <c r="D7" s="21" t="str">
        <f>IF(A7="","",VLOOKUP(A7,#REF!,11,FALSE))</f>
        <v/>
      </c>
      <c r="E7" s="19" t="str">
        <f>IF(A7="","",VLOOKUP(A7,#REF!,12,FALSE))</f>
        <v/>
      </c>
      <c r="F7" s="3" t="str">
        <f>IF(A7="","",VLOOKUP(A7,#REF!,13,FALSE))</f>
        <v/>
      </c>
      <c r="G7" s="22" t="str">
        <f>IF(A7="","",IF(VLOOKUP(A7,#REF!,16,FALSE)="②一般競争入札（総合評価方式）","一般競争入札"&amp;CHAR(10)&amp;"（総合評価方式）","一般競争入札"))</f>
        <v/>
      </c>
      <c r="H7" s="23" t="str">
        <f>IF(A7="","",IF(VLOOKUP(A7,#REF!,18,FALSE)="他官署で調達手続きを実施のため","他官署で調達手続きを実施のため",IF(VLOOKUP(A7,#REF!,26,FALSE)="②同種の他の契約の予定価格を類推されるおそれがあるため公表しない","同種の他の契約の予定価格を類推されるおそれがあるため公表しない",IF(VLOOKUP(A7,#REF!,26,FALSE)="－","－",IF(VLOOKUP(A7,#REF!,9,FALSE)&lt;&gt;"",TEXT(VLOOKUP(A7,#REF!,18,FALSE),"#,##0円")&amp;CHAR(10)&amp;"(A)",VLOOKUP(A7,#REF!,18,FALSE))))))</f>
        <v/>
      </c>
      <c r="I7" s="23" t="str">
        <f>IF(A7="","",VLOOKUP(A7,#REF!,20,FALSE))</f>
        <v/>
      </c>
      <c r="J7" s="24" t="str">
        <f>IF(A7="","",IF(VLOOKUP(A7,#REF!,18,FALSE)="他官署で調達手続きを実施のため","－",IF(VLOOKUP(A7,#REF!,26,FALSE)="②同種の他の契約の予定価格を類推されるおそれがあるため公表しない","－",IF(VLOOKUP(A7,#REF!,26,FALSE)="－","－",IF(VLOOKUP(A7,#REF!,9,FALSE)&lt;&gt;"",TEXT(VLOOKUP(A7,#REF!,22,FALSE),"#.0%")&amp;CHAR(10)&amp;"(B/A×100)",VLOOKUP(A7,#REF!,21,FALSE))))))</f>
        <v/>
      </c>
      <c r="K7" s="25" t="str">
        <f>IF(A7="","",IF(VLOOKUP(A7,#REF!,14,FALSE)="①公益社団法人","公社",IF(VLOOKUP(A7,#REF!,14,FALSE)="②公益財団法人","公財","")))</f>
        <v/>
      </c>
      <c r="L7" s="25" t="str">
        <f>IF(A7="","",VLOOKUP(A7,#REF!,15,FALSE))</f>
        <v/>
      </c>
      <c r="M7" s="2" t="str">
        <f>IF(A7="","",IF(VLOOKUP(A7,#REF!,15,FALSE)="国所管",VLOOKUP(A7,#REF!,27,FALSE),""))</f>
        <v/>
      </c>
      <c r="N7" s="26"/>
      <c r="O7" s="17" t="str">
        <f>IF(A7="","",VLOOKUP(A7,#REF!,61,FALSE))</f>
        <v/>
      </c>
      <c r="P7" s="17" t="str">
        <f>IF(A7="","",IF(VLOOKUP(A7,#REF!,18,FALSE)="他官署で調達手続きを実施のため","×",IF(VLOOKUP(A7,#REF!,26,FALSE)="②同種の他の契約の予定価格を類推されるおそれがあるため公表しない","×","○")))</f>
        <v/>
      </c>
    </row>
    <row r="8" spans="1:16" s="17" customFormat="1" ht="69.95" customHeight="1">
      <c r="A8" s="18"/>
      <c r="B8" s="19" t="str">
        <f>IF(A8="","",VLOOKUP(A8,#REF!,7,FALSE))</f>
        <v/>
      </c>
      <c r="C8" s="20" t="str">
        <f>IF(A8="","",VLOOKUP(A8,#REF!,8,FALSE))</f>
        <v/>
      </c>
      <c r="D8" s="21" t="str">
        <f>IF(A8="","",VLOOKUP(A8,#REF!,11,FALSE))</f>
        <v/>
      </c>
      <c r="E8" s="19" t="str">
        <f>IF(A8="","",VLOOKUP(A8,#REF!,12,FALSE))</f>
        <v/>
      </c>
      <c r="F8" s="3" t="str">
        <f>IF(A8="","",VLOOKUP(A8,#REF!,13,FALSE))</f>
        <v/>
      </c>
      <c r="G8" s="22" t="str">
        <f>IF(A8="","",IF(VLOOKUP(A8,#REF!,16,FALSE)="②一般競争入札（総合評価方式）","一般競争入札"&amp;CHAR(10)&amp;"（総合評価方式）","一般競争入札"))</f>
        <v/>
      </c>
      <c r="H8" s="23" t="str">
        <f>IF(A8="","",IF(VLOOKUP(A8,#REF!,18,FALSE)="他官署で調達手続きを実施のため","他官署で調達手続きを実施のため",IF(VLOOKUP(A8,#REF!,26,FALSE)="②同種の他の契約の予定価格を類推されるおそれがあるため公表しない","同種の他の契約の予定価格を類推されるおそれがあるため公表しない",IF(VLOOKUP(A8,#REF!,26,FALSE)="－","－",IF(VLOOKUP(A8,#REF!,9,FALSE)&lt;&gt;"",TEXT(VLOOKUP(A8,#REF!,18,FALSE),"#,##0円")&amp;CHAR(10)&amp;"(A)",VLOOKUP(A8,#REF!,18,FALSE))))))</f>
        <v/>
      </c>
      <c r="I8" s="23" t="str">
        <f>IF(A8="","",VLOOKUP(A8,#REF!,20,FALSE))</f>
        <v/>
      </c>
      <c r="J8" s="24" t="str">
        <f>IF(A8="","",IF(VLOOKUP(A8,#REF!,18,FALSE)="他官署で調達手続きを実施のため","－",IF(VLOOKUP(A8,#REF!,26,FALSE)="②同種の他の契約の予定価格を類推されるおそれがあるため公表しない","－",IF(VLOOKUP(A8,#REF!,26,FALSE)="－","－",IF(VLOOKUP(A8,#REF!,9,FALSE)&lt;&gt;"",TEXT(VLOOKUP(A8,#REF!,22,FALSE),"#.0%")&amp;CHAR(10)&amp;"(B/A×100)",VLOOKUP(A8,#REF!,21,FALSE))))))</f>
        <v/>
      </c>
      <c r="K8" s="25" t="str">
        <f>IF(A8="","",IF(VLOOKUP(A8,#REF!,14,FALSE)="①公益社団法人","公社",IF(VLOOKUP(A8,#REF!,14,FALSE)="②公益財団法人","公財","")))</f>
        <v/>
      </c>
      <c r="L8" s="25" t="str">
        <f>IF(A8="","",VLOOKUP(A8,#REF!,15,FALSE))</f>
        <v/>
      </c>
      <c r="M8" s="2" t="str">
        <f>IF(A8="","",IF(VLOOKUP(A8,#REF!,15,FALSE)="国所管",VLOOKUP(A8,#REF!,27,FALSE),""))</f>
        <v/>
      </c>
      <c r="N8" s="26"/>
      <c r="O8" s="17" t="str">
        <f>IF(A8="","",VLOOKUP(A8,#REF!,61,FALSE))</f>
        <v/>
      </c>
      <c r="P8" s="17" t="str">
        <f>IF(A8="","",IF(VLOOKUP(A8,#REF!,18,FALSE)="他官署で調達手続きを実施のため","×",IF(VLOOKUP(A8,#REF!,26,FALSE)="②同種の他の契約の予定価格を類推されるおそれがあるため公表しない","×","○")))</f>
        <v/>
      </c>
    </row>
    <row r="9" spans="1:16" s="17" customFormat="1" ht="69.95" customHeight="1">
      <c r="A9" s="18"/>
      <c r="B9" s="19" t="str">
        <f>IF(A9="","",VLOOKUP(A9,#REF!,7,FALSE))</f>
        <v/>
      </c>
      <c r="C9" s="20" t="str">
        <f>IF(A9="","",VLOOKUP(A9,#REF!,8,FALSE))</f>
        <v/>
      </c>
      <c r="D9" s="21" t="str">
        <f>IF(A9="","",VLOOKUP(A9,#REF!,11,FALSE))</f>
        <v/>
      </c>
      <c r="E9" s="19" t="str">
        <f>IF(A9="","",VLOOKUP(A9,#REF!,12,FALSE))</f>
        <v/>
      </c>
      <c r="F9" s="3" t="str">
        <f>IF(A9="","",VLOOKUP(A9,#REF!,13,FALSE))</f>
        <v/>
      </c>
      <c r="G9" s="22" t="str">
        <f>IF(A9="","",IF(VLOOKUP(A9,#REF!,16,FALSE)="②一般競争入札（総合評価方式）","一般競争入札"&amp;CHAR(10)&amp;"（総合評価方式）","一般競争入札"))</f>
        <v/>
      </c>
      <c r="H9" s="23" t="str">
        <f>IF(A9="","",IF(VLOOKUP(A9,#REF!,18,FALSE)="他官署で調達手続きを実施のため","他官署で調達手続きを実施のため",IF(VLOOKUP(A9,#REF!,26,FALSE)="②同種の他の契約の予定価格を類推されるおそれがあるため公表しない","同種の他の契約の予定価格を類推されるおそれがあるため公表しない",IF(VLOOKUP(A9,#REF!,26,FALSE)="－","－",IF(VLOOKUP(A9,#REF!,9,FALSE)&lt;&gt;"",TEXT(VLOOKUP(A9,#REF!,18,FALSE),"#,##0円")&amp;CHAR(10)&amp;"(A)",VLOOKUP(A9,#REF!,18,FALSE))))))</f>
        <v/>
      </c>
      <c r="I9" s="23" t="str">
        <f>IF(A9="","",VLOOKUP(A9,#REF!,20,FALSE))</f>
        <v/>
      </c>
      <c r="J9" s="24" t="str">
        <f>IF(A9="","",IF(VLOOKUP(A9,#REF!,18,FALSE)="他官署で調達手続きを実施のため","－",IF(VLOOKUP(A9,#REF!,26,FALSE)="②同種の他の契約の予定価格を類推されるおそれがあるため公表しない","－",IF(VLOOKUP(A9,#REF!,26,FALSE)="－","－",IF(VLOOKUP(A9,#REF!,9,FALSE)&lt;&gt;"",TEXT(VLOOKUP(A9,#REF!,22,FALSE),"#.0%")&amp;CHAR(10)&amp;"(B/A×100)",VLOOKUP(A9,#REF!,21,FALSE))))))</f>
        <v/>
      </c>
      <c r="K9" s="25" t="str">
        <f>IF(A9="","",IF(VLOOKUP(A9,#REF!,14,FALSE)="①公益社団法人","公社",IF(VLOOKUP(A9,#REF!,14,FALSE)="②公益財団法人","公財","")))</f>
        <v/>
      </c>
      <c r="L9" s="25" t="str">
        <f>IF(A9="","",VLOOKUP(A9,#REF!,15,FALSE))</f>
        <v/>
      </c>
      <c r="M9" s="2" t="str">
        <f>IF(A9="","",IF(VLOOKUP(A9,#REF!,15,FALSE)="国所管",VLOOKUP(A9,#REF!,27,FALSE),""))</f>
        <v/>
      </c>
      <c r="N9" s="26"/>
      <c r="O9" s="17" t="str">
        <f>IF(A9="","",VLOOKUP(A9,#REF!,61,FALSE))</f>
        <v/>
      </c>
      <c r="P9" s="17" t="str">
        <f>IF(A9="","",IF(VLOOKUP(A9,#REF!,18,FALSE)="他官署で調達手続きを実施のため","×",IF(VLOOKUP(A9,#REF!,26,FALSE)="②同種の他の契約の予定価格を類推されるおそれがあるため公表しない","×","○")))</f>
        <v/>
      </c>
    </row>
    <row r="10" spans="1:16" s="17" customFormat="1" ht="69.95" customHeight="1">
      <c r="A10" s="18"/>
      <c r="B10" s="19" t="str">
        <f>IF(A10="","",VLOOKUP(A10,#REF!,7,FALSE))</f>
        <v/>
      </c>
      <c r="C10" s="20" t="str">
        <f>IF(A10="","",VLOOKUP(A10,#REF!,8,FALSE))</f>
        <v/>
      </c>
      <c r="D10" s="21" t="str">
        <f>IF(A10="","",VLOOKUP(A10,#REF!,11,FALSE))</f>
        <v/>
      </c>
      <c r="E10" s="19" t="str">
        <f>IF(A10="","",VLOOKUP(A10,#REF!,12,FALSE))</f>
        <v/>
      </c>
      <c r="F10" s="3" t="str">
        <f>IF(A10="","",VLOOKUP(A10,#REF!,13,FALSE))</f>
        <v/>
      </c>
      <c r="G10" s="22" t="str">
        <f>IF(A10="","",IF(VLOOKUP(A10,#REF!,16,FALSE)="②一般競争入札（総合評価方式）","一般競争入札"&amp;CHAR(10)&amp;"（総合評価方式）","一般競争入札"))</f>
        <v/>
      </c>
      <c r="H10" s="23" t="str">
        <f>IF(A10="","",IF(VLOOKUP(A10,#REF!,18,FALSE)="他官署で調達手続きを実施のため","他官署で調達手続きを実施のため",IF(VLOOKUP(A10,#REF!,26,FALSE)="②同種の他の契約の予定価格を類推されるおそれがあるため公表しない","同種の他の契約の予定価格を類推されるおそれがあるため公表しない",IF(VLOOKUP(A10,#REF!,26,FALSE)="－","－",IF(VLOOKUP(A10,#REF!,9,FALSE)&lt;&gt;"",TEXT(VLOOKUP(A10,#REF!,18,FALSE),"#,##0円")&amp;CHAR(10)&amp;"(A)",VLOOKUP(A10,#REF!,18,FALSE))))))</f>
        <v/>
      </c>
      <c r="I10" s="23" t="str">
        <f>IF(A10="","",VLOOKUP(A10,#REF!,20,FALSE))</f>
        <v/>
      </c>
      <c r="J10" s="24" t="str">
        <f>IF(A10="","",IF(VLOOKUP(A10,#REF!,18,FALSE)="他官署で調達手続きを実施のため","－",IF(VLOOKUP(A10,#REF!,26,FALSE)="②同種の他の契約の予定価格を類推されるおそれがあるため公表しない","－",IF(VLOOKUP(A10,#REF!,26,FALSE)="－","－",IF(VLOOKUP(A10,#REF!,9,FALSE)&lt;&gt;"",TEXT(VLOOKUP(A10,#REF!,22,FALSE),"#.0%")&amp;CHAR(10)&amp;"(B/A×100)",VLOOKUP(A10,#REF!,21,FALSE))))))</f>
        <v/>
      </c>
      <c r="K10" s="25" t="str">
        <f>IF(A10="","",IF(VLOOKUP(A10,#REF!,14,FALSE)="①公益社団法人","公社",IF(VLOOKUP(A10,#REF!,14,FALSE)="②公益財団法人","公財","")))</f>
        <v/>
      </c>
      <c r="L10" s="25" t="str">
        <f>IF(A10="","",VLOOKUP(A10,#REF!,15,FALSE))</f>
        <v/>
      </c>
      <c r="M10" s="2" t="str">
        <f>IF(A10="","",IF(VLOOKUP(A10,#REF!,15,FALSE)="国所管",VLOOKUP(A10,#REF!,27,FALSE),""))</f>
        <v/>
      </c>
      <c r="N10" s="26"/>
      <c r="O10" s="17" t="str">
        <f>IF(A10="","",VLOOKUP(A10,#REF!,61,FALSE))</f>
        <v/>
      </c>
      <c r="P10" s="17" t="str">
        <f>IF(A10="","",IF(VLOOKUP(A10,#REF!,18,FALSE)="他官署で調達手続きを実施のため","×",IF(VLOOKUP(A10,#REF!,26,FALSE)="②同種の他の契約の予定価格を類推されるおそれがあるため公表しない","×","○")))</f>
        <v/>
      </c>
    </row>
    <row r="11" spans="1:16" s="17" customFormat="1" ht="69.95" customHeight="1">
      <c r="A11" s="18"/>
      <c r="B11" s="19" t="str">
        <f>IF(A11="","",VLOOKUP(A11,#REF!,7,FALSE))</f>
        <v/>
      </c>
      <c r="C11" s="20" t="str">
        <f>IF(A11="","",VLOOKUP(A11,#REF!,8,FALSE))</f>
        <v/>
      </c>
      <c r="D11" s="21" t="str">
        <f>IF(A11="","",VLOOKUP(A11,#REF!,11,FALSE))</f>
        <v/>
      </c>
      <c r="E11" s="19" t="str">
        <f>IF(A11="","",VLOOKUP(A11,#REF!,12,FALSE))</f>
        <v/>
      </c>
      <c r="F11" s="3" t="str">
        <f>IF(A11="","",VLOOKUP(A11,#REF!,13,FALSE))</f>
        <v/>
      </c>
      <c r="G11" s="22" t="str">
        <f>IF(A11="","",IF(VLOOKUP(A11,#REF!,16,FALSE)="②一般競争入札（総合評価方式）","一般競争入札"&amp;CHAR(10)&amp;"（総合評価方式）","一般競争入札"))</f>
        <v/>
      </c>
      <c r="H11" s="23" t="str">
        <f>IF(A11="","",IF(VLOOKUP(A11,#REF!,18,FALSE)="他官署で調達手続きを実施のため","他官署で調達手続きを実施のため",IF(VLOOKUP(A11,#REF!,26,FALSE)="②同種の他の契約の予定価格を類推されるおそれがあるため公表しない","同種の他の契約の予定価格を類推されるおそれがあるため公表しない",IF(VLOOKUP(A11,#REF!,26,FALSE)="－","－",IF(VLOOKUP(A11,#REF!,9,FALSE)&lt;&gt;"",TEXT(VLOOKUP(A11,#REF!,18,FALSE),"#,##0円")&amp;CHAR(10)&amp;"(A)",VLOOKUP(A11,#REF!,18,FALSE))))))</f>
        <v/>
      </c>
      <c r="I11" s="23" t="str">
        <f>IF(A11="","",VLOOKUP(A11,#REF!,20,FALSE))</f>
        <v/>
      </c>
      <c r="J11" s="24" t="str">
        <f>IF(A11="","",IF(VLOOKUP(A11,#REF!,18,FALSE)="他官署で調達手続きを実施のため","－",IF(VLOOKUP(A11,#REF!,26,FALSE)="②同種の他の契約の予定価格を類推されるおそれがあるため公表しない","－",IF(VLOOKUP(A11,#REF!,26,FALSE)="－","－",IF(VLOOKUP(A11,#REF!,9,FALSE)&lt;&gt;"",TEXT(VLOOKUP(A11,#REF!,22,FALSE),"#.0%")&amp;CHAR(10)&amp;"(B/A×100)",VLOOKUP(A11,#REF!,21,FALSE))))))</f>
        <v/>
      </c>
      <c r="K11" s="25" t="str">
        <f>IF(A11="","",IF(VLOOKUP(A11,#REF!,14,FALSE)="①公益社団法人","公社",IF(VLOOKUP(A11,#REF!,14,FALSE)="②公益財団法人","公財","")))</f>
        <v/>
      </c>
      <c r="L11" s="25" t="str">
        <f>IF(A11="","",VLOOKUP(A11,#REF!,15,FALSE))</f>
        <v/>
      </c>
      <c r="M11" s="2" t="str">
        <f>IF(A11="","",IF(VLOOKUP(A11,#REF!,15,FALSE)="国所管",VLOOKUP(A11,#REF!,27,FALSE),""))</f>
        <v/>
      </c>
      <c r="N11" s="26"/>
      <c r="O11" s="17" t="str">
        <f>IF(A11="","",VLOOKUP(A11,#REF!,61,FALSE))</f>
        <v/>
      </c>
      <c r="P11" s="17" t="str">
        <f>IF(A11="","",IF(VLOOKUP(A11,#REF!,18,FALSE)="他官署で調達手続きを実施のため","×",IF(VLOOKUP(A11,#REF!,26,FALSE)="②同種の他の契約の予定価格を類推されるおそれがあるため公表しない","×","○")))</f>
        <v/>
      </c>
    </row>
    <row r="12" spans="1:16" s="17" customFormat="1" ht="69.95" customHeight="1">
      <c r="A12" s="18"/>
      <c r="B12" s="19" t="str">
        <f>IF(A12="","",VLOOKUP(A12,#REF!,7,FALSE))</f>
        <v/>
      </c>
      <c r="C12" s="20" t="str">
        <f>IF(A12="","",VLOOKUP(A12,#REF!,8,FALSE))</f>
        <v/>
      </c>
      <c r="D12" s="21" t="str">
        <f>IF(A12="","",VLOOKUP(A12,#REF!,11,FALSE))</f>
        <v/>
      </c>
      <c r="E12" s="19" t="str">
        <f>IF(A12="","",VLOOKUP(A12,#REF!,12,FALSE))</f>
        <v/>
      </c>
      <c r="F12" s="3" t="str">
        <f>IF(A12="","",VLOOKUP(A12,#REF!,13,FALSE))</f>
        <v/>
      </c>
      <c r="G12" s="22" t="str">
        <f>IF(A12="","",IF(VLOOKUP(A12,#REF!,16,FALSE)="②一般競争入札（総合評価方式）","一般競争入札"&amp;CHAR(10)&amp;"（総合評価方式）","一般競争入札"))</f>
        <v/>
      </c>
      <c r="H12" s="23" t="str">
        <f>IF(A12="","",IF(VLOOKUP(A12,#REF!,18,FALSE)="他官署で調達手続きを実施のため","他官署で調達手続きを実施のため",IF(VLOOKUP(A12,#REF!,26,FALSE)="②同種の他の契約の予定価格を類推されるおそれがあるため公表しない","同種の他の契約の予定価格を類推されるおそれがあるため公表しない",IF(VLOOKUP(A12,#REF!,26,FALSE)="－","－",IF(VLOOKUP(A12,#REF!,9,FALSE)&lt;&gt;"",TEXT(VLOOKUP(A12,#REF!,18,FALSE),"#,##0円")&amp;CHAR(10)&amp;"(A)",VLOOKUP(A12,#REF!,18,FALSE))))))</f>
        <v/>
      </c>
      <c r="I12" s="23" t="str">
        <f>IF(A12="","",VLOOKUP(A12,#REF!,20,FALSE))</f>
        <v/>
      </c>
      <c r="J12" s="24" t="str">
        <f>IF(A12="","",IF(VLOOKUP(A12,#REF!,18,FALSE)="他官署で調達手続きを実施のため","－",IF(VLOOKUP(A12,#REF!,26,FALSE)="②同種の他の契約の予定価格を類推されるおそれがあるため公表しない","－",IF(VLOOKUP(A12,#REF!,26,FALSE)="－","－",IF(VLOOKUP(A12,#REF!,9,FALSE)&lt;&gt;"",TEXT(VLOOKUP(A12,#REF!,22,FALSE),"#.0%")&amp;CHAR(10)&amp;"(B/A×100)",VLOOKUP(A12,#REF!,21,FALSE))))))</f>
        <v/>
      </c>
      <c r="K12" s="25" t="str">
        <f>IF(A12="","",IF(VLOOKUP(A12,#REF!,14,FALSE)="①公益社団法人","公社",IF(VLOOKUP(A12,#REF!,14,FALSE)="②公益財団法人","公財","")))</f>
        <v/>
      </c>
      <c r="L12" s="25" t="str">
        <f>IF(A12="","",VLOOKUP(A12,#REF!,15,FALSE))</f>
        <v/>
      </c>
      <c r="M12" s="2" t="str">
        <f>IF(A12="","",IF(VLOOKUP(A12,#REF!,15,FALSE)="国所管",VLOOKUP(A12,#REF!,27,FALSE),""))</f>
        <v/>
      </c>
      <c r="N12" s="26"/>
      <c r="O12" s="17" t="str">
        <f>IF(A12="","",VLOOKUP(A12,#REF!,61,FALSE))</f>
        <v/>
      </c>
      <c r="P12" s="17" t="str">
        <f>IF(A12="","",IF(VLOOKUP(A12,#REF!,18,FALSE)="他官署で調達手続きを実施のため","×",IF(VLOOKUP(A12,#REF!,26,FALSE)="②同種の他の契約の予定価格を類推されるおそれがあるため公表しない","×","○")))</f>
        <v/>
      </c>
    </row>
    <row r="13" spans="1:16" s="17" customFormat="1" ht="69.95" customHeight="1">
      <c r="A13" s="18"/>
      <c r="B13" s="19" t="str">
        <f>IF(A13="","",VLOOKUP(A13,#REF!,7,FALSE))</f>
        <v/>
      </c>
      <c r="C13" s="20" t="str">
        <f>IF(A13="","",VLOOKUP(A13,#REF!,8,FALSE))</f>
        <v/>
      </c>
      <c r="D13" s="21" t="str">
        <f>IF(A13="","",VLOOKUP(A13,#REF!,11,FALSE))</f>
        <v/>
      </c>
      <c r="E13" s="19" t="str">
        <f>IF(A13="","",VLOOKUP(A13,#REF!,12,FALSE))</f>
        <v/>
      </c>
      <c r="F13" s="3" t="str">
        <f>IF(A13="","",VLOOKUP(A13,#REF!,13,FALSE))</f>
        <v/>
      </c>
      <c r="G13" s="22" t="str">
        <f>IF(A13="","",IF(VLOOKUP(A13,#REF!,16,FALSE)="②一般競争入札（総合評価方式）","一般競争入札"&amp;CHAR(10)&amp;"（総合評価方式）","一般競争入札"))</f>
        <v/>
      </c>
      <c r="H13" s="23" t="str">
        <f>IF(A13="","",IF(VLOOKUP(A13,#REF!,18,FALSE)="他官署で調達手続きを実施のため","他官署で調達手続きを実施のため",IF(VLOOKUP(A13,#REF!,26,FALSE)="②同種の他の契約の予定価格を類推されるおそれがあるため公表しない","同種の他の契約の予定価格を類推されるおそれがあるため公表しない",IF(VLOOKUP(A13,#REF!,26,FALSE)="－","－",IF(VLOOKUP(A13,#REF!,9,FALSE)&lt;&gt;"",TEXT(VLOOKUP(A13,#REF!,18,FALSE),"#,##0円")&amp;CHAR(10)&amp;"(A)",VLOOKUP(A13,#REF!,18,FALSE))))))</f>
        <v/>
      </c>
      <c r="I13" s="23" t="str">
        <f>IF(A13="","",VLOOKUP(A13,#REF!,20,FALSE))</f>
        <v/>
      </c>
      <c r="J13" s="24" t="str">
        <f>IF(A13="","",IF(VLOOKUP(A13,#REF!,18,FALSE)="他官署で調達手続きを実施のため","－",IF(VLOOKUP(A13,#REF!,26,FALSE)="②同種の他の契約の予定価格を類推されるおそれがあるため公表しない","－",IF(VLOOKUP(A13,#REF!,26,FALSE)="－","－",IF(VLOOKUP(A13,#REF!,9,FALSE)&lt;&gt;"",TEXT(VLOOKUP(A13,#REF!,22,FALSE),"#.0%")&amp;CHAR(10)&amp;"(B/A×100)",VLOOKUP(A13,#REF!,21,FALSE))))))</f>
        <v/>
      </c>
      <c r="K13" s="25" t="str">
        <f>IF(A13="","",IF(VLOOKUP(A13,#REF!,14,FALSE)="①公益社団法人","公社",IF(VLOOKUP(A13,#REF!,14,FALSE)="②公益財団法人","公財","")))</f>
        <v/>
      </c>
      <c r="L13" s="25" t="str">
        <f>IF(A13="","",VLOOKUP(A13,#REF!,15,FALSE))</f>
        <v/>
      </c>
      <c r="M13" s="2" t="str">
        <f>IF(A13="","",IF(VLOOKUP(A13,#REF!,15,FALSE)="国所管",VLOOKUP(A13,#REF!,27,FALSE),""))</f>
        <v/>
      </c>
      <c r="N13" s="26"/>
      <c r="O13" s="17" t="str">
        <f>IF(A13="","",VLOOKUP(A13,#REF!,61,FALSE))</f>
        <v/>
      </c>
      <c r="P13" s="17" t="str">
        <f>IF(A13="","",IF(VLOOKUP(A13,#REF!,18,FALSE)="他官署で調達手続きを実施のため","×",IF(VLOOKUP(A13,#REF!,26,FALSE)="②同種の他の契約の予定価格を類推されるおそれがあるため公表しない","×","○")))</f>
        <v/>
      </c>
    </row>
    <row r="14" spans="1:16" s="17" customFormat="1" ht="69.95" customHeight="1">
      <c r="A14" s="18"/>
      <c r="B14" s="19" t="str">
        <f>IF(A14="","",VLOOKUP(A14,#REF!,7,FALSE))</f>
        <v/>
      </c>
      <c r="C14" s="20" t="str">
        <f>IF(A14="","",VLOOKUP(A14,#REF!,8,FALSE))</f>
        <v/>
      </c>
      <c r="D14" s="21" t="str">
        <f>IF(A14="","",VLOOKUP(A14,#REF!,11,FALSE))</f>
        <v/>
      </c>
      <c r="E14" s="19" t="str">
        <f>IF(A14="","",VLOOKUP(A14,#REF!,12,FALSE))</f>
        <v/>
      </c>
      <c r="F14" s="3" t="str">
        <f>IF(A14="","",VLOOKUP(A14,#REF!,13,FALSE))</f>
        <v/>
      </c>
      <c r="G14" s="22" t="str">
        <f>IF(A14="","",IF(VLOOKUP(A14,#REF!,16,FALSE)="②一般競争入札（総合評価方式）","一般競争入札"&amp;CHAR(10)&amp;"（総合評価方式）","一般競争入札"))</f>
        <v/>
      </c>
      <c r="H14" s="23" t="str">
        <f>IF(A14="","",IF(VLOOKUP(A14,#REF!,18,FALSE)="他官署で調達手続きを実施のため","他官署で調達手続きを実施のため",IF(VLOOKUP(A14,#REF!,26,FALSE)="②同種の他の契約の予定価格を類推されるおそれがあるため公表しない","同種の他の契約の予定価格を類推されるおそれがあるため公表しない",IF(VLOOKUP(A14,#REF!,26,FALSE)="－","－",IF(VLOOKUP(A14,#REF!,9,FALSE)&lt;&gt;"",TEXT(VLOOKUP(A14,#REF!,18,FALSE),"#,##0円")&amp;CHAR(10)&amp;"(A)",VLOOKUP(A14,#REF!,18,FALSE))))))</f>
        <v/>
      </c>
      <c r="I14" s="23" t="str">
        <f>IF(A14="","",VLOOKUP(A14,#REF!,20,FALSE))</f>
        <v/>
      </c>
      <c r="J14" s="24" t="str">
        <f>IF(A14="","",IF(VLOOKUP(A14,#REF!,18,FALSE)="他官署で調達手続きを実施のため","－",IF(VLOOKUP(A14,#REF!,26,FALSE)="②同種の他の契約の予定価格を類推されるおそれがあるため公表しない","－",IF(VLOOKUP(A14,#REF!,26,FALSE)="－","－",IF(VLOOKUP(A14,#REF!,9,FALSE)&lt;&gt;"",TEXT(VLOOKUP(A14,#REF!,22,FALSE),"#.0%")&amp;CHAR(10)&amp;"(B/A×100)",VLOOKUP(A14,#REF!,21,FALSE))))))</f>
        <v/>
      </c>
      <c r="K14" s="25" t="str">
        <f>IF(A14="","",IF(VLOOKUP(A14,#REF!,14,FALSE)="①公益社団法人","公社",IF(VLOOKUP(A14,#REF!,14,FALSE)="②公益財団法人","公財","")))</f>
        <v/>
      </c>
      <c r="L14" s="25" t="str">
        <f>IF(A14="","",VLOOKUP(A14,#REF!,15,FALSE))</f>
        <v/>
      </c>
      <c r="M14" s="2" t="str">
        <f>IF(A14="","",IF(VLOOKUP(A14,#REF!,15,FALSE)="国所管",VLOOKUP(A14,#REF!,27,FALSE),""))</f>
        <v/>
      </c>
      <c r="N14" s="26"/>
      <c r="O14" s="17" t="str">
        <f>IF(A14="","",VLOOKUP(A14,#REF!,61,FALSE))</f>
        <v/>
      </c>
      <c r="P14" s="17" t="str">
        <f>IF(A14="","",IF(VLOOKUP(A14,#REF!,18,FALSE)="他官署で調達手続きを実施のため","×",IF(VLOOKUP(A14,#REF!,26,FALSE)="②同種の他の契約の予定価格を類推されるおそれがあるため公表しない","×","○")))</f>
        <v/>
      </c>
    </row>
    <row r="15" spans="1:16" s="17" customFormat="1" ht="69.95" customHeight="1">
      <c r="A15" s="18"/>
      <c r="B15" s="19" t="str">
        <f>IF(A15="","",VLOOKUP(A15,#REF!,7,FALSE))</f>
        <v/>
      </c>
      <c r="C15" s="20" t="str">
        <f>IF(A15="","",VLOOKUP(A15,#REF!,8,FALSE))</f>
        <v/>
      </c>
      <c r="D15" s="21" t="str">
        <f>IF(A15="","",VLOOKUP(A15,#REF!,11,FALSE))</f>
        <v/>
      </c>
      <c r="E15" s="19" t="str">
        <f>IF(A15="","",VLOOKUP(A15,#REF!,12,FALSE))</f>
        <v/>
      </c>
      <c r="F15" s="3" t="str">
        <f>IF(A15="","",VLOOKUP(A15,#REF!,13,FALSE))</f>
        <v/>
      </c>
      <c r="G15" s="22" t="str">
        <f>IF(A15="","",IF(VLOOKUP(A15,#REF!,16,FALSE)="②一般競争入札（総合評価方式）","一般競争入札"&amp;CHAR(10)&amp;"（総合評価方式）","一般競争入札"))</f>
        <v/>
      </c>
      <c r="H15" s="23" t="str">
        <f>IF(A15="","",IF(VLOOKUP(A15,#REF!,18,FALSE)="他官署で調達手続きを実施のため","他官署で調達手続きを実施のため",IF(VLOOKUP(A15,#REF!,26,FALSE)="②同種の他の契約の予定価格を類推されるおそれがあるため公表しない","同種の他の契約の予定価格を類推されるおそれがあるため公表しない",IF(VLOOKUP(A15,#REF!,26,FALSE)="－","－",IF(VLOOKUP(A15,#REF!,9,FALSE)&lt;&gt;"",TEXT(VLOOKUP(A15,#REF!,18,FALSE),"#,##0円")&amp;CHAR(10)&amp;"(A)",VLOOKUP(A15,#REF!,18,FALSE))))))</f>
        <v/>
      </c>
      <c r="I15" s="23" t="str">
        <f>IF(A15="","",VLOOKUP(A15,#REF!,20,FALSE))</f>
        <v/>
      </c>
      <c r="J15" s="24" t="str">
        <f>IF(A15="","",IF(VLOOKUP(A15,#REF!,18,FALSE)="他官署で調達手続きを実施のため","－",IF(VLOOKUP(A15,#REF!,26,FALSE)="②同種の他の契約の予定価格を類推されるおそれがあるため公表しない","－",IF(VLOOKUP(A15,#REF!,26,FALSE)="－","－",IF(VLOOKUP(A15,#REF!,9,FALSE)&lt;&gt;"",TEXT(VLOOKUP(A15,#REF!,22,FALSE),"#.0%")&amp;CHAR(10)&amp;"(B/A×100)",VLOOKUP(A15,#REF!,21,FALSE))))))</f>
        <v/>
      </c>
      <c r="K15" s="25" t="str">
        <f>IF(A15="","",IF(VLOOKUP(A15,#REF!,14,FALSE)="①公益社団法人","公社",IF(VLOOKUP(A15,#REF!,14,FALSE)="②公益財団法人","公財","")))</f>
        <v/>
      </c>
      <c r="L15" s="25" t="str">
        <f>IF(A15="","",VLOOKUP(A15,#REF!,15,FALSE))</f>
        <v/>
      </c>
      <c r="M15" s="2" t="str">
        <f>IF(A15="","",IF(VLOOKUP(A15,#REF!,15,FALSE)="国所管",VLOOKUP(A15,#REF!,27,FALSE),""))</f>
        <v/>
      </c>
      <c r="N15" s="26"/>
      <c r="O15" s="17" t="str">
        <f>IF(A15="","",VLOOKUP(A15,#REF!,61,FALSE))</f>
        <v/>
      </c>
      <c r="P15" s="17" t="str">
        <f>IF(A15="","",IF(VLOOKUP(A15,#REF!,18,FALSE)="他官署で調達手続きを実施のため","×",IF(VLOOKUP(A15,#REF!,26,FALSE)="②同種の他の契約の予定価格を類推されるおそれがあるため公表しない","×","○")))</f>
        <v/>
      </c>
    </row>
    <row r="16" spans="1:16" s="17" customFormat="1" ht="69.95" customHeight="1">
      <c r="A16" s="18"/>
      <c r="B16" s="19" t="str">
        <f>IF(A16="","",VLOOKUP(A16,#REF!,7,FALSE))</f>
        <v/>
      </c>
      <c r="C16" s="20" t="str">
        <f>IF(A16="","",VLOOKUP(A16,#REF!,8,FALSE))</f>
        <v/>
      </c>
      <c r="D16" s="21" t="str">
        <f>IF(A16="","",VLOOKUP(A16,#REF!,11,FALSE))</f>
        <v/>
      </c>
      <c r="E16" s="19" t="str">
        <f>IF(A16="","",VLOOKUP(A16,#REF!,12,FALSE))</f>
        <v/>
      </c>
      <c r="F16" s="3" t="str">
        <f>IF(A16="","",VLOOKUP(A16,#REF!,13,FALSE))</f>
        <v/>
      </c>
      <c r="G16" s="22" t="str">
        <f>IF(A16="","",IF(VLOOKUP(A16,#REF!,16,FALSE)="②一般競争入札（総合評価方式）","一般競争入札"&amp;CHAR(10)&amp;"（総合評価方式）","一般競争入札"))</f>
        <v/>
      </c>
      <c r="H16" s="23" t="str">
        <f>IF(A16="","",IF(VLOOKUP(A16,#REF!,18,FALSE)="他官署で調達手続きを実施のため","他官署で調達手続きを実施のため",IF(VLOOKUP(A16,#REF!,26,FALSE)="②同種の他の契約の予定価格を類推されるおそれがあるため公表しない","同種の他の契約の予定価格を類推されるおそれがあるため公表しない",IF(VLOOKUP(A16,#REF!,26,FALSE)="－","－",IF(VLOOKUP(A16,#REF!,9,FALSE)&lt;&gt;"",TEXT(VLOOKUP(A16,#REF!,18,FALSE),"#,##0円")&amp;CHAR(10)&amp;"(A)",VLOOKUP(A16,#REF!,18,FALSE))))))</f>
        <v/>
      </c>
      <c r="I16" s="23" t="str">
        <f>IF(A16="","",VLOOKUP(A16,#REF!,20,FALSE))</f>
        <v/>
      </c>
      <c r="J16" s="24" t="str">
        <f>IF(A16="","",IF(VLOOKUP(A16,#REF!,18,FALSE)="他官署で調達手続きを実施のため","－",IF(VLOOKUP(A16,#REF!,26,FALSE)="②同種の他の契約の予定価格を類推されるおそれがあるため公表しない","－",IF(VLOOKUP(A16,#REF!,26,FALSE)="－","－",IF(VLOOKUP(A16,#REF!,9,FALSE)&lt;&gt;"",TEXT(VLOOKUP(A16,#REF!,22,FALSE),"#.0%")&amp;CHAR(10)&amp;"(B/A×100)",VLOOKUP(A16,#REF!,21,FALSE))))))</f>
        <v/>
      </c>
      <c r="K16" s="25" t="str">
        <f>IF(A16="","",IF(VLOOKUP(A16,#REF!,14,FALSE)="①公益社団法人","公社",IF(VLOOKUP(A16,#REF!,14,FALSE)="②公益財団法人","公財","")))</f>
        <v/>
      </c>
      <c r="L16" s="25" t="str">
        <f>IF(A16="","",VLOOKUP(A16,#REF!,15,FALSE))</f>
        <v/>
      </c>
      <c r="M16" s="2" t="str">
        <f>IF(A16="","",IF(VLOOKUP(A16,#REF!,15,FALSE)="国所管",VLOOKUP(A16,#REF!,27,FALSE),""))</f>
        <v/>
      </c>
      <c r="N16" s="26"/>
      <c r="O16" s="17" t="str">
        <f>IF(A16="","",VLOOKUP(A16,#REF!,61,FALSE))</f>
        <v/>
      </c>
      <c r="P16" s="17" t="str">
        <f>IF(A16="","",IF(VLOOKUP(A16,#REF!,18,FALSE)="他官署で調達手続きを実施のため","×",IF(VLOOKUP(A16,#REF!,26,FALSE)="②同種の他の契約の予定価格を類推されるおそれがあるため公表しない","×","○")))</f>
        <v/>
      </c>
    </row>
    <row r="17" spans="1:16" s="17" customFormat="1" ht="69.95" customHeight="1">
      <c r="A17" s="18"/>
      <c r="B17" s="19" t="str">
        <f>IF(A17="","",VLOOKUP(A17,#REF!,7,FALSE))</f>
        <v/>
      </c>
      <c r="C17" s="20" t="str">
        <f>IF(A17="","",VLOOKUP(A17,#REF!,8,FALSE))</f>
        <v/>
      </c>
      <c r="D17" s="21" t="str">
        <f>IF(A17="","",VLOOKUP(A17,#REF!,11,FALSE))</f>
        <v/>
      </c>
      <c r="E17" s="19" t="str">
        <f>IF(A17="","",VLOOKUP(A17,#REF!,12,FALSE))</f>
        <v/>
      </c>
      <c r="F17" s="3" t="str">
        <f>IF(A17="","",VLOOKUP(A17,#REF!,13,FALSE))</f>
        <v/>
      </c>
      <c r="G17" s="22" t="str">
        <f>IF(A17="","",IF(VLOOKUP(A17,#REF!,16,FALSE)="②一般競争入札（総合評価方式）","一般競争入札"&amp;CHAR(10)&amp;"（総合評価方式）","一般競争入札"))</f>
        <v/>
      </c>
      <c r="H17" s="23" t="str">
        <f>IF(A17="","",IF(VLOOKUP(A17,#REF!,18,FALSE)="他官署で調達手続きを実施のため","他官署で調達手続きを実施のため",IF(VLOOKUP(A17,#REF!,26,FALSE)="②同種の他の契約の予定価格を類推されるおそれがあるため公表しない","同種の他の契約の予定価格を類推されるおそれがあるため公表しない",IF(VLOOKUP(A17,#REF!,26,FALSE)="－","－",IF(VLOOKUP(A17,#REF!,9,FALSE)&lt;&gt;"",TEXT(VLOOKUP(A17,#REF!,18,FALSE),"#,##0円")&amp;CHAR(10)&amp;"(A)",VLOOKUP(A17,#REF!,18,FALSE))))))</f>
        <v/>
      </c>
      <c r="I17" s="23" t="str">
        <f>IF(A17="","",VLOOKUP(A17,#REF!,20,FALSE))</f>
        <v/>
      </c>
      <c r="J17" s="24" t="str">
        <f>IF(A17="","",IF(VLOOKUP(A17,#REF!,18,FALSE)="他官署で調達手続きを実施のため","－",IF(VLOOKUP(A17,#REF!,26,FALSE)="②同種の他の契約の予定価格を類推されるおそれがあるため公表しない","－",IF(VLOOKUP(A17,#REF!,26,FALSE)="－","－",IF(VLOOKUP(A17,#REF!,9,FALSE)&lt;&gt;"",TEXT(VLOOKUP(A17,#REF!,22,FALSE),"#.0%")&amp;CHAR(10)&amp;"(B/A×100)",VLOOKUP(A17,#REF!,21,FALSE))))))</f>
        <v/>
      </c>
      <c r="K17" s="25" t="str">
        <f>IF(A17="","",IF(VLOOKUP(A17,#REF!,14,FALSE)="①公益社団法人","公社",IF(VLOOKUP(A17,#REF!,14,FALSE)="②公益財団法人","公財","")))</f>
        <v/>
      </c>
      <c r="L17" s="25" t="str">
        <f>IF(A17="","",VLOOKUP(A17,#REF!,15,FALSE))</f>
        <v/>
      </c>
      <c r="M17" s="2" t="str">
        <f>IF(A17="","",IF(VLOOKUP(A17,#REF!,15,FALSE)="国所管",VLOOKUP(A17,#REF!,27,FALSE),""))</f>
        <v/>
      </c>
      <c r="N17" s="26"/>
      <c r="O17" s="17" t="str">
        <f>IF(A17="","",VLOOKUP(A17,#REF!,61,FALSE))</f>
        <v/>
      </c>
      <c r="P17" s="17" t="str">
        <f>IF(A17="","",IF(VLOOKUP(A17,#REF!,18,FALSE)="他官署で調達手続きを実施のため","×",IF(VLOOKUP(A17,#REF!,26,FALSE)="②同種の他の契約の予定価格を類推されるおそれがあるため公表しない","×","○")))</f>
        <v/>
      </c>
    </row>
    <row r="18" spans="1:16" s="17" customFormat="1" ht="69.95" customHeight="1">
      <c r="A18" s="18"/>
      <c r="B18" s="19" t="str">
        <f>IF(A18="","",VLOOKUP(A18,#REF!,7,FALSE))</f>
        <v/>
      </c>
      <c r="C18" s="20" t="str">
        <f>IF(A18="","",VLOOKUP(A18,#REF!,8,FALSE))</f>
        <v/>
      </c>
      <c r="D18" s="21" t="str">
        <f>IF(A18="","",VLOOKUP(A18,#REF!,11,FALSE))</f>
        <v/>
      </c>
      <c r="E18" s="19" t="str">
        <f>IF(A18="","",VLOOKUP(A18,#REF!,12,FALSE))</f>
        <v/>
      </c>
      <c r="F18" s="3" t="str">
        <f>IF(A18="","",VLOOKUP(A18,#REF!,13,FALSE))</f>
        <v/>
      </c>
      <c r="G18" s="22" t="str">
        <f>IF(A18="","",IF(VLOOKUP(A18,#REF!,16,FALSE)="②一般競争入札（総合評価方式）","一般競争入札"&amp;CHAR(10)&amp;"（総合評価方式）","一般競争入札"))</f>
        <v/>
      </c>
      <c r="H18" s="23" t="str">
        <f>IF(A18="","",IF(VLOOKUP(A18,#REF!,18,FALSE)="他官署で調達手続きを実施のため","他官署で調達手続きを実施のため",IF(VLOOKUP(A18,#REF!,26,FALSE)="②同種の他の契約の予定価格を類推されるおそれがあるため公表しない","同種の他の契約の予定価格を類推されるおそれがあるため公表しない",IF(VLOOKUP(A18,#REF!,26,FALSE)="－","－",IF(VLOOKUP(A18,#REF!,9,FALSE)&lt;&gt;"",TEXT(VLOOKUP(A18,#REF!,18,FALSE),"#,##0円")&amp;CHAR(10)&amp;"(A)",VLOOKUP(A18,#REF!,18,FALSE))))))</f>
        <v/>
      </c>
      <c r="I18" s="23" t="str">
        <f>IF(A18="","",VLOOKUP(A18,#REF!,20,FALSE))</f>
        <v/>
      </c>
      <c r="J18" s="24" t="str">
        <f>IF(A18="","",IF(VLOOKUP(A18,#REF!,18,FALSE)="他官署で調達手続きを実施のため","－",IF(VLOOKUP(A18,#REF!,26,FALSE)="②同種の他の契約の予定価格を類推されるおそれがあるため公表しない","－",IF(VLOOKUP(A18,#REF!,26,FALSE)="－","－",IF(VLOOKUP(A18,#REF!,9,FALSE)&lt;&gt;"",TEXT(VLOOKUP(A18,#REF!,22,FALSE),"#.0%")&amp;CHAR(10)&amp;"(B/A×100)",VLOOKUP(A18,#REF!,21,FALSE))))))</f>
        <v/>
      </c>
      <c r="K18" s="25" t="str">
        <f>IF(A18="","",IF(VLOOKUP(A18,#REF!,14,FALSE)="①公益社団法人","公社",IF(VLOOKUP(A18,#REF!,14,FALSE)="②公益財団法人","公財","")))</f>
        <v/>
      </c>
      <c r="L18" s="25" t="str">
        <f>IF(A18="","",VLOOKUP(A18,#REF!,15,FALSE))</f>
        <v/>
      </c>
      <c r="M18" s="2" t="str">
        <f>IF(A18="","",IF(VLOOKUP(A18,#REF!,15,FALSE)="国所管",VLOOKUP(A18,#REF!,27,FALSE),""))</f>
        <v/>
      </c>
      <c r="N18" s="26"/>
      <c r="O18" s="17" t="str">
        <f>IF(A18="","",VLOOKUP(A18,#REF!,61,FALSE))</f>
        <v/>
      </c>
      <c r="P18" s="17" t="str">
        <f>IF(A18="","",IF(VLOOKUP(A18,#REF!,18,FALSE)="他官署で調達手続きを実施のため","×",IF(VLOOKUP(A18,#REF!,26,FALSE)="②同種の他の契約の予定価格を類推されるおそれがあるため公表しない","×","○")))</f>
        <v/>
      </c>
    </row>
    <row r="19" spans="1:16" s="17" customFormat="1" ht="69.95" customHeight="1">
      <c r="A19" s="18"/>
      <c r="B19" s="19" t="str">
        <f>IF(A19="","",VLOOKUP(A19,#REF!,7,FALSE))</f>
        <v/>
      </c>
      <c r="C19" s="20" t="str">
        <f>IF(A19="","",VLOOKUP(A19,#REF!,8,FALSE))</f>
        <v/>
      </c>
      <c r="D19" s="21" t="str">
        <f>IF(A19="","",VLOOKUP(A19,#REF!,11,FALSE))</f>
        <v/>
      </c>
      <c r="E19" s="19" t="str">
        <f>IF(A19="","",VLOOKUP(A19,#REF!,12,FALSE))</f>
        <v/>
      </c>
      <c r="F19" s="3" t="str">
        <f>IF(A19="","",VLOOKUP(A19,#REF!,13,FALSE))</f>
        <v/>
      </c>
      <c r="G19" s="22" t="str">
        <f>IF(A19="","",IF(VLOOKUP(A19,#REF!,16,FALSE)="②一般競争入札（総合評価方式）","一般競争入札"&amp;CHAR(10)&amp;"（総合評価方式）","一般競争入札"))</f>
        <v/>
      </c>
      <c r="H19" s="23" t="str">
        <f>IF(A19="","",IF(VLOOKUP(A19,#REF!,18,FALSE)="他官署で調達手続きを実施のため","他官署で調達手続きを実施のため",IF(VLOOKUP(A19,#REF!,26,FALSE)="②同種の他の契約の予定価格を類推されるおそれがあるため公表しない","同種の他の契約の予定価格を類推されるおそれがあるため公表しない",IF(VLOOKUP(A19,#REF!,26,FALSE)="－","－",IF(VLOOKUP(A19,#REF!,9,FALSE)&lt;&gt;"",TEXT(VLOOKUP(A19,#REF!,18,FALSE),"#,##0円")&amp;CHAR(10)&amp;"(A)",VLOOKUP(A19,#REF!,18,FALSE))))))</f>
        <v/>
      </c>
      <c r="I19" s="23" t="str">
        <f>IF(A19="","",VLOOKUP(A19,#REF!,20,FALSE))</f>
        <v/>
      </c>
      <c r="J19" s="24" t="str">
        <f>IF(A19="","",IF(VLOOKUP(A19,#REF!,18,FALSE)="他官署で調達手続きを実施のため","－",IF(VLOOKUP(A19,#REF!,26,FALSE)="②同種の他の契約の予定価格を類推されるおそれがあるため公表しない","－",IF(VLOOKUP(A19,#REF!,26,FALSE)="－","－",IF(VLOOKUP(A19,#REF!,9,FALSE)&lt;&gt;"",TEXT(VLOOKUP(A19,#REF!,22,FALSE),"#.0%")&amp;CHAR(10)&amp;"(B/A×100)",VLOOKUP(A19,#REF!,21,FALSE))))))</f>
        <v/>
      </c>
      <c r="K19" s="25" t="str">
        <f>IF(A19="","",IF(VLOOKUP(A19,#REF!,14,FALSE)="①公益社団法人","公社",IF(VLOOKUP(A19,#REF!,14,FALSE)="②公益財団法人","公財","")))</f>
        <v/>
      </c>
      <c r="L19" s="25" t="str">
        <f>IF(A19="","",VLOOKUP(A19,#REF!,15,FALSE))</f>
        <v/>
      </c>
      <c r="M19" s="2" t="str">
        <f>IF(A19="","",IF(VLOOKUP(A19,#REF!,15,FALSE)="国所管",VLOOKUP(A19,#REF!,27,FALSE),""))</f>
        <v/>
      </c>
      <c r="N19" s="26"/>
      <c r="O19" s="17" t="str">
        <f>IF(A19="","",VLOOKUP(A19,#REF!,61,FALSE))</f>
        <v/>
      </c>
      <c r="P19" s="17" t="str">
        <f>IF(A19="","",IF(VLOOKUP(A19,#REF!,18,FALSE)="他官署で調達手続きを実施のため","×",IF(VLOOKUP(A19,#REF!,26,FALSE)="②同種の他の契約の予定価格を類推されるおそれがあるため公表しない","×","○")))</f>
        <v/>
      </c>
    </row>
    <row r="20" spans="1:16" s="17" customFormat="1" ht="69.95" customHeight="1">
      <c r="A20" s="18"/>
      <c r="B20" s="19" t="str">
        <f>IF(A20="","",VLOOKUP(A20,#REF!,7,FALSE))</f>
        <v/>
      </c>
      <c r="C20" s="20" t="str">
        <f>IF(A20="","",VLOOKUP(A20,#REF!,8,FALSE))</f>
        <v/>
      </c>
      <c r="D20" s="21" t="str">
        <f>IF(A20="","",VLOOKUP(A20,#REF!,11,FALSE))</f>
        <v/>
      </c>
      <c r="E20" s="19" t="str">
        <f>IF(A20="","",VLOOKUP(A20,#REF!,12,FALSE))</f>
        <v/>
      </c>
      <c r="F20" s="3" t="str">
        <f>IF(A20="","",VLOOKUP(A20,#REF!,13,FALSE))</f>
        <v/>
      </c>
      <c r="G20" s="22" t="str">
        <f>IF(A20="","",IF(VLOOKUP(A20,#REF!,16,FALSE)="②一般競争入札（総合評価方式）","一般競争入札"&amp;CHAR(10)&amp;"（総合評価方式）","一般競争入札"))</f>
        <v/>
      </c>
      <c r="H20" s="23" t="str">
        <f>IF(A20="","",IF(VLOOKUP(A20,#REF!,18,FALSE)="他官署で調達手続きを実施のため","他官署で調達手続きを実施のため",IF(VLOOKUP(A20,#REF!,26,FALSE)="②同種の他の契約の予定価格を類推されるおそれがあるため公表しない","同種の他の契約の予定価格を類推されるおそれがあるため公表しない",IF(VLOOKUP(A20,#REF!,26,FALSE)="－","－",IF(VLOOKUP(A20,#REF!,9,FALSE)&lt;&gt;"",TEXT(VLOOKUP(A20,#REF!,18,FALSE),"#,##0円")&amp;CHAR(10)&amp;"(A)",VLOOKUP(A20,#REF!,18,FALSE))))))</f>
        <v/>
      </c>
      <c r="I20" s="23" t="str">
        <f>IF(A20="","",VLOOKUP(A20,#REF!,20,FALSE))</f>
        <v/>
      </c>
      <c r="J20" s="24" t="str">
        <f>IF(A20="","",IF(VLOOKUP(A20,#REF!,18,FALSE)="他官署で調達手続きを実施のため","－",IF(VLOOKUP(A20,#REF!,26,FALSE)="②同種の他の契約の予定価格を類推されるおそれがあるため公表しない","－",IF(VLOOKUP(A20,#REF!,26,FALSE)="－","－",IF(VLOOKUP(A20,#REF!,9,FALSE)&lt;&gt;"",TEXT(VLOOKUP(A20,#REF!,22,FALSE),"#.0%")&amp;CHAR(10)&amp;"(B/A×100)",VLOOKUP(A20,#REF!,21,FALSE))))))</f>
        <v/>
      </c>
      <c r="K20" s="25" t="str">
        <f>IF(A20="","",IF(VLOOKUP(A20,#REF!,14,FALSE)="①公益社団法人","公社",IF(VLOOKUP(A20,#REF!,14,FALSE)="②公益財団法人","公財","")))</f>
        <v/>
      </c>
      <c r="L20" s="25" t="str">
        <f>IF(A20="","",VLOOKUP(A20,#REF!,15,FALSE))</f>
        <v/>
      </c>
      <c r="M20" s="2" t="str">
        <f>IF(A20="","",IF(VLOOKUP(A20,#REF!,15,FALSE)="国所管",VLOOKUP(A20,#REF!,27,FALSE),""))</f>
        <v/>
      </c>
      <c r="N20" s="26"/>
      <c r="O20" s="17" t="str">
        <f>IF(A20="","",VLOOKUP(A20,#REF!,61,FALSE))</f>
        <v/>
      </c>
      <c r="P20" s="17" t="str">
        <f>IF(A20="","",IF(VLOOKUP(A20,#REF!,18,FALSE)="他官署で調達手続きを実施のため","×",IF(VLOOKUP(A20,#REF!,26,FALSE)="②同種の他の契約の予定価格を類推されるおそれがあるため公表しない","×","○")))</f>
        <v/>
      </c>
    </row>
    <row r="21" spans="1:16" s="17" customFormat="1" ht="69.95" customHeight="1">
      <c r="A21" s="18"/>
      <c r="B21" s="19" t="str">
        <f>IF(A21="","",VLOOKUP(A21,#REF!,7,FALSE))</f>
        <v/>
      </c>
      <c r="C21" s="20" t="str">
        <f>IF(A21="","",VLOOKUP(A21,#REF!,8,FALSE))</f>
        <v/>
      </c>
      <c r="D21" s="21" t="str">
        <f>IF(A21="","",VLOOKUP(A21,#REF!,11,FALSE))</f>
        <v/>
      </c>
      <c r="E21" s="19" t="str">
        <f>IF(A21="","",VLOOKUP(A21,#REF!,12,FALSE))</f>
        <v/>
      </c>
      <c r="F21" s="3" t="str">
        <f>IF(A21="","",VLOOKUP(A21,#REF!,13,FALSE))</f>
        <v/>
      </c>
      <c r="G21" s="22" t="str">
        <f>IF(A21="","",IF(VLOOKUP(A21,#REF!,16,FALSE)="②一般競争入札（総合評価方式）","一般競争入札"&amp;CHAR(10)&amp;"（総合評価方式）","一般競争入札"))</f>
        <v/>
      </c>
      <c r="H21" s="23" t="str">
        <f>IF(A21="","",IF(VLOOKUP(A21,#REF!,18,FALSE)="他官署で調達手続きを実施のため","他官署で調達手続きを実施のため",IF(VLOOKUP(A21,#REF!,26,FALSE)="②同種の他の契約の予定価格を類推されるおそれがあるため公表しない","同種の他の契約の予定価格を類推されるおそれがあるため公表しない",IF(VLOOKUP(A21,#REF!,26,FALSE)="－","－",IF(VLOOKUP(A21,#REF!,9,FALSE)&lt;&gt;"",TEXT(VLOOKUP(A21,#REF!,18,FALSE),"#,##0円")&amp;CHAR(10)&amp;"(A)",VLOOKUP(A21,#REF!,18,FALSE))))))</f>
        <v/>
      </c>
      <c r="I21" s="23" t="str">
        <f>IF(A21="","",VLOOKUP(A21,#REF!,20,FALSE))</f>
        <v/>
      </c>
      <c r="J21" s="24" t="str">
        <f>IF(A21="","",IF(VLOOKUP(A21,#REF!,18,FALSE)="他官署で調達手続きを実施のため","－",IF(VLOOKUP(A21,#REF!,26,FALSE)="②同種の他の契約の予定価格を類推されるおそれがあるため公表しない","－",IF(VLOOKUP(A21,#REF!,26,FALSE)="－","－",IF(VLOOKUP(A21,#REF!,9,FALSE)&lt;&gt;"",TEXT(VLOOKUP(A21,#REF!,22,FALSE),"#.0%")&amp;CHAR(10)&amp;"(B/A×100)",VLOOKUP(A21,#REF!,21,FALSE))))))</f>
        <v/>
      </c>
      <c r="K21" s="25" t="str">
        <f>IF(A21="","",IF(VLOOKUP(A21,#REF!,14,FALSE)="①公益社団法人","公社",IF(VLOOKUP(A21,#REF!,14,FALSE)="②公益財団法人","公財","")))</f>
        <v/>
      </c>
      <c r="L21" s="25" t="str">
        <f>IF(A21="","",VLOOKUP(A21,#REF!,15,FALSE))</f>
        <v/>
      </c>
      <c r="M21" s="2" t="str">
        <f>IF(A21="","",IF(VLOOKUP(A21,#REF!,15,FALSE)="国所管",VLOOKUP(A21,#REF!,27,FALSE),""))</f>
        <v/>
      </c>
      <c r="N21" s="26"/>
      <c r="O21" s="17" t="str">
        <f>IF(A21="","",VLOOKUP(A21,#REF!,61,FALSE))</f>
        <v/>
      </c>
      <c r="P21" s="17" t="str">
        <f>IF(A21="","",IF(VLOOKUP(A21,#REF!,18,FALSE)="他官署で調達手続きを実施のため","×",IF(VLOOKUP(A21,#REF!,26,FALSE)="②同種の他の契約の予定価格を類推されるおそれがあるため公表しない","×","○")))</f>
        <v/>
      </c>
    </row>
    <row r="22" spans="1:16" s="17" customFormat="1" ht="69.95" customHeight="1">
      <c r="A22" s="18"/>
      <c r="B22" s="19" t="str">
        <f>IF(A22="","",VLOOKUP(A22,#REF!,7,FALSE))</f>
        <v/>
      </c>
      <c r="C22" s="20" t="str">
        <f>IF(A22="","",VLOOKUP(A22,#REF!,8,FALSE))</f>
        <v/>
      </c>
      <c r="D22" s="21" t="str">
        <f>IF(A22="","",VLOOKUP(A22,#REF!,11,FALSE))</f>
        <v/>
      </c>
      <c r="E22" s="19" t="str">
        <f>IF(A22="","",VLOOKUP(A22,#REF!,12,FALSE))</f>
        <v/>
      </c>
      <c r="F22" s="3" t="str">
        <f>IF(A22="","",VLOOKUP(A22,#REF!,13,FALSE))</f>
        <v/>
      </c>
      <c r="G22" s="22" t="str">
        <f>IF(A22="","",IF(VLOOKUP(A22,#REF!,16,FALSE)="②一般競争入札（総合評価方式）","一般競争入札"&amp;CHAR(10)&amp;"（総合評価方式）","一般競争入札"))</f>
        <v/>
      </c>
      <c r="H22" s="23" t="str">
        <f>IF(A22="","",IF(VLOOKUP(A22,#REF!,18,FALSE)="他官署で調達手続きを実施のため","他官署で調達手続きを実施のため",IF(VLOOKUP(A22,#REF!,26,FALSE)="②同種の他の契約の予定価格を類推されるおそれがあるため公表しない","同種の他の契約の予定価格を類推されるおそれがあるため公表しない",IF(VLOOKUP(A22,#REF!,26,FALSE)="－","－",IF(VLOOKUP(A22,#REF!,9,FALSE)&lt;&gt;"",TEXT(VLOOKUP(A22,#REF!,18,FALSE),"#,##0円")&amp;CHAR(10)&amp;"(A)",VLOOKUP(A22,#REF!,18,FALSE))))))</f>
        <v/>
      </c>
      <c r="I22" s="23" t="str">
        <f>IF(A22="","",VLOOKUP(A22,#REF!,20,FALSE))</f>
        <v/>
      </c>
      <c r="J22" s="24" t="str">
        <f>IF(A22="","",IF(VLOOKUP(A22,#REF!,18,FALSE)="他官署で調達手続きを実施のため","－",IF(VLOOKUP(A22,#REF!,26,FALSE)="②同種の他の契約の予定価格を類推されるおそれがあるため公表しない","－",IF(VLOOKUP(A22,#REF!,26,FALSE)="－","－",IF(VLOOKUP(A22,#REF!,9,FALSE)&lt;&gt;"",TEXT(VLOOKUP(A22,#REF!,22,FALSE),"#.0%")&amp;CHAR(10)&amp;"(B/A×100)",VLOOKUP(A22,#REF!,21,FALSE))))))</f>
        <v/>
      </c>
      <c r="K22" s="25" t="str">
        <f>IF(A22="","",IF(VLOOKUP(A22,#REF!,14,FALSE)="①公益社団法人","公社",IF(VLOOKUP(A22,#REF!,14,FALSE)="②公益財団法人","公財","")))</f>
        <v/>
      </c>
      <c r="L22" s="25" t="str">
        <f>IF(A22="","",VLOOKUP(A22,#REF!,15,FALSE))</f>
        <v/>
      </c>
      <c r="M22" s="2" t="str">
        <f>IF(A22="","",IF(VLOOKUP(A22,#REF!,15,FALSE)="国所管",VLOOKUP(A22,#REF!,27,FALSE),""))</f>
        <v/>
      </c>
      <c r="N22" s="26"/>
      <c r="O22" s="17" t="str">
        <f>IF(A22="","",VLOOKUP(A22,#REF!,61,FALSE))</f>
        <v/>
      </c>
      <c r="P22" s="17" t="str">
        <f>IF(A22="","",IF(VLOOKUP(A22,#REF!,18,FALSE)="他官署で調達手続きを実施のため","×",IF(VLOOKUP(A22,#REF!,26,FALSE)="②同種の他の契約の予定価格を類推されるおそれがあるため公表しない","×","○")))</f>
        <v/>
      </c>
    </row>
    <row r="23" spans="1:16" s="17" customFormat="1" ht="69.95" customHeight="1">
      <c r="A23" s="18"/>
      <c r="B23" s="19" t="str">
        <f>IF(A23="","",VLOOKUP(A23,#REF!,7,FALSE))</f>
        <v/>
      </c>
      <c r="C23" s="20" t="str">
        <f>IF(A23="","",VLOOKUP(A23,#REF!,8,FALSE))</f>
        <v/>
      </c>
      <c r="D23" s="21" t="str">
        <f>IF(A23="","",VLOOKUP(A23,#REF!,11,FALSE))</f>
        <v/>
      </c>
      <c r="E23" s="19" t="str">
        <f>IF(A23="","",VLOOKUP(A23,#REF!,12,FALSE))</f>
        <v/>
      </c>
      <c r="F23" s="3" t="str">
        <f>IF(A23="","",VLOOKUP(A23,#REF!,13,FALSE))</f>
        <v/>
      </c>
      <c r="G23" s="22" t="str">
        <f>IF(A23="","",IF(VLOOKUP(A23,#REF!,16,FALSE)="②一般競争入札（総合評価方式）","一般競争入札"&amp;CHAR(10)&amp;"（総合評価方式）","一般競争入札"))</f>
        <v/>
      </c>
      <c r="H23" s="23" t="str">
        <f>IF(A23="","",IF(VLOOKUP(A23,#REF!,18,FALSE)="他官署で調達手続きを実施のため","他官署で調達手続きを実施のため",IF(VLOOKUP(A23,#REF!,26,FALSE)="②同種の他の契約の予定価格を類推されるおそれがあるため公表しない","同種の他の契約の予定価格を類推されるおそれがあるため公表しない",IF(VLOOKUP(A23,#REF!,26,FALSE)="－","－",IF(VLOOKUP(A23,#REF!,9,FALSE)&lt;&gt;"",TEXT(VLOOKUP(A23,#REF!,18,FALSE),"#,##0円")&amp;CHAR(10)&amp;"(A)",VLOOKUP(A23,#REF!,18,FALSE))))))</f>
        <v/>
      </c>
      <c r="I23" s="23" t="str">
        <f>IF(A23="","",VLOOKUP(A23,#REF!,20,FALSE))</f>
        <v/>
      </c>
      <c r="J23" s="24" t="str">
        <f>IF(A23="","",IF(VLOOKUP(A23,#REF!,18,FALSE)="他官署で調達手続きを実施のため","－",IF(VLOOKUP(A23,#REF!,26,FALSE)="②同種の他の契約の予定価格を類推されるおそれがあるため公表しない","－",IF(VLOOKUP(A23,#REF!,26,FALSE)="－","－",IF(VLOOKUP(A23,#REF!,9,FALSE)&lt;&gt;"",TEXT(VLOOKUP(A23,#REF!,22,FALSE),"#.0%")&amp;CHAR(10)&amp;"(B/A×100)",VLOOKUP(A23,#REF!,21,FALSE))))))</f>
        <v/>
      </c>
      <c r="K23" s="25" t="str">
        <f>IF(A23="","",IF(VLOOKUP(A23,#REF!,14,FALSE)="①公益社団法人","公社",IF(VLOOKUP(A23,#REF!,14,FALSE)="②公益財団法人","公財","")))</f>
        <v/>
      </c>
      <c r="L23" s="25" t="str">
        <f>IF(A23="","",VLOOKUP(A23,#REF!,15,FALSE))</f>
        <v/>
      </c>
      <c r="M23" s="2" t="str">
        <f>IF(A23="","",IF(VLOOKUP(A23,#REF!,15,FALSE)="国所管",VLOOKUP(A23,#REF!,27,FALSE),""))</f>
        <v/>
      </c>
      <c r="N23" s="26"/>
      <c r="O23" s="17" t="str">
        <f>IF(A23="","",VLOOKUP(A23,#REF!,61,FALSE))</f>
        <v/>
      </c>
      <c r="P23" s="17" t="str">
        <f>IF(A23="","",IF(VLOOKUP(A23,#REF!,18,FALSE)="他官署で調達手続きを実施のため","×",IF(VLOOKUP(A23,#REF!,26,FALSE)="②同種の他の契約の予定価格を類推されるおそれがあるため公表しない","×","○")))</f>
        <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23" xr:uid="{00000000-0002-0000-0100-000000000000}"/>
    <dataValidation imeMode="halfAlpha" allowBlank="1" showInputMessage="1" showErrorMessage="1" errorTitle="参考" error="半角数字で入力して下さい。" promptTitle="入力方法" prompt="半角数字で入力して下さい。" sqref="H6:J23" xr:uid="{00000000-0002-0000-01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rowBreaks count="1" manualBreakCount="1">
    <brk id="14"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showZeros="0" view="pageBreakPreview" zoomScale="85" zoomScaleNormal="100" zoomScaleSheetLayoutView="85" workbookViewId="0">
      <selection activeCell="B6" sqref="B6"/>
    </sheetView>
  </sheetViews>
  <sheetFormatPr defaultColWidth="9" defaultRowHeight="13.5"/>
  <cols>
    <col min="1" max="1" width="9" style="8"/>
    <col min="2" max="2" width="30.625" style="7" customWidth="1"/>
    <col min="3" max="3" width="20.625" style="8" customWidth="1"/>
    <col min="4" max="4" width="14.375" style="9" customWidth="1"/>
    <col min="5" max="5" width="20.625" style="10" customWidth="1"/>
    <col min="6" max="6" width="15.75" style="10" customWidth="1"/>
    <col min="7" max="7" width="18.875" style="27" customWidth="1"/>
    <col min="8" max="8" width="13.625" style="11" customWidth="1"/>
    <col min="9" max="9" width="13.625" style="9" customWidth="1"/>
    <col min="10" max="10" width="7.625" style="28" customWidth="1"/>
    <col min="11" max="11" width="8.375" style="10" customWidth="1"/>
    <col min="12" max="12" width="8.125" style="10" customWidth="1"/>
    <col min="13" max="13" width="8.625" style="10" customWidth="1"/>
    <col min="14" max="14" width="8.125" style="12" customWidth="1"/>
    <col min="15" max="15" width="12.125" style="10" customWidth="1"/>
    <col min="16" max="16" width="9" style="7"/>
    <col min="17" max="17" width="11.25" style="7" customWidth="1"/>
    <col min="18" max="16384" width="9" style="7"/>
  </cols>
  <sheetData>
    <row r="1" spans="1:17" ht="27.6" customHeight="1">
      <c r="A1" s="6"/>
      <c r="B1" s="54" t="s">
        <v>3</v>
      </c>
      <c r="C1" s="55"/>
      <c r="D1" s="55"/>
      <c r="E1" s="55"/>
      <c r="F1" s="55"/>
      <c r="G1" s="63"/>
      <c r="H1" s="55"/>
      <c r="I1" s="55"/>
      <c r="J1" s="55"/>
      <c r="K1" s="55"/>
      <c r="L1" s="55"/>
      <c r="M1" s="55"/>
      <c r="N1" s="55"/>
      <c r="O1" s="55"/>
    </row>
    <row r="2" spans="1:17">
      <c r="A2" s="6"/>
    </row>
    <row r="3" spans="1:17">
      <c r="A3" s="6"/>
      <c r="B3" s="29"/>
      <c r="C3" s="30"/>
      <c r="D3" s="30"/>
      <c r="E3" s="31"/>
      <c r="F3" s="31"/>
      <c r="G3" s="32"/>
      <c r="H3" s="33"/>
      <c r="I3" s="30"/>
      <c r="J3" s="34"/>
      <c r="K3" s="31"/>
      <c r="L3" s="31"/>
      <c r="M3" s="31"/>
      <c r="N3" s="35"/>
      <c r="O3" s="36"/>
      <c r="P3" s="31"/>
      <c r="Q3" s="31"/>
    </row>
    <row r="4" spans="1:17" ht="21.95" customHeight="1">
      <c r="A4" s="6"/>
      <c r="B4" s="56" t="s">
        <v>4</v>
      </c>
      <c r="C4" s="56" t="s">
        <v>5</v>
      </c>
      <c r="D4" s="56" t="s">
        <v>6</v>
      </c>
      <c r="E4" s="56" t="s">
        <v>7</v>
      </c>
      <c r="F4" s="57" t="s">
        <v>8</v>
      </c>
      <c r="G4" s="64" t="s">
        <v>9</v>
      </c>
      <c r="H4" s="59" t="s">
        <v>10</v>
      </c>
      <c r="I4" s="56" t="s">
        <v>11</v>
      </c>
      <c r="J4" s="60" t="s">
        <v>12</v>
      </c>
      <c r="K4" s="61" t="s">
        <v>13</v>
      </c>
      <c r="L4" s="62" t="s">
        <v>14</v>
      </c>
      <c r="M4" s="62"/>
      <c r="N4" s="62"/>
      <c r="O4" s="57" t="s">
        <v>22</v>
      </c>
      <c r="P4" s="31"/>
      <c r="Q4" s="31"/>
    </row>
    <row r="5" spans="1:17" s="17" customFormat="1" ht="36.6" customHeight="1">
      <c r="A5" s="15"/>
      <c r="B5" s="56"/>
      <c r="C5" s="56"/>
      <c r="D5" s="56"/>
      <c r="E5" s="56"/>
      <c r="F5" s="58"/>
      <c r="G5" s="64"/>
      <c r="H5" s="59"/>
      <c r="I5" s="56"/>
      <c r="J5" s="60"/>
      <c r="K5" s="61"/>
      <c r="L5" s="16" t="s">
        <v>15</v>
      </c>
      <c r="M5" s="16" t="s">
        <v>21</v>
      </c>
      <c r="N5" s="4" t="s">
        <v>2</v>
      </c>
      <c r="O5" s="58"/>
      <c r="P5" s="37"/>
      <c r="Q5" s="37"/>
    </row>
    <row r="6" spans="1:17" s="17" customFormat="1" ht="69.95" customHeight="1">
      <c r="A6" s="18"/>
      <c r="B6" s="19" t="str">
        <f>IF(A6="","",VLOOKUP(A6,#REF!,6,FALSE))</f>
        <v/>
      </c>
      <c r="C6" s="20" t="str">
        <f>IF(A6="","",VLOOKUP(A6,#REF!,7,FALSE))</f>
        <v/>
      </c>
      <c r="D6" s="38" t="str">
        <f>IF(A6="","",VLOOKUP(A6,#REF!,10,FALSE))</f>
        <v/>
      </c>
      <c r="E6" s="19" t="str">
        <f>IF(A6="","",VLOOKUP(A6,#REF!,11,FALSE))</f>
        <v/>
      </c>
      <c r="F6" s="5" t="str">
        <f>IF(A6="","",VLOOKUP(A6,#REF!,12,FALSE))</f>
        <v/>
      </c>
      <c r="G6" s="22" t="str">
        <f>IF(A6="","",VLOOKUP(A6,#REF!,33,FALSE))</f>
        <v/>
      </c>
      <c r="H6" s="23" t="str">
        <f>IF(A6="","",IF(VLOOKUP(A6,#REF!,17,FALSE)="他官署で調達手続きを実施のため","他官署で調達手続きを実施のため",IF(VLOOKUP(A6,#REF!,25,FALSE)="②同種の他の契約の予定価格を類推されるおそれがあるため公表しない","同種の他の契約の予定価格を類推されるおそれがあるため公表しない",IF(VLOOKUP(A6,#REF!,25,FALSE)="－","－",IF(VLOOKUP(A6,#REF!,8,FALSE)&lt;&gt;"",TEXT(VLOOKUP(A6,#REF!,17,FALSE),"#,##0円")&amp;CHAR(10)&amp;"(A)",VLOOKUP(A6,#REF!,17,FALSE))))))</f>
        <v/>
      </c>
      <c r="I6" s="23" t="str">
        <f>IF(A6="","",VLOOKUP(A6,#REF!,19,FALSE))</f>
        <v/>
      </c>
      <c r="J6" s="25" t="str">
        <f>IF(A6="","",IF(VLOOKUP(A6,#REF!,17,FALSE)="他官署で調達手続きを実施のため","－",IF(VLOOKUP(A6,#REF!,25,FALSE)="②同種の他の契約の予定価格を類推されるおそれがあるため公表しない","－",IF(VLOOKUP(A6,#REF!,25,FALSE)="－","－",IF(VLOOKUP(A6,#REF!,8,FALSE)&lt;&gt;"",TEXT(VLOOKUP(A6,#REF!,21,FALSE),"#.0%")&amp;CHAR(10)&amp;"(B/A×100)",VLOOKUP(A6,#REF!,21,FALSE))))))</f>
        <v/>
      </c>
      <c r="K6" s="39"/>
      <c r="L6" s="25" t="str">
        <f>IF(A6="","",IF(VLOOKUP(A6,#REF!,13,FALSE)="①公益社団法人","公社",IF(VLOOKUP(A6,#REF!,13,FALSE)="②公益財団法人","公財","")))</f>
        <v/>
      </c>
      <c r="M6" s="25" t="str">
        <f>IF(A6="","",VLOOKUP(A6,#REF!,14,FALSE))</f>
        <v/>
      </c>
      <c r="N6" s="2" t="str">
        <f>IF(A6="","",IF(VLOOKUP(A6,#REF!,14,FALSE)="国所管",VLOOKUP(A6,#REF!,26,FALSE),""))</f>
        <v/>
      </c>
      <c r="O6" s="26"/>
      <c r="P6" s="37" t="str">
        <f>IF(A6="","",VLOOKUP(A6,#REF!,60,FALSE))</f>
        <v/>
      </c>
      <c r="Q6" s="37" t="str">
        <f>IF(A6="","",IF(VLOOKUP(A6,#REF!,17,FALSE)="他官署で調達手続きを実施のため","×",IF(VLOOKUP(A6,#REF!,25,FALSE)="②同種の他の契約の予定価格を類推されるおそれがあるため公表しない","×","○")))</f>
        <v/>
      </c>
    </row>
    <row r="7" spans="1:17" s="17" customFormat="1" ht="69.95" customHeight="1">
      <c r="A7" s="18"/>
      <c r="B7" s="19" t="str">
        <f>IF(A7="","",VLOOKUP(A7,#REF!,6,FALSE))</f>
        <v/>
      </c>
      <c r="C7" s="20" t="str">
        <f>IF(A7="","",VLOOKUP(A7,#REF!,7,FALSE))</f>
        <v/>
      </c>
      <c r="D7" s="38" t="str">
        <f>IF(A7="","",VLOOKUP(A7,#REF!,10,FALSE))</f>
        <v/>
      </c>
      <c r="E7" s="19" t="str">
        <f>IF(A7="","",VLOOKUP(A7,#REF!,11,FALSE))</f>
        <v/>
      </c>
      <c r="F7" s="5" t="str">
        <f>IF(A7="","",VLOOKUP(A7,#REF!,12,FALSE))</f>
        <v/>
      </c>
      <c r="G7" s="22" t="str">
        <f>IF(A7="","",VLOOKUP(A7,#REF!,33,FALSE))</f>
        <v/>
      </c>
      <c r="H7" s="23" t="str">
        <f>IF(A7="","",IF(VLOOKUP(A7,#REF!,17,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8,FALSE)&lt;&gt;"",TEXT(VLOOKUP(A7,#REF!,17,FALSE),"#,##0円")&amp;CHAR(10)&amp;"(A)",VLOOKUP(A7,#REF!,17,FALSE))))))</f>
        <v/>
      </c>
      <c r="I7" s="23" t="str">
        <f>IF(A7="","",VLOOKUP(A7,#REF!,19,FALSE))</f>
        <v/>
      </c>
      <c r="J7" s="25" t="str">
        <f>IF(A7="","",IF(VLOOKUP(A7,#REF!,17,FALSE)="他官署で調達手続きを実施のため","－",IF(VLOOKUP(A7,#REF!,25,FALSE)="②同種の他の契約の予定価格を類推されるおそれがあるため公表しない","－",IF(VLOOKUP(A7,#REF!,25,FALSE)="－","－",IF(VLOOKUP(A7,#REF!,8,FALSE)&lt;&gt;"",TEXT(VLOOKUP(A7,#REF!,21,FALSE),"#.0%")&amp;CHAR(10)&amp;"(B/A×100)",VLOOKUP(A7,#REF!,21,FALSE))))))</f>
        <v/>
      </c>
      <c r="K7" s="39"/>
      <c r="L7" s="25" t="str">
        <f>IF(A7="","",IF(VLOOKUP(A7,#REF!,13,FALSE)="①公益社団法人","公社",IF(VLOOKUP(A7,#REF!,13,FALSE)="②公益財団法人","公財","")))</f>
        <v/>
      </c>
      <c r="M7" s="25" t="str">
        <f>IF(A7="","",VLOOKUP(A7,#REF!,14,FALSE))</f>
        <v/>
      </c>
      <c r="N7" s="2" t="str">
        <f>IF(A7="","",IF(VLOOKUP(A7,#REF!,14,FALSE)="国所管",VLOOKUP(A7,#REF!,26,FALSE),""))</f>
        <v/>
      </c>
      <c r="O7" s="26"/>
      <c r="P7" s="37" t="str">
        <f>IF(A7="","",VLOOKUP(A7,#REF!,60,FALSE))</f>
        <v/>
      </c>
      <c r="Q7" s="37" t="str">
        <f>IF(A7="","",IF(VLOOKUP(A7,#REF!,17,FALSE)="他官署で調達手続きを実施のため","×",IF(VLOOKUP(A7,#REF!,25,FALSE)="②同種の他の契約の予定価格を類推されるおそれがあるため公表しない","×","○")))</f>
        <v/>
      </c>
    </row>
    <row r="8" spans="1:17" s="17" customFormat="1" ht="69.95" customHeight="1">
      <c r="A8" s="18"/>
      <c r="B8" s="19" t="str">
        <f>IF(A8="","",VLOOKUP(A8,#REF!,6,FALSE))</f>
        <v/>
      </c>
      <c r="C8" s="20" t="str">
        <f>IF(A8="","",VLOOKUP(A8,#REF!,7,FALSE))</f>
        <v/>
      </c>
      <c r="D8" s="38" t="str">
        <f>IF(A8="","",VLOOKUP(A8,#REF!,10,FALSE))</f>
        <v/>
      </c>
      <c r="E8" s="19" t="str">
        <f>IF(A8="","",VLOOKUP(A8,#REF!,11,FALSE))</f>
        <v/>
      </c>
      <c r="F8" s="5" t="str">
        <f>IF(A8="","",VLOOKUP(A8,#REF!,12,FALSE))</f>
        <v/>
      </c>
      <c r="G8" s="22" t="str">
        <f>IF(A8="","",VLOOKUP(A8,#REF!,33,FALSE))</f>
        <v/>
      </c>
      <c r="H8" s="23" t="str">
        <f>IF(A8="","",IF(VLOOKUP(A8,#REF!,17,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8,FALSE)&lt;&gt;"",TEXT(VLOOKUP(A8,#REF!,17,FALSE),"#,##0円")&amp;CHAR(10)&amp;"(A)",VLOOKUP(A8,#REF!,17,FALSE))))))</f>
        <v/>
      </c>
      <c r="I8" s="23" t="str">
        <f>IF(A8="","",VLOOKUP(A8,#REF!,19,FALSE))</f>
        <v/>
      </c>
      <c r="J8" s="25" t="str">
        <f>IF(A8="","",IF(VLOOKUP(A8,#REF!,17,FALSE)="他官署で調達手続きを実施のため","－",IF(VLOOKUP(A8,#REF!,25,FALSE)="②同種の他の契約の予定価格を類推されるおそれがあるため公表しない","－",IF(VLOOKUP(A8,#REF!,25,FALSE)="－","－",IF(VLOOKUP(A8,#REF!,8,FALSE)&lt;&gt;"",TEXT(VLOOKUP(A8,#REF!,21,FALSE),"#.0%")&amp;CHAR(10)&amp;"(B/A×100)",VLOOKUP(A8,#REF!,21,FALSE))))))</f>
        <v/>
      </c>
      <c r="K8" s="39"/>
      <c r="L8" s="25" t="str">
        <f>IF(A8="","",IF(VLOOKUP(A8,#REF!,13,FALSE)="①公益社団法人","公社",IF(VLOOKUP(A8,#REF!,13,FALSE)="②公益財団法人","公財","")))</f>
        <v/>
      </c>
      <c r="M8" s="25" t="str">
        <f>IF(A8="","",VLOOKUP(A8,#REF!,14,FALSE))</f>
        <v/>
      </c>
      <c r="N8" s="2" t="str">
        <f>IF(A8="","",IF(VLOOKUP(A8,#REF!,14,FALSE)="国所管",VLOOKUP(A8,#REF!,26,FALSE),""))</f>
        <v/>
      </c>
      <c r="O8" s="26"/>
      <c r="P8" s="37" t="str">
        <f>IF(A8="","",VLOOKUP(A8,#REF!,60,FALSE))</f>
        <v/>
      </c>
      <c r="Q8" s="37" t="str">
        <f>IF(A8="","",IF(VLOOKUP(A8,#REF!,17,FALSE)="他官署で調達手続きを実施のため","×",IF(VLOOKUP(A8,#REF!,25,FALSE)="②同種の他の契約の予定価格を類推されるおそれがあるため公表しない","×","○")))</f>
        <v/>
      </c>
    </row>
    <row r="9" spans="1:17" s="17" customFormat="1" ht="69.95" customHeight="1">
      <c r="A9" s="18"/>
      <c r="B9" s="19" t="str">
        <f>IF(A9="","",VLOOKUP(A9,#REF!,6,FALSE))</f>
        <v/>
      </c>
      <c r="C9" s="20" t="str">
        <f>IF(A9="","",VLOOKUP(A9,#REF!,7,FALSE))</f>
        <v/>
      </c>
      <c r="D9" s="38" t="str">
        <f>IF(A9="","",VLOOKUP(A9,#REF!,10,FALSE))</f>
        <v/>
      </c>
      <c r="E9" s="19" t="str">
        <f>IF(A9="","",VLOOKUP(A9,#REF!,11,FALSE))</f>
        <v/>
      </c>
      <c r="F9" s="5" t="str">
        <f>IF(A9="","",VLOOKUP(A9,#REF!,12,FALSE))</f>
        <v/>
      </c>
      <c r="G9" s="22" t="str">
        <f>IF(A9="","",VLOOKUP(A9,#REF!,33,FALSE))</f>
        <v/>
      </c>
      <c r="H9" s="23" t="str">
        <f>IF(A9="","",IF(VLOOKUP(A9,#REF!,17,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8,FALSE)&lt;&gt;"",TEXT(VLOOKUP(A9,#REF!,17,FALSE),"#,##0円")&amp;CHAR(10)&amp;"(A)",VLOOKUP(A9,#REF!,17,FALSE))))))</f>
        <v/>
      </c>
      <c r="I9" s="23" t="str">
        <f>IF(A9="","",VLOOKUP(A9,#REF!,19,FALSE))</f>
        <v/>
      </c>
      <c r="J9" s="25" t="str">
        <f>IF(A9="","",IF(VLOOKUP(A9,#REF!,17,FALSE)="他官署で調達手続きを実施のため","－",IF(VLOOKUP(A9,#REF!,25,FALSE)="②同種の他の契約の予定価格を類推されるおそれがあるため公表しない","－",IF(VLOOKUP(A9,#REF!,25,FALSE)="－","－",IF(VLOOKUP(A9,#REF!,8,FALSE)&lt;&gt;"",TEXT(VLOOKUP(A9,#REF!,21,FALSE),"#.0%")&amp;CHAR(10)&amp;"(B/A×100)",VLOOKUP(A9,#REF!,21,FALSE))))))</f>
        <v/>
      </c>
      <c r="K9" s="39"/>
      <c r="L9" s="25" t="str">
        <f>IF(A9="","",IF(VLOOKUP(A9,#REF!,13,FALSE)="①公益社団法人","公社",IF(VLOOKUP(A9,#REF!,13,FALSE)="②公益財団法人","公財","")))</f>
        <v/>
      </c>
      <c r="M9" s="25" t="str">
        <f>IF(A9="","",VLOOKUP(A9,#REF!,14,FALSE))</f>
        <v/>
      </c>
      <c r="N9" s="2" t="str">
        <f>IF(A9="","",IF(VLOOKUP(A9,#REF!,14,FALSE)="国所管",VLOOKUP(A9,#REF!,26,FALSE),""))</f>
        <v/>
      </c>
      <c r="O9" s="26"/>
      <c r="P9" s="37" t="str">
        <f>IF(A9="","",VLOOKUP(A9,#REF!,60,FALSE))</f>
        <v/>
      </c>
      <c r="Q9" s="37" t="str">
        <f>IF(A9="","",IF(VLOOKUP(A9,#REF!,17,FALSE)="他官署で調達手続きを実施のため","×",IF(VLOOKUP(A9,#REF!,25,FALSE)="②同種の他の契約の予定価格を類推されるおそれがあるため公表しない","×","○")))</f>
        <v/>
      </c>
    </row>
    <row r="10" spans="1:17" s="17" customFormat="1" ht="69.95" customHeight="1">
      <c r="A10" s="18"/>
      <c r="B10" s="19" t="str">
        <f>IF(A10="","",VLOOKUP(A10,#REF!,6,FALSE))</f>
        <v/>
      </c>
      <c r="C10" s="20" t="str">
        <f>IF(A10="","",VLOOKUP(A10,#REF!,7,FALSE))</f>
        <v/>
      </c>
      <c r="D10" s="38" t="str">
        <f>IF(A10="","",VLOOKUP(A10,#REF!,10,FALSE))</f>
        <v/>
      </c>
      <c r="E10" s="19" t="str">
        <f>IF(A10="","",VLOOKUP(A10,#REF!,11,FALSE))</f>
        <v/>
      </c>
      <c r="F10" s="5" t="str">
        <f>IF(A10="","",VLOOKUP(A10,#REF!,12,FALSE))</f>
        <v/>
      </c>
      <c r="G10" s="22" t="str">
        <f>IF(A10="","",VLOOKUP(A10,#REF!,33,FALSE))</f>
        <v/>
      </c>
      <c r="H10" s="23" t="str">
        <f>IF(A10="","",IF(VLOOKUP(A10,#REF!,17,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8,FALSE)&lt;&gt;"",TEXT(VLOOKUP(A10,#REF!,17,FALSE),"#,##0円")&amp;CHAR(10)&amp;"(A)",VLOOKUP(A10,#REF!,17,FALSE))))))</f>
        <v/>
      </c>
      <c r="I10" s="23" t="str">
        <f>IF(A10="","",VLOOKUP(A10,#REF!,19,FALSE))</f>
        <v/>
      </c>
      <c r="J10" s="25" t="str">
        <f>IF(A10="","",IF(VLOOKUP(A10,#REF!,17,FALSE)="他官署で調達手続きを実施のため","－",IF(VLOOKUP(A10,#REF!,25,FALSE)="②同種の他の契約の予定価格を類推されるおそれがあるため公表しない","－",IF(VLOOKUP(A10,#REF!,25,FALSE)="－","－",IF(VLOOKUP(A10,#REF!,8,FALSE)&lt;&gt;"",TEXT(VLOOKUP(A10,#REF!,21,FALSE),"#.0%")&amp;CHAR(10)&amp;"(B/A×100)",VLOOKUP(A10,#REF!,21,FALSE))))))</f>
        <v/>
      </c>
      <c r="K10" s="39"/>
      <c r="L10" s="25" t="str">
        <f>IF(A10="","",IF(VLOOKUP(A10,#REF!,13,FALSE)="①公益社団法人","公社",IF(VLOOKUP(A10,#REF!,13,FALSE)="②公益財団法人","公財","")))</f>
        <v/>
      </c>
      <c r="M10" s="25" t="str">
        <f>IF(A10="","",VLOOKUP(A10,#REF!,14,FALSE))</f>
        <v/>
      </c>
      <c r="N10" s="2" t="str">
        <f>IF(A10="","",IF(VLOOKUP(A10,#REF!,14,FALSE)="国所管",VLOOKUP(A10,#REF!,26,FALSE),""))</f>
        <v/>
      </c>
      <c r="O10" s="26"/>
      <c r="P10" s="37" t="str">
        <f>IF(A10="","",VLOOKUP(A10,#REF!,60,FALSE))</f>
        <v/>
      </c>
      <c r="Q10" s="37" t="str">
        <f>IF(A10="","",IF(VLOOKUP(A10,#REF!,17,FALSE)="他官署で調達手続きを実施のため","×",IF(VLOOKUP(A10,#REF!,25,FALSE)="②同種の他の契約の予定価格を類推されるおそれがあるため公表しない","×","○")))</f>
        <v/>
      </c>
    </row>
    <row r="11" spans="1:17" s="17" customFormat="1" ht="69.95" customHeight="1">
      <c r="A11" s="18"/>
      <c r="B11" s="19" t="str">
        <f>IF(A11="","",VLOOKUP(A11,#REF!,6,FALSE))</f>
        <v/>
      </c>
      <c r="C11" s="20" t="str">
        <f>IF(A11="","",VLOOKUP(A11,#REF!,7,FALSE))</f>
        <v/>
      </c>
      <c r="D11" s="38" t="str">
        <f>IF(A11="","",VLOOKUP(A11,#REF!,10,FALSE))</f>
        <v/>
      </c>
      <c r="E11" s="19" t="str">
        <f>IF(A11="","",VLOOKUP(A11,#REF!,11,FALSE))</f>
        <v/>
      </c>
      <c r="F11" s="5" t="str">
        <f>IF(A11="","",VLOOKUP(A11,#REF!,12,FALSE))</f>
        <v/>
      </c>
      <c r="G11" s="22" t="str">
        <f>IF(A11="","",VLOOKUP(A11,#REF!,33,FALSE))</f>
        <v/>
      </c>
      <c r="H11" s="23" t="str">
        <f>IF(A11="","",IF(VLOOKUP(A11,#REF!,17,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8,FALSE)&lt;&gt;"",TEXT(VLOOKUP(A11,#REF!,17,FALSE),"#,##0円")&amp;CHAR(10)&amp;"(A)",VLOOKUP(A11,#REF!,17,FALSE))))))</f>
        <v/>
      </c>
      <c r="I11" s="23" t="str">
        <f>IF(A11="","",VLOOKUP(A11,#REF!,19,FALSE))</f>
        <v/>
      </c>
      <c r="J11" s="25" t="str">
        <f>IF(A11="","",IF(VLOOKUP(A11,#REF!,17,FALSE)="他官署で調達手続きを実施のため","－",IF(VLOOKUP(A11,#REF!,25,FALSE)="②同種の他の契約の予定価格を類推されるおそれがあるため公表しない","－",IF(VLOOKUP(A11,#REF!,25,FALSE)="－","－",IF(VLOOKUP(A11,#REF!,8,FALSE)&lt;&gt;"",TEXT(VLOOKUP(A11,#REF!,21,FALSE),"#.0%")&amp;CHAR(10)&amp;"(B/A×100)",VLOOKUP(A11,#REF!,21,FALSE))))))</f>
        <v/>
      </c>
      <c r="K11" s="39"/>
      <c r="L11" s="25" t="str">
        <f>IF(A11="","",IF(VLOOKUP(A11,#REF!,13,FALSE)="①公益社団法人","公社",IF(VLOOKUP(A11,#REF!,13,FALSE)="②公益財団法人","公財","")))</f>
        <v/>
      </c>
      <c r="M11" s="25" t="str">
        <f>IF(A11="","",VLOOKUP(A11,#REF!,14,FALSE))</f>
        <v/>
      </c>
      <c r="N11" s="2" t="str">
        <f>IF(A11="","",IF(VLOOKUP(A11,#REF!,14,FALSE)="国所管",VLOOKUP(A11,#REF!,26,FALSE),""))</f>
        <v/>
      </c>
      <c r="O11" s="26"/>
      <c r="P11" s="37" t="str">
        <f>IF(A11="","",VLOOKUP(A11,#REF!,60,FALSE))</f>
        <v/>
      </c>
      <c r="Q11" s="37" t="str">
        <f>IF(A11="","",IF(VLOOKUP(A11,#REF!,17,FALSE)="他官署で調達手続きを実施のため","×",IF(VLOOKUP(A11,#REF!,25,FALSE)="②同種の他の契約の予定価格を類推されるおそれがあるため公表しない","×","○")))</f>
        <v/>
      </c>
    </row>
    <row r="12" spans="1:17" s="17" customFormat="1" ht="69.95" customHeight="1">
      <c r="A12" s="18"/>
      <c r="B12" s="19" t="str">
        <f>IF(A12="","",VLOOKUP(A12,#REF!,6,FALSE))</f>
        <v/>
      </c>
      <c r="C12" s="20" t="str">
        <f>IF(A12="","",VLOOKUP(A12,#REF!,7,FALSE))</f>
        <v/>
      </c>
      <c r="D12" s="38" t="str">
        <f>IF(A12="","",VLOOKUP(A12,#REF!,10,FALSE))</f>
        <v/>
      </c>
      <c r="E12" s="19" t="str">
        <f>IF(A12="","",VLOOKUP(A12,#REF!,11,FALSE))</f>
        <v/>
      </c>
      <c r="F12" s="5" t="str">
        <f>IF(A12="","",VLOOKUP(A12,#REF!,12,FALSE))</f>
        <v/>
      </c>
      <c r="G12" s="22" t="str">
        <f>IF(A12="","",VLOOKUP(A12,#REF!,33,FALSE))</f>
        <v/>
      </c>
      <c r="H12" s="23" t="str">
        <f>IF(A12="","",IF(VLOOKUP(A12,#REF!,17,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8,FALSE)&lt;&gt;"",TEXT(VLOOKUP(A12,#REF!,17,FALSE),"#,##0円")&amp;CHAR(10)&amp;"(A)",VLOOKUP(A12,#REF!,17,FALSE))))))</f>
        <v/>
      </c>
      <c r="I12" s="23" t="str">
        <f>IF(A12="","",VLOOKUP(A12,#REF!,19,FALSE))</f>
        <v/>
      </c>
      <c r="J12" s="25" t="str">
        <f>IF(A12="","",IF(VLOOKUP(A12,#REF!,17,FALSE)="他官署で調達手続きを実施のため","－",IF(VLOOKUP(A12,#REF!,25,FALSE)="②同種の他の契約の予定価格を類推されるおそれがあるため公表しない","－",IF(VLOOKUP(A12,#REF!,25,FALSE)="－","－",IF(VLOOKUP(A12,#REF!,8,FALSE)&lt;&gt;"",TEXT(VLOOKUP(A12,#REF!,21,FALSE),"#.0%")&amp;CHAR(10)&amp;"(B/A×100)",VLOOKUP(A12,#REF!,21,FALSE))))))</f>
        <v/>
      </c>
      <c r="K12" s="39"/>
      <c r="L12" s="25" t="str">
        <f>IF(A12="","",IF(VLOOKUP(A12,#REF!,13,FALSE)="①公益社団法人","公社",IF(VLOOKUP(A12,#REF!,13,FALSE)="②公益財団法人","公財","")))</f>
        <v/>
      </c>
      <c r="M12" s="25" t="str">
        <f>IF(A12="","",VLOOKUP(A12,#REF!,14,FALSE))</f>
        <v/>
      </c>
      <c r="N12" s="2" t="str">
        <f>IF(A12="","",IF(VLOOKUP(A12,#REF!,14,FALSE)="国所管",VLOOKUP(A12,#REF!,26,FALSE),""))</f>
        <v/>
      </c>
      <c r="O12" s="26"/>
      <c r="P12" s="37" t="str">
        <f>IF(A12="","",VLOOKUP(A12,#REF!,60,FALSE))</f>
        <v/>
      </c>
      <c r="Q12" s="37" t="str">
        <f>IF(A12="","",IF(VLOOKUP(A12,#REF!,17,FALSE)="他官署で調達手続きを実施のため","×",IF(VLOOKUP(A12,#REF!,25,FALSE)="②同種の他の契約の予定価格を類推されるおそれがあるため公表しない","×","○")))</f>
        <v/>
      </c>
    </row>
    <row r="13" spans="1:17" s="17" customFormat="1" ht="69.95" customHeight="1">
      <c r="A13" s="18"/>
      <c r="B13" s="19" t="str">
        <f>IF(A13="","",VLOOKUP(A13,#REF!,6,FALSE))</f>
        <v/>
      </c>
      <c r="C13" s="20" t="str">
        <f>IF(A13="","",VLOOKUP(A13,#REF!,7,FALSE))</f>
        <v/>
      </c>
      <c r="D13" s="38" t="str">
        <f>IF(A13="","",VLOOKUP(A13,#REF!,10,FALSE))</f>
        <v/>
      </c>
      <c r="E13" s="19" t="str">
        <f>IF(A13="","",VLOOKUP(A13,#REF!,11,FALSE))</f>
        <v/>
      </c>
      <c r="F13" s="5" t="str">
        <f>IF(A13="","",VLOOKUP(A13,#REF!,12,FALSE))</f>
        <v/>
      </c>
      <c r="G13" s="22" t="str">
        <f>IF(A13="","",VLOOKUP(A13,#REF!,33,FALSE))</f>
        <v/>
      </c>
      <c r="H13" s="23" t="str">
        <f>IF(A13="","",IF(VLOOKUP(A13,#REF!,17,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8,FALSE)&lt;&gt;"",TEXT(VLOOKUP(A13,#REF!,17,FALSE),"#,##0円")&amp;CHAR(10)&amp;"(A)",VLOOKUP(A13,#REF!,17,FALSE))))))</f>
        <v/>
      </c>
      <c r="I13" s="23" t="str">
        <f>IF(A13="","",VLOOKUP(A13,#REF!,19,FALSE))</f>
        <v/>
      </c>
      <c r="J13" s="25" t="str">
        <f>IF(A13="","",IF(VLOOKUP(A13,#REF!,17,FALSE)="他官署で調達手続きを実施のため","－",IF(VLOOKUP(A13,#REF!,25,FALSE)="②同種の他の契約の予定価格を類推されるおそれがあるため公表しない","－",IF(VLOOKUP(A13,#REF!,25,FALSE)="－","－",IF(VLOOKUP(A13,#REF!,8,FALSE)&lt;&gt;"",TEXT(VLOOKUP(A13,#REF!,21,FALSE),"#.0%")&amp;CHAR(10)&amp;"(B/A×100)",VLOOKUP(A13,#REF!,21,FALSE))))))</f>
        <v/>
      </c>
      <c r="K13" s="39"/>
      <c r="L13" s="25" t="str">
        <f>IF(A13="","",IF(VLOOKUP(A13,#REF!,13,FALSE)="①公益社団法人","公社",IF(VLOOKUP(A13,#REF!,13,FALSE)="②公益財団法人","公財","")))</f>
        <v/>
      </c>
      <c r="M13" s="25" t="str">
        <f>IF(A13="","",VLOOKUP(A13,#REF!,14,FALSE))</f>
        <v/>
      </c>
      <c r="N13" s="2" t="str">
        <f>IF(A13="","",IF(VLOOKUP(A13,#REF!,14,FALSE)="国所管",VLOOKUP(A13,#REF!,26,FALSE),""))</f>
        <v/>
      </c>
      <c r="O13" s="26"/>
      <c r="P13" s="37" t="str">
        <f>IF(A13="","",VLOOKUP(A13,#REF!,60,FALSE))</f>
        <v/>
      </c>
      <c r="Q13" s="37" t="str">
        <f>IF(A13="","",IF(VLOOKUP(A13,#REF!,17,FALSE)="他官署で調達手続きを実施のため","×",IF(VLOOKUP(A13,#REF!,25,FALSE)="②同種の他の契約の予定価格を類推されるおそれがあるため公表しない","×","○")))</f>
        <v/>
      </c>
    </row>
    <row r="14" spans="1:17" s="17" customFormat="1" ht="69.95" customHeight="1">
      <c r="A14" s="18"/>
      <c r="B14" s="19" t="str">
        <f>IF(A14="","",VLOOKUP(A14,#REF!,6,FALSE))</f>
        <v/>
      </c>
      <c r="C14" s="20" t="str">
        <f>IF(A14="","",VLOOKUP(A14,#REF!,7,FALSE))</f>
        <v/>
      </c>
      <c r="D14" s="38" t="str">
        <f>IF(A14="","",VLOOKUP(A14,#REF!,10,FALSE))</f>
        <v/>
      </c>
      <c r="E14" s="19" t="str">
        <f>IF(A14="","",VLOOKUP(A14,#REF!,11,FALSE))</f>
        <v/>
      </c>
      <c r="F14" s="5" t="str">
        <f>IF(A14="","",VLOOKUP(A14,#REF!,12,FALSE))</f>
        <v/>
      </c>
      <c r="G14" s="22" t="str">
        <f>IF(A14="","",VLOOKUP(A14,#REF!,33,FALSE))</f>
        <v/>
      </c>
      <c r="H14" s="23" t="str">
        <f>IF(A14="","",IF(VLOOKUP(A14,#REF!,17,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8,FALSE)&lt;&gt;"",TEXT(VLOOKUP(A14,#REF!,17,FALSE),"#,##0円")&amp;CHAR(10)&amp;"(A)",VLOOKUP(A14,#REF!,17,FALSE))))))</f>
        <v/>
      </c>
      <c r="I14" s="23" t="str">
        <f>IF(A14="","",VLOOKUP(A14,#REF!,19,FALSE))</f>
        <v/>
      </c>
      <c r="J14" s="25" t="str">
        <f>IF(A14="","",IF(VLOOKUP(A14,#REF!,17,FALSE)="他官署で調達手続きを実施のため","－",IF(VLOOKUP(A14,#REF!,25,FALSE)="②同種の他の契約の予定価格を類推されるおそれがあるため公表しない","－",IF(VLOOKUP(A14,#REF!,25,FALSE)="－","－",IF(VLOOKUP(A14,#REF!,8,FALSE)&lt;&gt;"",TEXT(VLOOKUP(A14,#REF!,21,FALSE),"#.0%")&amp;CHAR(10)&amp;"(B/A×100)",VLOOKUP(A14,#REF!,21,FALSE))))))</f>
        <v/>
      </c>
      <c r="K14" s="39"/>
      <c r="L14" s="25" t="str">
        <f>IF(A14="","",IF(VLOOKUP(A14,#REF!,13,FALSE)="①公益社団法人","公社",IF(VLOOKUP(A14,#REF!,13,FALSE)="②公益財団法人","公財","")))</f>
        <v/>
      </c>
      <c r="M14" s="25" t="str">
        <f>IF(A14="","",VLOOKUP(A14,#REF!,14,FALSE))</f>
        <v/>
      </c>
      <c r="N14" s="2" t="str">
        <f>IF(A14="","",IF(VLOOKUP(A14,#REF!,14,FALSE)="国所管",VLOOKUP(A14,#REF!,26,FALSE),""))</f>
        <v/>
      </c>
      <c r="O14" s="26"/>
      <c r="P14" s="37" t="str">
        <f>IF(A14="","",VLOOKUP(A14,#REF!,60,FALSE))</f>
        <v/>
      </c>
      <c r="Q14" s="37" t="str">
        <f>IF(A14="","",IF(VLOOKUP(A14,#REF!,17,FALSE)="他官署で調達手続きを実施のため","×",IF(VLOOKUP(A14,#REF!,25,FALSE)="②同種の他の契約の予定価格を類推されるおそれがあるため公表しない","×","○")))</f>
        <v/>
      </c>
    </row>
    <row r="15" spans="1:17" s="17" customFormat="1" ht="69.95" customHeight="1">
      <c r="A15" s="18"/>
      <c r="B15" s="19" t="str">
        <f>IF(A15="","",VLOOKUP(A15,#REF!,6,FALSE))</f>
        <v/>
      </c>
      <c r="C15" s="20" t="str">
        <f>IF(A15="","",VLOOKUP(A15,#REF!,7,FALSE))</f>
        <v/>
      </c>
      <c r="D15" s="38" t="str">
        <f>IF(A15="","",VLOOKUP(A15,#REF!,10,FALSE))</f>
        <v/>
      </c>
      <c r="E15" s="19" t="str">
        <f>IF(A15="","",VLOOKUP(A15,#REF!,11,FALSE))</f>
        <v/>
      </c>
      <c r="F15" s="5" t="str">
        <f>IF(A15="","",VLOOKUP(A15,#REF!,12,FALSE))</f>
        <v/>
      </c>
      <c r="G15" s="22" t="str">
        <f>IF(A15="","",VLOOKUP(A15,#REF!,33,FALSE))</f>
        <v/>
      </c>
      <c r="H15" s="23" t="str">
        <f>IF(A15="","",IF(VLOOKUP(A15,#REF!,17,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8,FALSE)&lt;&gt;"",TEXT(VLOOKUP(A15,#REF!,17,FALSE),"#,##0円")&amp;CHAR(10)&amp;"(A)",VLOOKUP(A15,#REF!,17,FALSE))))))</f>
        <v/>
      </c>
      <c r="I15" s="23" t="str">
        <f>IF(A15="","",VLOOKUP(A15,#REF!,19,FALSE))</f>
        <v/>
      </c>
      <c r="J15" s="25" t="str">
        <f>IF(A15="","",IF(VLOOKUP(A15,#REF!,17,FALSE)="他官署で調達手続きを実施のため","－",IF(VLOOKUP(A15,#REF!,25,FALSE)="②同種の他の契約の予定価格を類推されるおそれがあるため公表しない","－",IF(VLOOKUP(A15,#REF!,25,FALSE)="－","－",IF(VLOOKUP(A15,#REF!,8,FALSE)&lt;&gt;"",TEXT(VLOOKUP(A15,#REF!,21,FALSE),"#.0%")&amp;CHAR(10)&amp;"(B/A×100)",VLOOKUP(A15,#REF!,21,FALSE))))))</f>
        <v/>
      </c>
      <c r="K15" s="39"/>
      <c r="L15" s="25" t="str">
        <f>IF(A15="","",IF(VLOOKUP(A15,#REF!,13,FALSE)="①公益社団法人","公社",IF(VLOOKUP(A15,#REF!,13,FALSE)="②公益財団法人","公財","")))</f>
        <v/>
      </c>
      <c r="M15" s="25" t="str">
        <f>IF(A15="","",VLOOKUP(A15,#REF!,14,FALSE))</f>
        <v/>
      </c>
      <c r="N15" s="2" t="str">
        <f>IF(A15="","",IF(VLOOKUP(A15,#REF!,14,FALSE)="国所管",VLOOKUP(A15,#REF!,26,FALSE),""))</f>
        <v/>
      </c>
      <c r="O15" s="26"/>
      <c r="P15" s="37" t="str">
        <f>IF(A15="","",VLOOKUP(A15,#REF!,60,FALSE))</f>
        <v/>
      </c>
      <c r="Q15" s="37" t="str">
        <f>IF(A15="","",IF(VLOOKUP(A15,#REF!,17,FALSE)="他官署で調達手続きを実施のため","×",IF(VLOOKUP(A15,#REF!,25,FALSE)="②同種の他の契約の予定価格を類推されるおそれがあるため公表しない","×","○")))</f>
        <v/>
      </c>
    </row>
    <row r="16" spans="1:17" s="17" customFormat="1" ht="69.95" customHeight="1">
      <c r="A16" s="18"/>
      <c r="B16" s="19" t="str">
        <f>IF(A16="","",VLOOKUP(A16,#REF!,6,FALSE))</f>
        <v/>
      </c>
      <c r="C16" s="20" t="str">
        <f>IF(A16="","",VLOOKUP(A16,#REF!,7,FALSE))</f>
        <v/>
      </c>
      <c r="D16" s="38" t="str">
        <f>IF(A16="","",VLOOKUP(A16,#REF!,10,FALSE))</f>
        <v/>
      </c>
      <c r="E16" s="19" t="str">
        <f>IF(A16="","",VLOOKUP(A16,#REF!,11,FALSE))</f>
        <v/>
      </c>
      <c r="F16" s="5" t="str">
        <f>IF(A16="","",VLOOKUP(A16,#REF!,12,FALSE))</f>
        <v/>
      </c>
      <c r="G16" s="22" t="str">
        <f>IF(A16="","",VLOOKUP(A16,#REF!,33,FALSE))</f>
        <v/>
      </c>
      <c r="H16" s="23" t="str">
        <f>IF(A16="","",IF(VLOOKUP(A16,#REF!,17,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8,FALSE)&lt;&gt;"",TEXT(VLOOKUP(A16,#REF!,17,FALSE),"#,##0円")&amp;CHAR(10)&amp;"(A)",VLOOKUP(A16,#REF!,17,FALSE))))))</f>
        <v/>
      </c>
      <c r="I16" s="23" t="str">
        <f>IF(A16="","",VLOOKUP(A16,#REF!,19,FALSE))</f>
        <v/>
      </c>
      <c r="J16" s="25" t="str">
        <f>IF(A16="","",IF(VLOOKUP(A16,#REF!,17,FALSE)="他官署で調達手続きを実施のため","－",IF(VLOOKUP(A16,#REF!,25,FALSE)="②同種の他の契約の予定価格を類推されるおそれがあるため公表しない","－",IF(VLOOKUP(A16,#REF!,25,FALSE)="－","－",IF(VLOOKUP(A16,#REF!,8,FALSE)&lt;&gt;"",TEXT(VLOOKUP(A16,#REF!,21,FALSE),"#.0%")&amp;CHAR(10)&amp;"(B/A×100)",VLOOKUP(A16,#REF!,21,FALSE))))))</f>
        <v/>
      </c>
      <c r="K16" s="39"/>
      <c r="L16" s="25" t="str">
        <f>IF(A16="","",IF(VLOOKUP(A16,#REF!,13,FALSE)="①公益社団法人","公社",IF(VLOOKUP(A16,#REF!,13,FALSE)="②公益財団法人","公財","")))</f>
        <v/>
      </c>
      <c r="M16" s="25" t="str">
        <f>IF(A16="","",VLOOKUP(A16,#REF!,14,FALSE))</f>
        <v/>
      </c>
      <c r="N16" s="2" t="str">
        <f>IF(A16="","",IF(VLOOKUP(A16,#REF!,14,FALSE)="国所管",VLOOKUP(A16,#REF!,26,FALSE),""))</f>
        <v/>
      </c>
      <c r="O16" s="26"/>
      <c r="P16" s="37" t="str">
        <f>IF(A16="","",VLOOKUP(A16,#REF!,60,FALSE))</f>
        <v/>
      </c>
      <c r="Q16" s="37" t="str">
        <f>IF(A16="","",IF(VLOOKUP(A16,#REF!,17,FALSE)="他官署で調達手続きを実施のため","×",IF(VLOOKUP(A16,#REF!,25,FALSE)="②同種の他の契約の予定価格を類推されるおそれがあるため公表しない","×","○")))</f>
        <v/>
      </c>
    </row>
    <row r="17" spans="1:17" s="17" customFormat="1" ht="69.95" customHeight="1">
      <c r="A17" s="18"/>
      <c r="B17" s="19" t="str">
        <f>IF(A17="","",VLOOKUP(A17,#REF!,6,FALSE))</f>
        <v/>
      </c>
      <c r="C17" s="20" t="str">
        <f>IF(A17="","",VLOOKUP(A17,#REF!,7,FALSE))</f>
        <v/>
      </c>
      <c r="D17" s="38" t="str">
        <f>IF(A17="","",VLOOKUP(A17,#REF!,10,FALSE))</f>
        <v/>
      </c>
      <c r="E17" s="19" t="str">
        <f>IF(A17="","",VLOOKUP(A17,#REF!,11,FALSE))</f>
        <v/>
      </c>
      <c r="F17" s="5" t="str">
        <f>IF(A17="","",VLOOKUP(A17,#REF!,12,FALSE))</f>
        <v/>
      </c>
      <c r="G17" s="22" t="str">
        <f>IF(A17="","",VLOOKUP(A17,#REF!,33,FALSE))</f>
        <v/>
      </c>
      <c r="H17" s="23" t="str">
        <f>IF(A17="","",IF(VLOOKUP(A17,#REF!,17,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8,FALSE)&lt;&gt;"",TEXT(VLOOKUP(A17,#REF!,17,FALSE),"#,##0円")&amp;CHAR(10)&amp;"(A)",VLOOKUP(A17,#REF!,17,FALSE))))))</f>
        <v/>
      </c>
      <c r="I17" s="23" t="str">
        <f>IF(A17="","",VLOOKUP(A17,#REF!,19,FALSE))</f>
        <v/>
      </c>
      <c r="J17" s="25" t="str">
        <f>IF(A17="","",IF(VLOOKUP(A17,#REF!,17,FALSE)="他官署で調達手続きを実施のため","－",IF(VLOOKUP(A17,#REF!,25,FALSE)="②同種の他の契約の予定価格を類推されるおそれがあるため公表しない","－",IF(VLOOKUP(A17,#REF!,25,FALSE)="－","－",IF(VLOOKUP(A17,#REF!,8,FALSE)&lt;&gt;"",TEXT(VLOOKUP(A17,#REF!,21,FALSE),"#.0%")&amp;CHAR(10)&amp;"(B/A×100)",VLOOKUP(A17,#REF!,21,FALSE))))))</f>
        <v/>
      </c>
      <c r="K17" s="39"/>
      <c r="L17" s="25" t="str">
        <f>IF(A17="","",IF(VLOOKUP(A17,#REF!,13,FALSE)="①公益社団法人","公社",IF(VLOOKUP(A17,#REF!,13,FALSE)="②公益財団法人","公財","")))</f>
        <v/>
      </c>
      <c r="M17" s="25" t="str">
        <f>IF(A17="","",VLOOKUP(A17,#REF!,14,FALSE))</f>
        <v/>
      </c>
      <c r="N17" s="2" t="str">
        <f>IF(A17="","",IF(VLOOKUP(A17,#REF!,14,FALSE)="国所管",VLOOKUP(A17,#REF!,26,FALSE),""))</f>
        <v/>
      </c>
      <c r="O17" s="26"/>
      <c r="P17" s="37" t="str">
        <f>IF(A17="","",VLOOKUP(A17,#REF!,60,FALSE))</f>
        <v/>
      </c>
      <c r="Q17" s="37" t="str">
        <f>IF(A17="","",IF(VLOOKUP(A17,#REF!,17,FALSE)="他官署で調達手続きを実施のため","×",IF(VLOOKUP(A17,#REF!,25,FALSE)="②同種の他の契約の予定価格を類推されるおそれがあるため公表しない","×","○")))</f>
        <v/>
      </c>
    </row>
    <row r="18" spans="1:17" s="17" customFormat="1" ht="69.95" customHeight="1">
      <c r="A18" s="18"/>
      <c r="B18" s="19" t="str">
        <f>IF(A18="","",VLOOKUP(A18,#REF!,6,FALSE))</f>
        <v/>
      </c>
      <c r="C18" s="20" t="str">
        <f>IF(A18="","",VLOOKUP(A18,#REF!,7,FALSE))</f>
        <v/>
      </c>
      <c r="D18" s="38" t="str">
        <f>IF(A18="","",VLOOKUP(A18,#REF!,10,FALSE))</f>
        <v/>
      </c>
      <c r="E18" s="19" t="str">
        <f>IF(A18="","",VLOOKUP(A18,#REF!,11,FALSE))</f>
        <v/>
      </c>
      <c r="F18" s="5" t="str">
        <f>IF(A18="","",VLOOKUP(A18,#REF!,12,FALSE))</f>
        <v/>
      </c>
      <c r="G18" s="22" t="str">
        <f>IF(A18="","",VLOOKUP(A18,#REF!,33,FALSE))</f>
        <v/>
      </c>
      <c r="H18" s="23" t="str">
        <f>IF(A18="","",IF(VLOOKUP(A18,#REF!,17,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8,FALSE)&lt;&gt;"",TEXT(VLOOKUP(A18,#REF!,17,FALSE),"#,##0円")&amp;CHAR(10)&amp;"(A)",VLOOKUP(A18,#REF!,17,FALSE))))))</f>
        <v/>
      </c>
      <c r="I18" s="23" t="str">
        <f>IF(A18="","",VLOOKUP(A18,#REF!,19,FALSE))</f>
        <v/>
      </c>
      <c r="J18" s="25" t="str">
        <f>IF(A18="","",IF(VLOOKUP(A18,#REF!,17,FALSE)="他官署で調達手続きを実施のため","－",IF(VLOOKUP(A18,#REF!,25,FALSE)="②同種の他の契約の予定価格を類推されるおそれがあるため公表しない","－",IF(VLOOKUP(A18,#REF!,25,FALSE)="－","－",IF(VLOOKUP(A18,#REF!,8,FALSE)&lt;&gt;"",TEXT(VLOOKUP(A18,#REF!,21,FALSE),"#.0%")&amp;CHAR(10)&amp;"(B/A×100)",VLOOKUP(A18,#REF!,21,FALSE))))))</f>
        <v/>
      </c>
      <c r="K18" s="39"/>
      <c r="L18" s="25" t="str">
        <f>IF(A18="","",IF(VLOOKUP(A18,#REF!,13,FALSE)="①公益社団法人","公社",IF(VLOOKUP(A18,#REF!,13,FALSE)="②公益財団法人","公財","")))</f>
        <v/>
      </c>
      <c r="M18" s="25" t="str">
        <f>IF(A18="","",VLOOKUP(A18,#REF!,14,FALSE))</f>
        <v/>
      </c>
      <c r="N18" s="2" t="str">
        <f>IF(A18="","",IF(VLOOKUP(A18,#REF!,14,FALSE)="国所管",VLOOKUP(A18,#REF!,26,FALSE),""))</f>
        <v/>
      </c>
      <c r="O18" s="26"/>
      <c r="P18" s="37" t="str">
        <f>IF(A18="","",VLOOKUP(A18,#REF!,60,FALSE))</f>
        <v/>
      </c>
      <c r="Q18" s="37" t="str">
        <f>IF(A18="","",IF(VLOOKUP(A18,#REF!,17,FALSE)="他官署で調達手続きを実施のため","×",IF(VLOOKUP(A18,#REF!,25,FALSE)="②同種の他の契約の予定価格を類推されるおそれがあるため公表しない","×","○")))</f>
        <v/>
      </c>
    </row>
    <row r="19" spans="1:17" s="17" customFormat="1" ht="69.95" customHeight="1">
      <c r="A19" s="18"/>
      <c r="B19" s="19" t="str">
        <f>IF(A19="","",VLOOKUP(A19,#REF!,6,FALSE))</f>
        <v/>
      </c>
      <c r="C19" s="20" t="str">
        <f>IF(A19="","",VLOOKUP(A19,#REF!,7,FALSE))</f>
        <v/>
      </c>
      <c r="D19" s="38" t="str">
        <f>IF(A19="","",VLOOKUP(A19,#REF!,10,FALSE))</f>
        <v/>
      </c>
      <c r="E19" s="19" t="str">
        <f>IF(A19="","",VLOOKUP(A19,#REF!,11,FALSE))</f>
        <v/>
      </c>
      <c r="F19" s="5" t="str">
        <f>IF(A19="","",VLOOKUP(A19,#REF!,12,FALSE))</f>
        <v/>
      </c>
      <c r="G19" s="22" t="str">
        <f>IF(A19="","",VLOOKUP(A19,#REF!,33,FALSE))</f>
        <v/>
      </c>
      <c r="H19" s="23" t="str">
        <f>IF(A19="","",IF(VLOOKUP(A19,#REF!,17,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8,FALSE)&lt;&gt;"",TEXT(VLOOKUP(A19,#REF!,17,FALSE),"#,##0円")&amp;CHAR(10)&amp;"(A)",VLOOKUP(A19,#REF!,17,FALSE))))))</f>
        <v/>
      </c>
      <c r="I19" s="23" t="str">
        <f>IF(A19="","",VLOOKUP(A19,#REF!,19,FALSE))</f>
        <v/>
      </c>
      <c r="J19" s="25" t="str">
        <f>IF(A19="","",IF(VLOOKUP(A19,#REF!,17,FALSE)="他官署で調達手続きを実施のため","－",IF(VLOOKUP(A19,#REF!,25,FALSE)="②同種の他の契約の予定価格を類推されるおそれがあるため公表しない","－",IF(VLOOKUP(A19,#REF!,25,FALSE)="－","－",IF(VLOOKUP(A19,#REF!,8,FALSE)&lt;&gt;"",TEXT(VLOOKUP(A19,#REF!,21,FALSE),"#.0%")&amp;CHAR(10)&amp;"(B/A×100)",VLOOKUP(A19,#REF!,21,FALSE))))))</f>
        <v/>
      </c>
      <c r="K19" s="39"/>
      <c r="L19" s="25" t="str">
        <f>IF(A19="","",IF(VLOOKUP(A19,#REF!,13,FALSE)="①公益社団法人","公社",IF(VLOOKUP(A19,#REF!,13,FALSE)="②公益財団法人","公財","")))</f>
        <v/>
      </c>
      <c r="M19" s="25" t="str">
        <f>IF(A19="","",VLOOKUP(A19,#REF!,14,FALSE))</f>
        <v/>
      </c>
      <c r="N19" s="2" t="str">
        <f>IF(A19="","",IF(VLOOKUP(A19,#REF!,14,FALSE)="国所管",VLOOKUP(A19,#REF!,26,FALSE),""))</f>
        <v/>
      </c>
      <c r="O19" s="26"/>
      <c r="P19" s="37" t="str">
        <f>IF(A19="","",VLOOKUP(A19,#REF!,60,FALSE))</f>
        <v/>
      </c>
      <c r="Q19" s="37" t="str">
        <f>IF(A19="","",IF(VLOOKUP(A19,#REF!,17,FALSE)="他官署で調達手続きを実施のため","×",IF(VLOOKUP(A19,#REF!,25,FALSE)="②同種の他の契約の予定価格を類推されるおそれがあるため公表しない","×","○")))</f>
        <v/>
      </c>
    </row>
    <row r="20" spans="1:17" s="17" customFormat="1" ht="69.95" customHeight="1">
      <c r="A20" s="18"/>
      <c r="B20" s="19" t="str">
        <f>IF(A20="","",VLOOKUP(A20,#REF!,6,FALSE))</f>
        <v/>
      </c>
      <c r="C20" s="20" t="str">
        <f>IF(A20="","",VLOOKUP(A20,#REF!,7,FALSE))</f>
        <v/>
      </c>
      <c r="D20" s="38" t="str">
        <f>IF(A20="","",VLOOKUP(A20,#REF!,10,FALSE))</f>
        <v/>
      </c>
      <c r="E20" s="19" t="str">
        <f>IF(A20="","",VLOOKUP(A20,#REF!,11,FALSE))</f>
        <v/>
      </c>
      <c r="F20" s="5" t="str">
        <f>IF(A20="","",VLOOKUP(A20,#REF!,12,FALSE))</f>
        <v/>
      </c>
      <c r="G20" s="22" t="str">
        <f>IF(A20="","",VLOOKUP(A20,#REF!,33,FALSE))</f>
        <v/>
      </c>
      <c r="H20" s="23" t="str">
        <f>IF(A20="","",IF(VLOOKUP(A20,#REF!,17,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8,FALSE)&lt;&gt;"",TEXT(VLOOKUP(A20,#REF!,17,FALSE),"#,##0円")&amp;CHAR(10)&amp;"(A)",VLOOKUP(A20,#REF!,17,FALSE))))))</f>
        <v/>
      </c>
      <c r="I20" s="23" t="str">
        <f>IF(A20="","",VLOOKUP(A20,#REF!,19,FALSE))</f>
        <v/>
      </c>
      <c r="J20" s="25" t="str">
        <f>IF(A20="","",IF(VLOOKUP(A20,#REF!,17,FALSE)="他官署で調達手続きを実施のため","－",IF(VLOOKUP(A20,#REF!,25,FALSE)="②同種の他の契約の予定価格を類推されるおそれがあるため公表しない","－",IF(VLOOKUP(A20,#REF!,25,FALSE)="－","－",IF(VLOOKUP(A20,#REF!,8,FALSE)&lt;&gt;"",TEXT(VLOOKUP(A20,#REF!,21,FALSE),"#.0%")&amp;CHAR(10)&amp;"(B/A×100)",VLOOKUP(A20,#REF!,21,FALSE))))))</f>
        <v/>
      </c>
      <c r="K20" s="39"/>
      <c r="L20" s="25" t="str">
        <f>IF(A20="","",IF(VLOOKUP(A20,#REF!,13,FALSE)="①公益社団法人","公社",IF(VLOOKUP(A20,#REF!,13,FALSE)="②公益財団法人","公財","")))</f>
        <v/>
      </c>
      <c r="M20" s="25" t="str">
        <f>IF(A20="","",VLOOKUP(A20,#REF!,14,FALSE))</f>
        <v/>
      </c>
      <c r="N20" s="2" t="str">
        <f>IF(A20="","",IF(VLOOKUP(A20,#REF!,14,FALSE)="国所管",VLOOKUP(A20,#REF!,26,FALSE),""))</f>
        <v/>
      </c>
      <c r="O20" s="26"/>
      <c r="P20" s="37" t="str">
        <f>IF(A20="","",VLOOKUP(A20,#REF!,60,FALSE))</f>
        <v/>
      </c>
      <c r="Q20" s="37" t="str">
        <f>IF(A20="","",IF(VLOOKUP(A20,#REF!,17,FALSE)="他官署で調達手続きを実施のため","×",IF(VLOOKUP(A20,#REF!,25,FALSE)="②同種の他の契約の予定価格を類推されるおそれがあるため公表しない","×","○")))</f>
        <v/>
      </c>
    </row>
    <row r="21" spans="1:17" s="17" customFormat="1" ht="69.95" customHeight="1">
      <c r="A21" s="18"/>
      <c r="B21" s="19" t="str">
        <f>IF(A21="","",VLOOKUP(A21,#REF!,6,FALSE))</f>
        <v/>
      </c>
      <c r="C21" s="20" t="str">
        <f>IF(A21="","",VLOOKUP(A21,#REF!,7,FALSE))</f>
        <v/>
      </c>
      <c r="D21" s="38" t="str">
        <f>IF(A21="","",VLOOKUP(A21,#REF!,10,FALSE))</f>
        <v/>
      </c>
      <c r="E21" s="19" t="str">
        <f>IF(A21="","",VLOOKUP(A21,#REF!,11,FALSE))</f>
        <v/>
      </c>
      <c r="F21" s="5" t="str">
        <f>IF(A21="","",VLOOKUP(A21,#REF!,12,FALSE))</f>
        <v/>
      </c>
      <c r="G21" s="22" t="str">
        <f>IF(A21="","",VLOOKUP(A21,#REF!,33,FALSE))</f>
        <v/>
      </c>
      <c r="H21" s="23" t="str">
        <f>IF(A21="","",IF(VLOOKUP(A21,#REF!,17,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8,FALSE)&lt;&gt;"",TEXT(VLOOKUP(A21,#REF!,17,FALSE),"#,##0円")&amp;CHAR(10)&amp;"(A)",VLOOKUP(A21,#REF!,17,FALSE))))))</f>
        <v/>
      </c>
      <c r="I21" s="23" t="str">
        <f>IF(A21="","",VLOOKUP(A21,#REF!,19,FALSE))</f>
        <v/>
      </c>
      <c r="J21" s="25" t="str">
        <f>IF(A21="","",IF(VLOOKUP(A21,#REF!,17,FALSE)="他官署で調達手続きを実施のため","－",IF(VLOOKUP(A21,#REF!,25,FALSE)="②同種の他の契約の予定価格を類推されるおそれがあるため公表しない","－",IF(VLOOKUP(A21,#REF!,25,FALSE)="－","－",IF(VLOOKUP(A21,#REF!,8,FALSE)&lt;&gt;"",TEXT(VLOOKUP(A21,#REF!,21,FALSE),"#.0%")&amp;CHAR(10)&amp;"(B/A×100)",VLOOKUP(A21,#REF!,21,FALSE))))))</f>
        <v/>
      </c>
      <c r="K21" s="39"/>
      <c r="L21" s="25" t="str">
        <f>IF(A21="","",IF(VLOOKUP(A21,#REF!,13,FALSE)="①公益社団法人","公社",IF(VLOOKUP(A21,#REF!,13,FALSE)="②公益財団法人","公財","")))</f>
        <v/>
      </c>
      <c r="M21" s="25" t="str">
        <f>IF(A21="","",VLOOKUP(A21,#REF!,14,FALSE))</f>
        <v/>
      </c>
      <c r="N21" s="2" t="str">
        <f>IF(A21="","",IF(VLOOKUP(A21,#REF!,14,FALSE)="国所管",VLOOKUP(A21,#REF!,26,FALSE),""))</f>
        <v/>
      </c>
      <c r="O21" s="26"/>
      <c r="P21" s="37" t="str">
        <f>IF(A21="","",VLOOKUP(A21,#REF!,60,FALSE))</f>
        <v/>
      </c>
      <c r="Q21" s="37" t="str">
        <f>IF(A21="","",IF(VLOOKUP(A21,#REF!,17,FALSE)="他官署で調達手続きを実施のため","×",IF(VLOOKUP(A21,#REF!,25,FALSE)="②同種の他の契約の予定価格を類推されるおそれがあるため公表しない","×","○")))</f>
        <v/>
      </c>
    </row>
    <row r="22" spans="1:17" s="17" customFormat="1" ht="69.95" customHeight="1">
      <c r="A22" s="18"/>
      <c r="B22" s="19" t="str">
        <f>IF(A22="","",VLOOKUP(A22,#REF!,6,FALSE))</f>
        <v/>
      </c>
      <c r="C22" s="20" t="str">
        <f>IF(A22="","",VLOOKUP(A22,#REF!,7,FALSE))</f>
        <v/>
      </c>
      <c r="D22" s="38" t="str">
        <f>IF(A22="","",VLOOKUP(A22,#REF!,10,FALSE))</f>
        <v/>
      </c>
      <c r="E22" s="19" t="str">
        <f>IF(A22="","",VLOOKUP(A22,#REF!,11,FALSE))</f>
        <v/>
      </c>
      <c r="F22" s="5" t="str">
        <f>IF(A22="","",VLOOKUP(A22,#REF!,12,FALSE))</f>
        <v/>
      </c>
      <c r="G22" s="22" t="str">
        <f>IF(A22="","",VLOOKUP(A22,#REF!,33,FALSE))</f>
        <v/>
      </c>
      <c r="H22" s="23" t="str">
        <f>IF(A22="","",IF(VLOOKUP(A22,#REF!,17,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8,FALSE)&lt;&gt;"",TEXT(VLOOKUP(A22,#REF!,17,FALSE),"#,##0円")&amp;CHAR(10)&amp;"(A)",VLOOKUP(A22,#REF!,17,FALSE))))))</f>
        <v/>
      </c>
      <c r="I22" s="23" t="str">
        <f>IF(A22="","",VLOOKUP(A22,#REF!,19,FALSE))</f>
        <v/>
      </c>
      <c r="J22" s="25" t="str">
        <f>IF(A22="","",IF(VLOOKUP(A22,#REF!,17,FALSE)="他官署で調達手続きを実施のため","－",IF(VLOOKUP(A22,#REF!,25,FALSE)="②同種の他の契約の予定価格を類推されるおそれがあるため公表しない","－",IF(VLOOKUP(A22,#REF!,25,FALSE)="－","－",IF(VLOOKUP(A22,#REF!,8,FALSE)&lt;&gt;"",TEXT(VLOOKUP(A22,#REF!,21,FALSE),"#.0%")&amp;CHAR(10)&amp;"(B/A×100)",VLOOKUP(A22,#REF!,21,FALSE))))))</f>
        <v/>
      </c>
      <c r="K22" s="39"/>
      <c r="L22" s="25" t="str">
        <f>IF(A22="","",IF(VLOOKUP(A22,#REF!,13,FALSE)="①公益社団法人","公社",IF(VLOOKUP(A22,#REF!,13,FALSE)="②公益財団法人","公財","")))</f>
        <v/>
      </c>
      <c r="M22" s="25" t="str">
        <f>IF(A22="","",VLOOKUP(A22,#REF!,14,FALSE))</f>
        <v/>
      </c>
      <c r="N22" s="2" t="str">
        <f>IF(A22="","",IF(VLOOKUP(A22,#REF!,14,FALSE)="国所管",VLOOKUP(A22,#REF!,26,FALSE),""))</f>
        <v/>
      </c>
      <c r="O22" s="26"/>
      <c r="P22" s="37" t="str">
        <f>IF(A22="","",VLOOKUP(A22,#REF!,60,FALSE))</f>
        <v/>
      </c>
      <c r="Q22" s="37" t="str">
        <f>IF(A22="","",IF(VLOOKUP(A22,#REF!,17,FALSE)="他官署で調達手続きを実施のため","×",IF(VLOOKUP(A22,#REF!,25,FALSE)="②同種の他の契約の予定価格を類推されるおそれがあるため公表しない","×","○")))</f>
        <v/>
      </c>
    </row>
    <row r="23" spans="1:17" s="17" customFormat="1" ht="69.95" customHeight="1">
      <c r="A23" s="18"/>
      <c r="B23" s="19" t="str">
        <f>IF(A23="","",VLOOKUP(A23,#REF!,6,FALSE))</f>
        <v/>
      </c>
      <c r="C23" s="20" t="str">
        <f>IF(A23="","",VLOOKUP(A23,#REF!,7,FALSE))</f>
        <v/>
      </c>
      <c r="D23" s="38" t="str">
        <f>IF(A23="","",VLOOKUP(A23,#REF!,10,FALSE))</f>
        <v/>
      </c>
      <c r="E23" s="19" t="str">
        <f>IF(A23="","",VLOOKUP(A23,#REF!,11,FALSE))</f>
        <v/>
      </c>
      <c r="F23" s="5" t="str">
        <f>IF(A23="","",VLOOKUP(A23,#REF!,12,FALSE))</f>
        <v/>
      </c>
      <c r="G23" s="22" t="str">
        <f>IF(A23="","",VLOOKUP(A23,#REF!,33,FALSE))</f>
        <v/>
      </c>
      <c r="H23" s="23" t="str">
        <f>IF(A23="","",IF(VLOOKUP(A23,#REF!,17,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8,FALSE)&lt;&gt;"",TEXT(VLOOKUP(A23,#REF!,17,FALSE),"#,##0円")&amp;CHAR(10)&amp;"(A)",VLOOKUP(A23,#REF!,17,FALSE))))))</f>
        <v/>
      </c>
      <c r="I23" s="23" t="str">
        <f>IF(A23="","",VLOOKUP(A23,#REF!,19,FALSE))</f>
        <v/>
      </c>
      <c r="J23" s="25" t="str">
        <f>IF(A23="","",IF(VLOOKUP(A23,#REF!,17,FALSE)="他官署で調達手続きを実施のため","－",IF(VLOOKUP(A23,#REF!,25,FALSE)="②同種の他の契約の予定価格を類推されるおそれがあるため公表しない","－",IF(VLOOKUP(A23,#REF!,25,FALSE)="－","－",IF(VLOOKUP(A23,#REF!,8,FALSE)&lt;&gt;"",TEXT(VLOOKUP(A23,#REF!,21,FALSE),"#.0%")&amp;CHAR(10)&amp;"(B/A×100)",VLOOKUP(A23,#REF!,21,FALSE))))))</f>
        <v/>
      </c>
      <c r="K23" s="39"/>
      <c r="L23" s="25" t="str">
        <f>IF(A23="","",IF(VLOOKUP(A23,#REF!,13,FALSE)="①公益社団法人","公社",IF(VLOOKUP(A23,#REF!,13,FALSE)="②公益財団法人","公財","")))</f>
        <v/>
      </c>
      <c r="M23" s="25" t="str">
        <f>IF(A23="","",VLOOKUP(A23,#REF!,14,FALSE))</f>
        <v/>
      </c>
      <c r="N23" s="2" t="str">
        <f>IF(A23="","",IF(VLOOKUP(A23,#REF!,14,FALSE)="国所管",VLOOKUP(A23,#REF!,26,FALSE),""))</f>
        <v/>
      </c>
      <c r="O23" s="26"/>
      <c r="P23" s="37" t="str">
        <f>IF(A23="","",VLOOKUP(A23,#REF!,60,FALSE))</f>
        <v/>
      </c>
      <c r="Q23" s="37" t="str">
        <f>IF(A23="","",IF(VLOOKUP(A23,#REF!,17,FALSE)="他官署で調達手続きを実施のため","×",IF(VLOOKUP(A23,#REF!,25,FALSE)="②同種の他の契約の予定価格を類推されるおそれがあるため公表しない","×","○")))</f>
        <v/>
      </c>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23" xr:uid="{00000000-0002-0000-0200-000000000000}"/>
    <dataValidation imeMode="halfAlpha" allowBlank="1" showInputMessage="1" showErrorMessage="1" errorTitle="参考" error="半角数字で入力して下さい。" promptTitle="入力方法" prompt="半角数字で入力して下さい。" sqref="H6:I23" xr:uid="{00000000-0002-0000-02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8"/>
  <sheetViews>
    <sheetView showZeros="0" view="pageBreakPreview" zoomScale="70" zoomScaleNormal="100" zoomScaleSheetLayoutView="70" workbookViewId="0">
      <selection activeCell="B6" sqref="B6"/>
    </sheetView>
  </sheetViews>
  <sheetFormatPr defaultColWidth="9" defaultRowHeight="11.25"/>
  <cols>
    <col min="1" max="1" width="8.875" style="30" customWidth="1"/>
    <col min="2" max="2" width="30.625" style="31" customWidth="1"/>
    <col min="3" max="3" width="20.625" style="30" customWidth="1"/>
    <col min="4" max="4" width="14.375" style="30" customWidth="1"/>
    <col min="5" max="5" width="20.625" style="31" customWidth="1"/>
    <col min="6" max="6" width="15.875" style="31" customWidth="1"/>
    <col min="7" max="7" width="14.375" style="31" customWidth="1"/>
    <col min="8" max="8" width="14.625" style="41" customWidth="1"/>
    <col min="9" max="9" width="14.625" style="30" customWidth="1"/>
    <col min="10" max="10" width="7.625" style="42" customWidth="1"/>
    <col min="11" max="11" width="8.125" style="31" customWidth="1"/>
    <col min="12" max="12" width="8.625" style="31" customWidth="1"/>
    <col min="13" max="13" width="8.125" style="35" customWidth="1"/>
    <col min="14" max="14" width="12.125" style="31" customWidth="1"/>
    <col min="15" max="15" width="11.25" style="31" customWidth="1"/>
    <col min="16" max="16384" width="9" style="31"/>
  </cols>
  <sheetData>
    <row r="1" spans="1:16" ht="27.6" customHeight="1">
      <c r="A1" s="40"/>
      <c r="B1" s="65" t="s">
        <v>16</v>
      </c>
      <c r="C1" s="66"/>
      <c r="D1" s="66"/>
      <c r="E1" s="66"/>
      <c r="F1" s="66"/>
      <c r="G1" s="66"/>
      <c r="H1" s="67"/>
      <c r="I1" s="66"/>
      <c r="J1" s="66"/>
      <c r="K1" s="66"/>
      <c r="L1" s="66"/>
      <c r="M1" s="66"/>
      <c r="N1" s="66"/>
    </row>
    <row r="2" spans="1:16" ht="12" customHeight="1">
      <c r="A2" s="40"/>
    </row>
    <row r="3" spans="1:16" ht="12" customHeight="1">
      <c r="A3" s="40"/>
      <c r="B3" s="29"/>
      <c r="N3" s="36"/>
    </row>
    <row r="4" spans="1:16" ht="21.95" customHeight="1">
      <c r="A4" s="40"/>
      <c r="B4" s="56" t="s">
        <v>17</v>
      </c>
      <c r="C4" s="56" t="s">
        <v>5</v>
      </c>
      <c r="D4" s="56" t="s">
        <v>6</v>
      </c>
      <c r="E4" s="56" t="s">
        <v>7</v>
      </c>
      <c r="F4" s="57" t="s">
        <v>8</v>
      </c>
      <c r="G4" s="56" t="s">
        <v>18</v>
      </c>
      <c r="H4" s="59" t="s">
        <v>10</v>
      </c>
      <c r="I4" s="56" t="s">
        <v>11</v>
      </c>
      <c r="J4" s="51" t="s">
        <v>12</v>
      </c>
      <c r="K4" s="52" t="s">
        <v>19</v>
      </c>
      <c r="L4" s="53"/>
      <c r="M4" s="53"/>
      <c r="N4" s="57" t="s">
        <v>22</v>
      </c>
    </row>
    <row r="5" spans="1:16" s="37" customFormat="1" ht="36.6" customHeight="1">
      <c r="A5" s="43"/>
      <c r="B5" s="56"/>
      <c r="C5" s="56"/>
      <c r="D5" s="56"/>
      <c r="E5" s="56"/>
      <c r="F5" s="58"/>
      <c r="G5" s="56"/>
      <c r="H5" s="59"/>
      <c r="I5" s="56"/>
      <c r="J5" s="51"/>
      <c r="K5" s="16" t="s">
        <v>15</v>
      </c>
      <c r="L5" s="16" t="s">
        <v>21</v>
      </c>
      <c r="M5" s="44" t="s">
        <v>2</v>
      </c>
      <c r="N5" s="58"/>
    </row>
    <row r="6" spans="1:16" s="37" customFormat="1" ht="69.95" customHeight="1">
      <c r="A6" s="16"/>
      <c r="B6" s="50" t="s">
        <v>101</v>
      </c>
      <c r="C6" s="20" t="s">
        <v>53</v>
      </c>
      <c r="D6" s="45">
        <v>45748</v>
      </c>
      <c r="E6" s="19" t="s">
        <v>102</v>
      </c>
      <c r="F6" s="5">
        <v>8010001017425</v>
      </c>
      <c r="G6" s="22" t="s">
        <v>54</v>
      </c>
      <c r="H6" s="49" t="s">
        <v>55</v>
      </c>
      <c r="I6" s="23" t="s">
        <v>103</v>
      </c>
      <c r="J6" s="24" t="s">
        <v>30</v>
      </c>
      <c r="K6" s="25" t="s">
        <v>56</v>
      </c>
      <c r="L6" s="25">
        <v>0</v>
      </c>
      <c r="M6" s="2" t="s">
        <v>56</v>
      </c>
      <c r="N6" s="26" t="s">
        <v>41</v>
      </c>
      <c r="O6" s="37" t="str">
        <f>IF(A6="","",VLOOKUP(A6,#REF!,59,FALSE))</f>
        <v/>
      </c>
      <c r="P6" s="37" t="str">
        <f>IF(A6="","",IF(VLOOKUP(A6,#REF!,16,FALSE)="他官署で調達手続きを実施のため","×",IF(VLOOKUP(A6,#REF!,24,FALSE)="②同種の他の契約の予定価格を類推されるおそれがあるため公表しない","×","○")))</f>
        <v/>
      </c>
    </row>
    <row r="7" spans="1:16" s="37" customFormat="1" ht="69.95" customHeight="1">
      <c r="A7" s="16"/>
      <c r="B7" s="50" t="s">
        <v>104</v>
      </c>
      <c r="C7" s="20" t="s">
        <v>53</v>
      </c>
      <c r="D7" s="45">
        <v>45748</v>
      </c>
      <c r="E7" s="19" t="s">
        <v>105</v>
      </c>
      <c r="F7" s="5">
        <v>4021001041770</v>
      </c>
      <c r="G7" s="22" t="s">
        <v>54</v>
      </c>
      <c r="H7" s="49" t="s">
        <v>55</v>
      </c>
      <c r="I7" s="23" t="s">
        <v>106</v>
      </c>
      <c r="J7" s="24" t="s">
        <v>30</v>
      </c>
      <c r="K7" s="25" t="s">
        <v>56</v>
      </c>
      <c r="L7" s="25">
        <v>0</v>
      </c>
      <c r="M7" s="2" t="s">
        <v>56</v>
      </c>
      <c r="N7" s="26" t="s">
        <v>42</v>
      </c>
      <c r="O7" s="37" t="str">
        <f>IF(A7="","",VLOOKUP(A7,#REF!,59,FALSE))</f>
        <v/>
      </c>
      <c r="P7" s="37" t="str">
        <f>IF(A7="","",IF(VLOOKUP(A7,#REF!,16,FALSE)="他官署で調達手続きを実施のため","×",IF(VLOOKUP(A7,#REF!,24,FALSE)="②同種の他の契約の予定価格を類推されるおそれがあるため公表しない","×","○")))</f>
        <v/>
      </c>
    </row>
    <row r="8" spans="1:16" s="37" customFormat="1" ht="69.95" customHeight="1">
      <c r="A8" s="16"/>
      <c r="B8" s="50" t="s">
        <v>107</v>
      </c>
      <c r="C8" s="20" t="s">
        <v>53</v>
      </c>
      <c r="D8" s="45">
        <v>45748</v>
      </c>
      <c r="E8" s="19" t="s">
        <v>108</v>
      </c>
      <c r="F8" s="5">
        <v>3011801011339</v>
      </c>
      <c r="G8" s="22" t="s">
        <v>54</v>
      </c>
      <c r="H8" s="49" t="s">
        <v>55</v>
      </c>
      <c r="I8" s="23">
        <v>803000000</v>
      </c>
      <c r="J8" s="24" t="s">
        <v>30</v>
      </c>
      <c r="K8" s="25" t="s">
        <v>56</v>
      </c>
      <c r="L8" s="25">
        <v>0</v>
      </c>
      <c r="M8" s="2" t="s">
        <v>56</v>
      </c>
      <c r="N8" s="26"/>
      <c r="O8" s="37" t="str">
        <f>IF(A8="","",VLOOKUP(A8,#REF!,59,FALSE))</f>
        <v/>
      </c>
      <c r="P8" s="37" t="str">
        <f>IF(A8="","",IF(VLOOKUP(A8,#REF!,16,FALSE)="他官署で調達手続きを実施のため","×",IF(VLOOKUP(A8,#REF!,24,FALSE)="②同種の他の契約の予定価格を類推されるおそれがあるため公表しない","×","○")))</f>
        <v/>
      </c>
    </row>
    <row r="9" spans="1:16" s="37" customFormat="1" ht="69.95" customHeight="1">
      <c r="A9" s="16"/>
      <c r="B9" s="50" t="s">
        <v>109</v>
      </c>
      <c r="C9" s="20" t="s">
        <v>53</v>
      </c>
      <c r="D9" s="45">
        <v>45748</v>
      </c>
      <c r="E9" s="19" t="s">
        <v>110</v>
      </c>
      <c r="F9" s="5">
        <v>5010401054564</v>
      </c>
      <c r="G9" s="22" t="s">
        <v>54</v>
      </c>
      <c r="H9" s="49" t="s">
        <v>55</v>
      </c>
      <c r="I9" s="23" t="s">
        <v>111</v>
      </c>
      <c r="J9" s="24" t="s">
        <v>30</v>
      </c>
      <c r="K9" s="25" t="s">
        <v>56</v>
      </c>
      <c r="L9" s="25">
        <v>0</v>
      </c>
      <c r="M9" s="2" t="s">
        <v>56</v>
      </c>
      <c r="N9" s="26" t="s">
        <v>44</v>
      </c>
      <c r="O9" s="37" t="str">
        <f>IF(A9="","",VLOOKUP(A9,#REF!,59,FALSE))</f>
        <v/>
      </c>
      <c r="P9" s="37" t="str">
        <f>IF(A9="","",IF(VLOOKUP(A9,#REF!,16,FALSE)="他官署で調達手続きを実施のため","×",IF(VLOOKUP(A9,#REF!,24,FALSE)="②同種の他の契約の予定価格を類推されるおそれがあるため公表しない","×","○")))</f>
        <v/>
      </c>
    </row>
    <row r="10" spans="1:16" s="37" customFormat="1" ht="69.95" customHeight="1">
      <c r="A10" s="16"/>
      <c r="B10" s="50" t="s">
        <v>112</v>
      </c>
      <c r="C10" s="20" t="s">
        <v>53</v>
      </c>
      <c r="D10" s="45">
        <v>45748</v>
      </c>
      <c r="E10" s="19" t="s">
        <v>113</v>
      </c>
      <c r="F10" s="5">
        <v>7010001064648</v>
      </c>
      <c r="G10" s="22" t="s">
        <v>54</v>
      </c>
      <c r="H10" s="49" t="s">
        <v>55</v>
      </c>
      <c r="I10" s="23">
        <v>37306500</v>
      </c>
      <c r="J10" s="24" t="s">
        <v>30</v>
      </c>
      <c r="K10" s="25" t="s">
        <v>56</v>
      </c>
      <c r="L10" s="25">
        <v>0</v>
      </c>
      <c r="M10" s="2" t="s">
        <v>56</v>
      </c>
      <c r="N10" s="26"/>
      <c r="O10" s="37" t="str">
        <f>IF(A10="","",VLOOKUP(A10,#REF!,59,FALSE))</f>
        <v/>
      </c>
      <c r="P10" s="37" t="str">
        <f>IF(A10="","",IF(VLOOKUP(A10,#REF!,16,FALSE)="他官署で調達手続きを実施のため","×",IF(VLOOKUP(A10,#REF!,24,FALSE)="②同種の他の契約の予定価格を類推されるおそれがあるため公表しない","×","○")))</f>
        <v/>
      </c>
    </row>
    <row r="11" spans="1:16" s="37" customFormat="1" ht="69.95" customHeight="1">
      <c r="A11" s="16"/>
      <c r="B11" s="50" t="s">
        <v>114</v>
      </c>
      <c r="C11" s="20" t="s">
        <v>53</v>
      </c>
      <c r="D11" s="45">
        <v>45748</v>
      </c>
      <c r="E11" s="19" t="s">
        <v>31</v>
      </c>
      <c r="F11" s="5">
        <v>1010001112577</v>
      </c>
      <c r="G11" s="22" t="s">
        <v>54</v>
      </c>
      <c r="H11" s="49" t="s">
        <v>55</v>
      </c>
      <c r="I11" s="23" t="s">
        <v>115</v>
      </c>
      <c r="J11" s="24" t="s">
        <v>30</v>
      </c>
      <c r="K11" s="25" t="s">
        <v>56</v>
      </c>
      <c r="L11" s="25">
        <v>0</v>
      </c>
      <c r="M11" s="2" t="s">
        <v>56</v>
      </c>
      <c r="N11" s="26" t="s">
        <v>36</v>
      </c>
      <c r="O11" s="37" t="str">
        <f>IF(A11="","",VLOOKUP(A11,#REF!,59,FALSE))</f>
        <v/>
      </c>
      <c r="P11" s="37" t="str">
        <f>IF(A11="","",IF(VLOOKUP(A11,#REF!,16,FALSE)="他官署で調達手続きを実施のため","×",IF(VLOOKUP(A11,#REF!,24,FALSE)="②同種の他の契約の予定価格を類推されるおそれがあるため公表しない","×","○")))</f>
        <v/>
      </c>
    </row>
    <row r="12" spans="1:16" s="37" customFormat="1" ht="69.95" customHeight="1">
      <c r="A12" s="16"/>
      <c r="B12" s="50" t="s">
        <v>116</v>
      </c>
      <c r="C12" s="20" t="s">
        <v>53</v>
      </c>
      <c r="D12" s="45">
        <v>45748</v>
      </c>
      <c r="E12" s="19" t="s">
        <v>117</v>
      </c>
      <c r="F12" s="5">
        <v>7010001016830</v>
      </c>
      <c r="G12" s="22" t="s">
        <v>54</v>
      </c>
      <c r="H12" s="49" t="s">
        <v>55</v>
      </c>
      <c r="I12" s="23" t="s">
        <v>118</v>
      </c>
      <c r="J12" s="24" t="s">
        <v>30</v>
      </c>
      <c r="K12" s="25" t="s">
        <v>56</v>
      </c>
      <c r="L12" s="25">
        <v>0</v>
      </c>
      <c r="M12" s="2" t="s">
        <v>56</v>
      </c>
      <c r="N12" s="26" t="s">
        <v>45</v>
      </c>
      <c r="O12" s="37" t="str">
        <f>IF(A12="","",VLOOKUP(A12,#REF!,59,FALSE))</f>
        <v/>
      </c>
      <c r="P12" s="37" t="str">
        <f>IF(A12="","",IF(VLOOKUP(A12,#REF!,16,FALSE)="他官署で調達手続きを実施のため","×",IF(VLOOKUP(A12,#REF!,24,FALSE)="②同種の他の契約の予定価格を類推されるおそれがあるため公表しない","×","○")))</f>
        <v/>
      </c>
    </row>
    <row r="13" spans="1:16" s="37" customFormat="1" ht="69.95" customHeight="1">
      <c r="A13" s="16"/>
      <c r="B13" s="50" t="s">
        <v>119</v>
      </c>
      <c r="C13" s="20" t="s">
        <v>53</v>
      </c>
      <c r="D13" s="45">
        <v>45748</v>
      </c>
      <c r="E13" s="19" t="s">
        <v>120</v>
      </c>
      <c r="F13" s="5">
        <v>5010001061688</v>
      </c>
      <c r="G13" s="22" t="s">
        <v>54</v>
      </c>
      <c r="H13" s="49" t="s">
        <v>55</v>
      </c>
      <c r="I13" s="23">
        <v>3243449</v>
      </c>
      <c r="J13" s="24" t="s">
        <v>30</v>
      </c>
      <c r="K13" s="25" t="s">
        <v>56</v>
      </c>
      <c r="L13" s="25">
        <v>0</v>
      </c>
      <c r="M13" s="2" t="s">
        <v>56</v>
      </c>
      <c r="N13" s="26"/>
      <c r="O13" s="37" t="str">
        <f>IF(A13="","",VLOOKUP(A13,#REF!,59,FALSE))</f>
        <v/>
      </c>
      <c r="P13" s="37" t="str">
        <f>IF(A13="","",IF(VLOOKUP(A13,#REF!,16,FALSE)="他官署で調達手続きを実施のため","×",IF(VLOOKUP(A13,#REF!,24,FALSE)="②同種の他の契約の予定価格を類推されるおそれがあるため公表しない","×","○")))</f>
        <v/>
      </c>
    </row>
    <row r="14" spans="1:16" s="37" customFormat="1" ht="69.95" customHeight="1">
      <c r="A14" s="16"/>
      <c r="B14" s="50" t="s">
        <v>121</v>
      </c>
      <c r="C14" s="20" t="s">
        <v>53</v>
      </c>
      <c r="D14" s="45">
        <v>45768</v>
      </c>
      <c r="E14" s="19" t="s">
        <v>122</v>
      </c>
      <c r="F14" s="5">
        <v>5200001001939</v>
      </c>
      <c r="G14" s="22" t="s">
        <v>54</v>
      </c>
      <c r="H14" s="49" t="s">
        <v>55</v>
      </c>
      <c r="I14" s="23" t="s">
        <v>123</v>
      </c>
      <c r="J14" s="24" t="s">
        <v>30</v>
      </c>
      <c r="K14" s="25" t="s">
        <v>56</v>
      </c>
      <c r="L14" s="25">
        <v>0</v>
      </c>
      <c r="M14" s="2" t="s">
        <v>56</v>
      </c>
      <c r="N14" s="26" t="s">
        <v>46</v>
      </c>
      <c r="O14" s="37" t="str">
        <f>IF(A14="","",VLOOKUP(A14,#REF!,59,FALSE))</f>
        <v/>
      </c>
      <c r="P14" s="37" t="str">
        <f>IF(A14="","",IF(VLOOKUP(A14,#REF!,16,FALSE)="他官署で調達手続きを実施のため","×",IF(VLOOKUP(A14,#REF!,24,FALSE)="②同種の他の契約の予定価格を類推されるおそれがあるため公表しない","×","○")))</f>
        <v/>
      </c>
    </row>
    <row r="15" spans="1:16" s="37" customFormat="1" ht="69.95" customHeight="1">
      <c r="A15" s="16"/>
      <c r="B15" s="50" t="s">
        <v>124</v>
      </c>
      <c r="C15" s="20" t="s">
        <v>53</v>
      </c>
      <c r="D15" s="45">
        <v>45748</v>
      </c>
      <c r="E15" s="19" t="s">
        <v>50</v>
      </c>
      <c r="F15" s="5">
        <v>3030001086520</v>
      </c>
      <c r="G15" s="22" t="s">
        <v>54</v>
      </c>
      <c r="H15" s="49" t="s">
        <v>55</v>
      </c>
      <c r="I15" s="23" t="s">
        <v>125</v>
      </c>
      <c r="J15" s="24" t="s">
        <v>30</v>
      </c>
      <c r="K15" s="25" t="s">
        <v>56</v>
      </c>
      <c r="L15" s="25">
        <v>0</v>
      </c>
      <c r="M15" s="2" t="s">
        <v>56</v>
      </c>
      <c r="N15" s="26" t="s">
        <v>47</v>
      </c>
      <c r="O15" s="37" t="str">
        <f>IF(A15="","",VLOOKUP(A15,#REF!,59,FALSE))</f>
        <v/>
      </c>
      <c r="P15" s="37" t="str">
        <f>IF(A15="","",IF(VLOOKUP(A15,#REF!,16,FALSE)="他官署で調達手続きを実施のため","×",IF(VLOOKUP(A15,#REF!,24,FALSE)="②同種の他の契約の予定価格を類推されるおそれがあるため公表しない","×","○")))</f>
        <v/>
      </c>
    </row>
    <row r="16" spans="1:16" s="37" customFormat="1" ht="69.95" customHeight="1">
      <c r="A16" s="16"/>
      <c r="B16" s="50" t="s">
        <v>33</v>
      </c>
      <c r="C16" s="20" t="s">
        <v>53</v>
      </c>
      <c r="D16" s="45">
        <v>45748</v>
      </c>
      <c r="E16" s="19" t="s">
        <v>50</v>
      </c>
      <c r="F16" s="5">
        <v>3030001086520</v>
      </c>
      <c r="G16" s="22" t="s">
        <v>54</v>
      </c>
      <c r="H16" s="49" t="s">
        <v>55</v>
      </c>
      <c r="I16" s="23" t="s">
        <v>49</v>
      </c>
      <c r="J16" s="24" t="s">
        <v>30</v>
      </c>
      <c r="K16" s="25" t="s">
        <v>56</v>
      </c>
      <c r="L16" s="25">
        <v>0</v>
      </c>
      <c r="M16" s="2" t="s">
        <v>56</v>
      </c>
      <c r="N16" s="26" t="s">
        <v>57</v>
      </c>
      <c r="O16" s="37" t="str">
        <f>IF(A16="","",VLOOKUP(A16,#REF!,59,FALSE))</f>
        <v/>
      </c>
      <c r="P16" s="37" t="str">
        <f>IF(A16="","",IF(VLOOKUP(A16,#REF!,16,FALSE)="他官署で調達手続きを実施のため","×",IF(VLOOKUP(A16,#REF!,24,FALSE)="②同種の他の契約の予定価格を類推されるおそれがあるため公表しない","×","○")))</f>
        <v/>
      </c>
    </row>
    <row r="17" spans="1:16" s="37" customFormat="1" ht="69.95" customHeight="1">
      <c r="A17" s="16"/>
      <c r="B17" s="50" t="s">
        <v>126</v>
      </c>
      <c r="C17" s="20" t="s">
        <v>53</v>
      </c>
      <c r="D17" s="45">
        <v>45748</v>
      </c>
      <c r="E17" s="19" t="s">
        <v>127</v>
      </c>
      <c r="F17" s="5">
        <v>6030001046802</v>
      </c>
      <c r="G17" s="22" t="s">
        <v>54</v>
      </c>
      <c r="H17" s="49" t="s">
        <v>55</v>
      </c>
      <c r="I17" s="23" t="s">
        <v>128</v>
      </c>
      <c r="J17" s="24" t="s">
        <v>30</v>
      </c>
      <c r="K17" s="25" t="s">
        <v>56</v>
      </c>
      <c r="L17" s="25">
        <v>0</v>
      </c>
      <c r="M17" s="2" t="s">
        <v>56</v>
      </c>
      <c r="N17" s="26" t="s">
        <v>65</v>
      </c>
      <c r="O17" s="37" t="str">
        <f>IF(A17="","",VLOOKUP(A17,#REF!,59,FALSE))</f>
        <v/>
      </c>
      <c r="P17" s="37" t="str">
        <f>IF(A17="","",IF(VLOOKUP(A17,#REF!,16,FALSE)="他官署で調達手続きを実施のため","×",IF(VLOOKUP(A17,#REF!,24,FALSE)="②同種の他の契約の予定価格を類推されるおそれがあるため公表しない","×","○")))</f>
        <v/>
      </c>
    </row>
    <row r="18" spans="1:16" s="37" customFormat="1" ht="69.95" customHeight="1">
      <c r="A18" s="16"/>
      <c r="B18" s="50" t="s">
        <v>129</v>
      </c>
      <c r="C18" s="20" t="s">
        <v>53</v>
      </c>
      <c r="D18" s="45">
        <v>45748</v>
      </c>
      <c r="E18" s="19" t="s">
        <v>130</v>
      </c>
      <c r="F18" s="5">
        <v>4011001040781</v>
      </c>
      <c r="G18" s="22" t="s">
        <v>54</v>
      </c>
      <c r="H18" s="49" t="s">
        <v>55</v>
      </c>
      <c r="I18" s="23">
        <v>1372800</v>
      </c>
      <c r="J18" s="24" t="s">
        <v>30</v>
      </c>
      <c r="K18" s="25" t="s">
        <v>56</v>
      </c>
      <c r="L18" s="25">
        <v>0</v>
      </c>
      <c r="M18" s="2" t="s">
        <v>56</v>
      </c>
      <c r="N18" s="26"/>
      <c r="O18" s="37" t="str">
        <f>IF(A18="","",VLOOKUP(A18,#REF!,59,FALSE))</f>
        <v/>
      </c>
      <c r="P18" s="37" t="str">
        <f>IF(A18="","",IF(VLOOKUP(A18,#REF!,16,FALSE)="他官署で調達手続きを実施のため","×",IF(VLOOKUP(A18,#REF!,24,FALSE)="②同種の他の契約の予定価格を類推されるおそれがあるため公表しない","×","○")))</f>
        <v/>
      </c>
    </row>
    <row r="19" spans="1:16" s="37" customFormat="1" ht="69.95" customHeight="1">
      <c r="A19" s="16"/>
      <c r="B19" s="50" t="s">
        <v>131</v>
      </c>
      <c r="C19" s="20" t="s">
        <v>53</v>
      </c>
      <c r="D19" s="45">
        <v>45748</v>
      </c>
      <c r="E19" s="19" t="s">
        <v>132</v>
      </c>
      <c r="F19" s="5">
        <v>5060001002844</v>
      </c>
      <c r="G19" s="22" t="s">
        <v>54</v>
      </c>
      <c r="H19" s="49" t="s">
        <v>55</v>
      </c>
      <c r="I19" s="23">
        <v>1437189</v>
      </c>
      <c r="J19" s="24" t="s">
        <v>30</v>
      </c>
      <c r="K19" s="25" t="s">
        <v>56</v>
      </c>
      <c r="L19" s="25">
        <v>0</v>
      </c>
      <c r="M19" s="2" t="s">
        <v>56</v>
      </c>
      <c r="N19" s="26"/>
      <c r="O19" s="37" t="str">
        <f>IF(A19="","",VLOOKUP(A19,#REF!,59,FALSE))</f>
        <v/>
      </c>
      <c r="P19" s="37" t="str">
        <f>IF(A19="","",IF(VLOOKUP(A19,#REF!,16,FALSE)="他官署で調達手続きを実施のため","×",IF(VLOOKUP(A19,#REF!,24,FALSE)="②同種の他の契約の予定価格を類推されるおそれがあるため公表しない","×","○")))</f>
        <v/>
      </c>
    </row>
    <row r="20" spans="1:16" s="37" customFormat="1" ht="69.95" customHeight="1">
      <c r="A20" s="16"/>
      <c r="B20" s="50" t="s">
        <v>133</v>
      </c>
      <c r="C20" s="20" t="s">
        <v>53</v>
      </c>
      <c r="D20" s="45">
        <v>45769</v>
      </c>
      <c r="E20" s="19" t="s">
        <v>134</v>
      </c>
      <c r="F20" s="5">
        <v>5011201020491</v>
      </c>
      <c r="G20" s="22" t="s">
        <v>54</v>
      </c>
      <c r="H20" s="49" t="s">
        <v>55</v>
      </c>
      <c r="I20" s="23">
        <v>778800</v>
      </c>
      <c r="J20" s="24" t="s">
        <v>30</v>
      </c>
      <c r="K20" s="25" t="s">
        <v>56</v>
      </c>
      <c r="L20" s="25">
        <v>0</v>
      </c>
      <c r="M20" s="2" t="s">
        <v>56</v>
      </c>
      <c r="N20" s="26"/>
      <c r="O20" s="37" t="str">
        <f>IF(A20="","",VLOOKUP(A20,#REF!,59,FALSE))</f>
        <v/>
      </c>
      <c r="P20" s="37" t="str">
        <f>IF(A20="","",IF(VLOOKUP(A20,#REF!,16,FALSE)="他官署で調達手続きを実施のため","×",IF(VLOOKUP(A20,#REF!,24,FALSE)="②同種の他の契約の予定価格を類推されるおそれがあるため公表しない","×","○")))</f>
        <v/>
      </c>
    </row>
    <row r="21" spans="1:16" s="37" customFormat="1" ht="78.75" customHeight="1">
      <c r="A21" s="16"/>
      <c r="B21" s="50" t="s">
        <v>23</v>
      </c>
      <c r="C21" s="20" t="s">
        <v>53</v>
      </c>
      <c r="D21" s="45">
        <v>45748</v>
      </c>
      <c r="E21" s="19" t="s">
        <v>24</v>
      </c>
      <c r="F21" s="5">
        <v>1122001014313</v>
      </c>
      <c r="G21" s="22" t="s">
        <v>54</v>
      </c>
      <c r="H21" s="49" t="s">
        <v>26</v>
      </c>
      <c r="I21" s="23" t="s">
        <v>135</v>
      </c>
      <c r="J21" s="24" t="s">
        <v>30</v>
      </c>
      <c r="K21" s="25" t="s">
        <v>56</v>
      </c>
      <c r="L21" s="25">
        <v>0</v>
      </c>
      <c r="M21" s="2" t="s">
        <v>56</v>
      </c>
      <c r="N21" s="26" t="s">
        <v>64</v>
      </c>
      <c r="O21" s="37" t="str">
        <f>IF(A21="","",VLOOKUP(A21,#REF!,59,FALSE))</f>
        <v/>
      </c>
      <c r="P21" s="37" t="str">
        <f>IF(A21="","",IF(VLOOKUP(A21,#REF!,16,FALSE)="他官署で調達手続きを実施のため","×",IF(VLOOKUP(A21,#REF!,24,FALSE)="②同種の他の契約の予定価格を類推されるおそれがあるため公表しない","×","○")))</f>
        <v/>
      </c>
    </row>
    <row r="22" spans="1:16" s="37" customFormat="1" ht="78.75" customHeight="1">
      <c r="A22" s="16"/>
      <c r="B22" s="50" t="s">
        <v>136</v>
      </c>
      <c r="C22" s="20" t="s">
        <v>53</v>
      </c>
      <c r="D22" s="45">
        <v>45748</v>
      </c>
      <c r="E22" s="19" t="s">
        <v>25</v>
      </c>
      <c r="F22" s="5">
        <v>5010401017488</v>
      </c>
      <c r="G22" s="22" t="s">
        <v>54</v>
      </c>
      <c r="H22" s="49" t="s">
        <v>26</v>
      </c>
      <c r="I22" s="23" t="s">
        <v>137</v>
      </c>
      <c r="J22" s="24" t="s">
        <v>30</v>
      </c>
      <c r="K22" s="25" t="s">
        <v>56</v>
      </c>
      <c r="L22" s="25">
        <v>0</v>
      </c>
      <c r="M22" s="2" t="s">
        <v>56</v>
      </c>
      <c r="N22" s="26" t="s">
        <v>63</v>
      </c>
      <c r="O22" s="37" t="str">
        <f>IF(A22="","",VLOOKUP(A22,#REF!,59,FALSE))</f>
        <v/>
      </c>
      <c r="P22" s="37" t="str">
        <f>IF(A22="","",IF(VLOOKUP(A22,#REF!,16,FALSE)="他官署で調達手続きを実施のため","×",IF(VLOOKUP(A22,#REF!,24,FALSE)="②同種の他の契約の予定価格を類推されるおそれがあるため公表しない","×","○")))</f>
        <v/>
      </c>
    </row>
    <row r="23" spans="1:16" ht="78.75" customHeight="1">
      <c r="A23" s="48"/>
      <c r="B23" s="50" t="s">
        <v>27</v>
      </c>
      <c r="C23" s="20" t="s">
        <v>53</v>
      </c>
      <c r="D23" s="45">
        <v>45748</v>
      </c>
      <c r="E23" s="19" t="s">
        <v>28</v>
      </c>
      <c r="F23" s="5">
        <v>8010001059168</v>
      </c>
      <c r="G23" s="22" t="s">
        <v>54</v>
      </c>
      <c r="H23" s="49" t="s">
        <v>26</v>
      </c>
      <c r="I23" s="23" t="s">
        <v>138</v>
      </c>
      <c r="J23" s="24" t="s">
        <v>30</v>
      </c>
      <c r="K23" s="25" t="s">
        <v>56</v>
      </c>
      <c r="L23" s="25">
        <v>0</v>
      </c>
      <c r="M23" s="2" t="s">
        <v>56</v>
      </c>
      <c r="N23" s="26" t="s">
        <v>62</v>
      </c>
    </row>
    <row r="24" spans="1:16" ht="78.75" customHeight="1">
      <c r="A24" s="48"/>
      <c r="B24" s="50" t="s">
        <v>139</v>
      </c>
      <c r="C24" s="20" t="s">
        <v>53</v>
      </c>
      <c r="D24" s="45">
        <v>45748</v>
      </c>
      <c r="E24" s="19" t="s">
        <v>140</v>
      </c>
      <c r="F24" s="5">
        <v>3030001007047</v>
      </c>
      <c r="G24" s="22" t="s">
        <v>54</v>
      </c>
      <c r="H24" s="49" t="s">
        <v>26</v>
      </c>
      <c r="I24" s="23" t="s">
        <v>141</v>
      </c>
      <c r="J24" s="24" t="s">
        <v>30</v>
      </c>
      <c r="K24" s="25" t="s">
        <v>56</v>
      </c>
      <c r="L24" s="25">
        <v>0</v>
      </c>
      <c r="M24" s="2" t="s">
        <v>56</v>
      </c>
      <c r="N24" s="26" t="s">
        <v>61</v>
      </c>
    </row>
    <row r="25" spans="1:16" ht="78.75" customHeight="1">
      <c r="A25" s="48"/>
      <c r="B25" s="50" t="s">
        <v>142</v>
      </c>
      <c r="C25" s="20" t="s">
        <v>53</v>
      </c>
      <c r="D25" s="45">
        <v>45748</v>
      </c>
      <c r="E25" s="19" t="s">
        <v>140</v>
      </c>
      <c r="F25" s="5">
        <v>3030001007047</v>
      </c>
      <c r="G25" s="22" t="s">
        <v>54</v>
      </c>
      <c r="H25" s="49" t="s">
        <v>26</v>
      </c>
      <c r="I25" s="23" t="s">
        <v>143</v>
      </c>
      <c r="J25" s="24" t="s">
        <v>30</v>
      </c>
      <c r="K25" s="25" t="s">
        <v>56</v>
      </c>
      <c r="L25" s="25">
        <v>0</v>
      </c>
      <c r="M25" s="2" t="s">
        <v>56</v>
      </c>
      <c r="N25" s="26" t="s">
        <v>58</v>
      </c>
    </row>
    <row r="26" spans="1:16" ht="78.75" customHeight="1">
      <c r="A26" s="48"/>
      <c r="B26" s="50" t="s">
        <v>144</v>
      </c>
      <c r="C26" s="20" t="s">
        <v>53</v>
      </c>
      <c r="D26" s="45">
        <v>45748</v>
      </c>
      <c r="E26" s="19" t="s">
        <v>25</v>
      </c>
      <c r="F26" s="5">
        <v>5010401017488</v>
      </c>
      <c r="G26" s="22" t="s">
        <v>54</v>
      </c>
      <c r="H26" s="49" t="s">
        <v>26</v>
      </c>
      <c r="I26" s="23" t="s">
        <v>145</v>
      </c>
      <c r="J26" s="24" t="s">
        <v>30</v>
      </c>
      <c r="K26" s="25" t="s">
        <v>56</v>
      </c>
      <c r="L26" s="25">
        <v>0</v>
      </c>
      <c r="M26" s="2" t="s">
        <v>56</v>
      </c>
      <c r="N26" s="26" t="s">
        <v>60</v>
      </c>
    </row>
    <row r="27" spans="1:16" ht="78.75" customHeight="1">
      <c r="A27" s="48"/>
      <c r="B27" s="50" t="s">
        <v>146</v>
      </c>
      <c r="C27" s="20" t="s">
        <v>53</v>
      </c>
      <c r="D27" s="45">
        <v>45748</v>
      </c>
      <c r="E27" s="19" t="s">
        <v>29</v>
      </c>
      <c r="F27" s="5">
        <v>8010001036398</v>
      </c>
      <c r="G27" s="22" t="s">
        <v>54</v>
      </c>
      <c r="H27" s="49" t="s">
        <v>26</v>
      </c>
      <c r="I27" s="23" t="s">
        <v>147</v>
      </c>
      <c r="J27" s="24" t="s">
        <v>30</v>
      </c>
      <c r="K27" s="25" t="s">
        <v>56</v>
      </c>
      <c r="L27" s="25">
        <v>0</v>
      </c>
      <c r="M27" s="2" t="s">
        <v>56</v>
      </c>
      <c r="N27" s="26" t="s">
        <v>59</v>
      </c>
    </row>
    <row r="28" spans="1:16" ht="54.75" customHeight="1">
      <c r="B28" s="50" t="s">
        <v>148</v>
      </c>
      <c r="C28" s="20" t="s">
        <v>53</v>
      </c>
      <c r="D28" s="45">
        <v>45769</v>
      </c>
      <c r="E28" s="19" t="s">
        <v>134</v>
      </c>
      <c r="F28" s="5">
        <v>5011201020491</v>
      </c>
      <c r="G28" s="22" t="s">
        <v>54</v>
      </c>
      <c r="H28" s="49" t="s">
        <v>55</v>
      </c>
      <c r="I28" s="23">
        <v>778800</v>
      </c>
      <c r="J28" s="24" t="s">
        <v>30</v>
      </c>
      <c r="K28" s="25" t="s">
        <v>56</v>
      </c>
      <c r="L28" s="25">
        <v>0</v>
      </c>
      <c r="M28" s="2" t="s">
        <v>56</v>
      </c>
      <c r="N28" s="26"/>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28" xr:uid="{00000000-0002-0000-0300-000000000000}"/>
    <dataValidation imeMode="halfAlpha" allowBlank="1" showInputMessage="1" showErrorMessage="1" errorTitle="参考" error="半角数字で入力して下さい。" promptTitle="入力方法" prompt="半角数字で入力して下さい。" sqref="H6:J28" xr:uid="{00000000-0002-0000-0300-000001000000}"/>
  </dataValidations>
  <printOptions horizontalCentered="1"/>
  <pageMargins left="0.43307086614173229" right="0.19685039370078741" top="0.94488188976377963" bottom="0.43307086614173229" header="0.35433070866141736" footer="0.31496062992125984"/>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3"/>
  <sheetViews>
    <sheetView showZeros="0" view="pageBreakPreview" zoomScale="70" zoomScaleNormal="100" zoomScaleSheetLayoutView="70" workbookViewId="0">
      <selection activeCell="M8" sqref="M8"/>
    </sheetView>
  </sheetViews>
  <sheetFormatPr defaultColWidth="9" defaultRowHeight="11.25"/>
  <cols>
    <col min="1" max="1" width="9" style="30"/>
    <col min="2" max="2" width="30.625" style="31" customWidth="1"/>
    <col min="3" max="3" width="20.625" style="30" customWidth="1"/>
    <col min="4" max="4" width="14.5" style="30" customWidth="1"/>
    <col min="5" max="5" width="20.625" style="31" customWidth="1"/>
    <col min="6" max="6" width="15.75" style="31" customWidth="1"/>
    <col min="7" max="7" width="27.625" style="32" customWidth="1"/>
    <col min="8" max="8" width="13.625" style="33" customWidth="1"/>
    <col min="9" max="9" width="13.625" style="30" customWidth="1"/>
    <col min="10" max="10" width="12.25" style="31" bestFit="1" customWidth="1"/>
    <col min="11" max="11" width="8.375" style="31" customWidth="1"/>
    <col min="12" max="12" width="8.125" style="31" customWidth="1"/>
    <col min="13" max="13" width="8.75" style="31" customWidth="1"/>
    <col min="14" max="14" width="8.125" style="31" customWidth="1"/>
    <col min="15" max="15" width="12" style="31" customWidth="1"/>
    <col min="16" max="16" width="9" style="31"/>
    <col min="17" max="17" width="11.25" style="31" customWidth="1"/>
    <col min="18" max="16384" width="9" style="31"/>
  </cols>
  <sheetData>
    <row r="1" spans="1:17" ht="27.6" customHeight="1">
      <c r="A1" s="40"/>
      <c r="B1" s="54" t="s">
        <v>20</v>
      </c>
      <c r="C1" s="55"/>
      <c r="D1" s="55"/>
      <c r="E1" s="55"/>
      <c r="F1" s="55"/>
      <c r="G1" s="63"/>
      <c r="H1" s="55"/>
      <c r="I1" s="55"/>
      <c r="J1" s="55"/>
      <c r="K1" s="55"/>
      <c r="L1" s="55"/>
      <c r="M1" s="55"/>
      <c r="N1" s="55"/>
      <c r="O1" s="55"/>
    </row>
    <row r="2" spans="1:17" ht="12" customHeight="1">
      <c r="A2" s="40"/>
    </row>
    <row r="3" spans="1:17" ht="12" customHeight="1">
      <c r="A3" s="40"/>
      <c r="B3" s="29"/>
      <c r="O3" s="36"/>
    </row>
    <row r="4" spans="1:17" ht="21.95" customHeight="1">
      <c r="A4" s="40"/>
      <c r="B4" s="56" t="s">
        <v>17</v>
      </c>
      <c r="C4" s="56" t="s">
        <v>5</v>
      </c>
      <c r="D4" s="56" t="s">
        <v>6</v>
      </c>
      <c r="E4" s="56" t="s">
        <v>7</v>
      </c>
      <c r="F4" s="57" t="s">
        <v>8</v>
      </c>
      <c r="G4" s="64" t="s">
        <v>9</v>
      </c>
      <c r="H4" s="59" t="s">
        <v>10</v>
      </c>
      <c r="I4" s="56" t="s">
        <v>11</v>
      </c>
      <c r="J4" s="56" t="s">
        <v>12</v>
      </c>
      <c r="K4" s="61" t="s">
        <v>13</v>
      </c>
      <c r="L4" s="62" t="s">
        <v>14</v>
      </c>
      <c r="M4" s="62"/>
      <c r="N4" s="62"/>
      <c r="O4" s="57" t="s">
        <v>22</v>
      </c>
    </row>
    <row r="5" spans="1:17" s="37" customFormat="1" ht="36.950000000000003" customHeight="1">
      <c r="A5" s="43"/>
      <c r="B5" s="56"/>
      <c r="C5" s="56"/>
      <c r="D5" s="56"/>
      <c r="E5" s="56"/>
      <c r="F5" s="58"/>
      <c r="G5" s="64"/>
      <c r="H5" s="59"/>
      <c r="I5" s="56"/>
      <c r="J5" s="56"/>
      <c r="K5" s="61"/>
      <c r="L5" s="16" t="s">
        <v>15</v>
      </c>
      <c r="M5" s="16" t="s">
        <v>21</v>
      </c>
      <c r="N5" s="16" t="s">
        <v>2</v>
      </c>
      <c r="O5" s="58"/>
    </row>
    <row r="6" spans="1:17" s="37" customFormat="1" ht="92.25" customHeight="1">
      <c r="A6" s="16"/>
      <c r="B6" s="50" t="s">
        <v>67</v>
      </c>
      <c r="C6" s="20" t="s">
        <v>53</v>
      </c>
      <c r="D6" s="21">
        <v>45748</v>
      </c>
      <c r="E6" s="19" t="s">
        <v>68</v>
      </c>
      <c r="F6" s="5">
        <v>7010401001556</v>
      </c>
      <c r="G6" s="46" t="s">
        <v>69</v>
      </c>
      <c r="H6" s="49" t="s">
        <v>55</v>
      </c>
      <c r="I6" s="23" t="s">
        <v>70</v>
      </c>
      <c r="J6" s="25" t="s">
        <v>52</v>
      </c>
      <c r="K6" s="47" t="s">
        <v>37</v>
      </c>
      <c r="L6" s="25" t="s">
        <v>56</v>
      </c>
      <c r="M6" s="25">
        <v>0</v>
      </c>
      <c r="N6" s="39" t="s">
        <v>56</v>
      </c>
      <c r="O6" s="26" t="s">
        <v>34</v>
      </c>
      <c r="P6" s="37" t="str">
        <f>IF(A6="","",VLOOKUP(A6,#REF!,58,FALSE))</f>
        <v/>
      </c>
      <c r="Q6" s="37" t="str">
        <f>IF(A6="","",IF(VLOOKUP(A6,#REF!,15,FALSE)="他官署で調達手続きを実施のため","×",IF(VLOOKUP(A6,#REF!,23,FALSE)="②同種の他の契約の予定価格を類推されるおそれがあるため公表しない","×","○")))</f>
        <v/>
      </c>
    </row>
    <row r="7" spans="1:17" s="37" customFormat="1" ht="92.25" customHeight="1">
      <c r="A7" s="16"/>
      <c r="B7" s="50" t="s">
        <v>71</v>
      </c>
      <c r="C7" s="20" t="s">
        <v>53</v>
      </c>
      <c r="D7" s="21">
        <v>45748</v>
      </c>
      <c r="E7" s="19" t="s">
        <v>72</v>
      </c>
      <c r="F7" s="5">
        <v>1010001128061</v>
      </c>
      <c r="G7" s="46" t="s">
        <v>69</v>
      </c>
      <c r="H7" s="49" t="s">
        <v>55</v>
      </c>
      <c r="I7" s="23" t="s">
        <v>73</v>
      </c>
      <c r="J7" s="25" t="s">
        <v>52</v>
      </c>
      <c r="K7" s="47" t="s">
        <v>37</v>
      </c>
      <c r="L7" s="25" t="s">
        <v>56</v>
      </c>
      <c r="M7" s="25">
        <v>0</v>
      </c>
      <c r="N7" s="39" t="s">
        <v>56</v>
      </c>
      <c r="O7" s="26" t="s">
        <v>35</v>
      </c>
      <c r="P7" s="37" t="str">
        <f>IF(A7="","",VLOOKUP(A7,#REF!,58,FALSE))</f>
        <v/>
      </c>
      <c r="Q7" s="37" t="str">
        <f>IF(A7="","",IF(VLOOKUP(A7,#REF!,15,FALSE)="他官署で調達手続きを実施のため","×",IF(VLOOKUP(A7,#REF!,23,FALSE)="②同種の他の契約の予定価格を類推されるおそれがあるため公表しない","×","○")))</f>
        <v/>
      </c>
    </row>
    <row r="8" spans="1:17" s="37" customFormat="1" ht="92.25" customHeight="1">
      <c r="A8" s="16"/>
      <c r="B8" s="50" t="s">
        <v>74</v>
      </c>
      <c r="C8" s="20" t="s">
        <v>53</v>
      </c>
      <c r="D8" s="21">
        <v>45748</v>
      </c>
      <c r="E8" s="19" t="s">
        <v>75</v>
      </c>
      <c r="F8" s="5">
        <v>3010001067712</v>
      </c>
      <c r="G8" s="46" t="s">
        <v>69</v>
      </c>
      <c r="H8" s="49" t="s">
        <v>55</v>
      </c>
      <c r="I8" s="23" t="s">
        <v>76</v>
      </c>
      <c r="J8" s="25" t="s">
        <v>52</v>
      </c>
      <c r="K8" s="47" t="s">
        <v>37</v>
      </c>
      <c r="L8" s="25" t="s">
        <v>56</v>
      </c>
      <c r="M8" s="25">
        <v>0</v>
      </c>
      <c r="N8" s="39" t="s">
        <v>56</v>
      </c>
      <c r="O8" s="26" t="s">
        <v>43</v>
      </c>
      <c r="P8" s="37" t="str">
        <f>IF(A8="","",VLOOKUP(A8,#REF!,58,FALSE))</f>
        <v/>
      </c>
      <c r="Q8" s="37" t="str">
        <f>IF(A8="","",IF(VLOOKUP(A8,#REF!,15,FALSE)="他官署で調達手続きを実施のため","×",IF(VLOOKUP(A8,#REF!,23,FALSE)="②同種の他の契約の予定価格を類推されるおそれがあるため公表しない","×","○")))</f>
        <v/>
      </c>
    </row>
    <row r="9" spans="1:17" s="37" customFormat="1" ht="92.25" customHeight="1">
      <c r="A9" s="16"/>
      <c r="B9" s="50" t="s">
        <v>77</v>
      </c>
      <c r="C9" s="20" t="s">
        <v>53</v>
      </c>
      <c r="D9" s="21">
        <v>45748</v>
      </c>
      <c r="E9" s="19" t="s">
        <v>31</v>
      </c>
      <c r="F9" s="5">
        <v>1010001112577</v>
      </c>
      <c r="G9" s="46" t="s">
        <v>78</v>
      </c>
      <c r="H9" s="23">
        <v>3058900</v>
      </c>
      <c r="I9" s="23" t="s">
        <v>79</v>
      </c>
      <c r="J9" s="25" t="s">
        <v>30</v>
      </c>
      <c r="K9" s="47" t="s">
        <v>37</v>
      </c>
      <c r="L9" s="25" t="s">
        <v>56</v>
      </c>
      <c r="M9" s="25">
        <v>0</v>
      </c>
      <c r="N9" s="39" t="s">
        <v>56</v>
      </c>
      <c r="O9" s="26" t="s">
        <v>66</v>
      </c>
      <c r="P9" s="37" t="str">
        <f>IF(A9="","",VLOOKUP(A9,#REF!,58,FALSE))</f>
        <v/>
      </c>
      <c r="Q9" s="37" t="str">
        <f>IF(A9="","",IF(VLOOKUP(A9,#REF!,15,FALSE)="他官署で調達手続きを実施のため","×",IF(VLOOKUP(A9,#REF!,23,FALSE)="②同種の他の契約の予定価格を類推されるおそれがあるため公表しない","×","○")))</f>
        <v/>
      </c>
    </row>
    <row r="10" spans="1:17" s="37" customFormat="1" ht="92.25" customHeight="1">
      <c r="A10" s="16"/>
      <c r="B10" s="50" t="s">
        <v>80</v>
      </c>
      <c r="C10" s="20" t="s">
        <v>53</v>
      </c>
      <c r="D10" s="21">
        <v>45748</v>
      </c>
      <c r="E10" s="19" t="s">
        <v>81</v>
      </c>
      <c r="F10" s="5">
        <v>8010901016185</v>
      </c>
      <c r="G10" s="46" t="s">
        <v>82</v>
      </c>
      <c r="H10" s="23">
        <v>2526480</v>
      </c>
      <c r="I10" s="23">
        <v>2526480</v>
      </c>
      <c r="J10" s="25">
        <v>1</v>
      </c>
      <c r="K10" s="47" t="s">
        <v>37</v>
      </c>
      <c r="L10" s="25" t="s">
        <v>56</v>
      </c>
      <c r="M10" s="25">
        <v>0</v>
      </c>
      <c r="N10" s="39" t="s">
        <v>56</v>
      </c>
      <c r="O10" s="26"/>
      <c r="P10" s="37" t="str">
        <f>IF(A10="","",VLOOKUP(A10,#REF!,58,FALSE))</f>
        <v/>
      </c>
      <c r="Q10" s="37" t="str">
        <f>IF(A10="","",IF(VLOOKUP(A10,#REF!,15,FALSE)="他官署で調達手続きを実施のため","×",IF(VLOOKUP(A10,#REF!,23,FALSE)="②同種の他の契約の予定価格を類推されるおそれがあるため公表しない","×","○")))</f>
        <v/>
      </c>
    </row>
    <row r="11" spans="1:17" s="37" customFormat="1" ht="92.25" customHeight="1">
      <c r="A11" s="16"/>
      <c r="B11" s="50" t="s">
        <v>83</v>
      </c>
      <c r="C11" s="20" t="s">
        <v>53</v>
      </c>
      <c r="D11" s="21">
        <v>45748</v>
      </c>
      <c r="E11" s="19" t="s">
        <v>84</v>
      </c>
      <c r="F11" s="5">
        <v>9010401031452</v>
      </c>
      <c r="G11" s="46" t="s">
        <v>69</v>
      </c>
      <c r="H11" s="49" t="s">
        <v>55</v>
      </c>
      <c r="I11" s="23">
        <v>2339920</v>
      </c>
      <c r="J11" s="25" t="s">
        <v>52</v>
      </c>
      <c r="K11" s="47" t="s">
        <v>37</v>
      </c>
      <c r="L11" s="25" t="s">
        <v>56</v>
      </c>
      <c r="M11" s="25">
        <v>0</v>
      </c>
      <c r="N11" s="39" t="s">
        <v>56</v>
      </c>
      <c r="O11" s="26"/>
      <c r="P11" s="37" t="str">
        <f>IF(A11="","",VLOOKUP(A11,#REF!,58,FALSE))</f>
        <v/>
      </c>
      <c r="Q11" s="37" t="str">
        <f>IF(A11="","",IF(VLOOKUP(A11,#REF!,15,FALSE)="他官署で調達手続きを実施のため","×",IF(VLOOKUP(A11,#REF!,23,FALSE)="②同種の他の契約の予定価格を類推されるおそれがあるため公表しない","×","○")))</f>
        <v/>
      </c>
    </row>
    <row r="12" spans="1:17" s="37" customFormat="1" ht="92.25" customHeight="1">
      <c r="A12" s="16"/>
      <c r="B12" s="50" t="s">
        <v>85</v>
      </c>
      <c r="C12" s="20" t="s">
        <v>53</v>
      </c>
      <c r="D12" s="21">
        <v>45748</v>
      </c>
      <c r="E12" s="19" t="s">
        <v>86</v>
      </c>
      <c r="F12" s="5">
        <v>7010001192085</v>
      </c>
      <c r="G12" s="46" t="s">
        <v>69</v>
      </c>
      <c r="H12" s="23" t="s">
        <v>55</v>
      </c>
      <c r="I12" s="23" t="s">
        <v>87</v>
      </c>
      <c r="J12" s="25" t="s">
        <v>52</v>
      </c>
      <c r="K12" s="47" t="s">
        <v>37</v>
      </c>
      <c r="L12" s="25" t="s">
        <v>56</v>
      </c>
      <c r="M12" s="25">
        <v>0</v>
      </c>
      <c r="N12" s="39" t="s">
        <v>56</v>
      </c>
      <c r="O12" s="26" t="s">
        <v>38</v>
      </c>
      <c r="P12" s="37" t="str">
        <f>IF(A12="","",VLOOKUP(A12,#REF!,58,FALSE))</f>
        <v/>
      </c>
      <c r="Q12" s="37" t="str">
        <f>IF(A12="","",IF(VLOOKUP(A12,#REF!,15,FALSE)="他官署で調達手続きを実施のため","×",IF(VLOOKUP(A12,#REF!,23,FALSE)="②同種の他の契約の予定価格を類推されるおそれがあるため公表しない","×","○")))</f>
        <v/>
      </c>
    </row>
    <row r="13" spans="1:17" s="37" customFormat="1" ht="92.25" customHeight="1">
      <c r="A13" s="16"/>
      <c r="B13" s="50" t="s">
        <v>88</v>
      </c>
      <c r="C13" s="20" t="s">
        <v>53</v>
      </c>
      <c r="D13" s="21">
        <v>45748</v>
      </c>
      <c r="E13" s="19" t="s">
        <v>89</v>
      </c>
      <c r="F13" s="5">
        <v>6010405017401</v>
      </c>
      <c r="G13" s="46" t="s">
        <v>90</v>
      </c>
      <c r="H13" s="23">
        <v>3067020</v>
      </c>
      <c r="I13" s="23" t="s">
        <v>91</v>
      </c>
      <c r="J13" s="25" t="s">
        <v>30</v>
      </c>
      <c r="K13" s="47" t="s">
        <v>37</v>
      </c>
      <c r="L13" s="25" t="s">
        <v>56</v>
      </c>
      <c r="M13" s="25">
        <v>0</v>
      </c>
      <c r="N13" s="39" t="s">
        <v>56</v>
      </c>
      <c r="O13" s="26" t="s">
        <v>39</v>
      </c>
      <c r="P13" s="37" t="str">
        <f>IF(A13="","",VLOOKUP(A13,#REF!,58,FALSE))</f>
        <v/>
      </c>
      <c r="Q13" s="37" t="str">
        <f>IF(A13="","",IF(VLOOKUP(A13,#REF!,15,FALSE)="他官署で調達手続きを実施のため","×",IF(VLOOKUP(A13,#REF!,23,FALSE)="②同種の他の契約の予定価格を類推されるおそれがあるため公表しない","×","○")))</f>
        <v/>
      </c>
    </row>
    <row r="14" spans="1:17" s="37" customFormat="1" ht="92.25" customHeight="1">
      <c r="A14" s="16"/>
      <c r="B14" s="50" t="s">
        <v>92</v>
      </c>
      <c r="C14" s="20" t="s">
        <v>53</v>
      </c>
      <c r="D14" s="21">
        <v>45748</v>
      </c>
      <c r="E14" s="19" t="s">
        <v>93</v>
      </c>
      <c r="F14" s="5">
        <v>7010401017486</v>
      </c>
      <c r="G14" s="46" t="s">
        <v>32</v>
      </c>
      <c r="H14" s="23">
        <v>2031224</v>
      </c>
      <c r="I14" s="23" t="s">
        <v>94</v>
      </c>
      <c r="J14" s="25" t="s">
        <v>30</v>
      </c>
      <c r="K14" s="47" t="s">
        <v>37</v>
      </c>
      <c r="L14" s="25" t="s">
        <v>56</v>
      </c>
      <c r="M14" s="25">
        <v>0</v>
      </c>
      <c r="N14" s="39" t="s">
        <v>56</v>
      </c>
      <c r="O14" s="26" t="s">
        <v>40</v>
      </c>
      <c r="P14" s="37" t="str">
        <f>IF(A14="","",VLOOKUP(A14,#REF!,58,FALSE))</f>
        <v/>
      </c>
      <c r="Q14" s="37" t="str">
        <f>IF(A14="","",IF(VLOOKUP(A14,#REF!,15,FALSE)="他官署で調達手続きを実施のため","×",IF(VLOOKUP(A14,#REF!,23,FALSE)="②同種の他の契約の予定価格を類推されるおそれがあるため公表しない","×","○")))</f>
        <v/>
      </c>
    </row>
    <row r="15" spans="1:17" s="37" customFormat="1" ht="92.25" customHeight="1">
      <c r="A15" s="16"/>
      <c r="B15" s="50" t="s">
        <v>95</v>
      </c>
      <c r="C15" s="20" t="s">
        <v>53</v>
      </c>
      <c r="D15" s="21">
        <v>45748</v>
      </c>
      <c r="E15" s="19" t="s">
        <v>96</v>
      </c>
      <c r="F15" s="5">
        <v>5180001036822</v>
      </c>
      <c r="G15" s="46" t="s">
        <v>32</v>
      </c>
      <c r="H15" s="23">
        <v>1745530</v>
      </c>
      <c r="I15" s="23" t="s">
        <v>97</v>
      </c>
      <c r="J15" s="25" t="s">
        <v>30</v>
      </c>
      <c r="K15" s="47" t="s">
        <v>37</v>
      </c>
      <c r="L15" s="25" t="s">
        <v>56</v>
      </c>
      <c r="M15" s="25">
        <v>0</v>
      </c>
      <c r="N15" s="39" t="s">
        <v>56</v>
      </c>
      <c r="O15" s="26" t="s">
        <v>51</v>
      </c>
      <c r="P15" s="37" t="str">
        <f>IF(A15="","",VLOOKUP(A15,#REF!,58,FALSE))</f>
        <v/>
      </c>
      <c r="Q15" s="37" t="str">
        <f>IF(A15="","",IF(VLOOKUP(A15,#REF!,15,FALSE)="他官署で調達手続きを実施のため","×",IF(VLOOKUP(A15,#REF!,23,FALSE)="②同種の他の契約の予定価格を類推されるおそれがあるため公表しない","×","○")))</f>
        <v/>
      </c>
    </row>
    <row r="16" spans="1:17" s="37" customFormat="1" ht="92.25" customHeight="1">
      <c r="A16" s="16"/>
      <c r="B16" s="50" t="s">
        <v>98</v>
      </c>
      <c r="C16" s="20" t="s">
        <v>53</v>
      </c>
      <c r="D16" s="21">
        <v>45748</v>
      </c>
      <c r="E16" s="19" t="s">
        <v>93</v>
      </c>
      <c r="F16" s="5">
        <v>7010401017486</v>
      </c>
      <c r="G16" s="46" t="s">
        <v>32</v>
      </c>
      <c r="H16" s="23">
        <v>2436720</v>
      </c>
      <c r="I16" s="23">
        <v>2436720</v>
      </c>
      <c r="J16" s="25">
        <v>1</v>
      </c>
      <c r="K16" s="47" t="s">
        <v>37</v>
      </c>
      <c r="L16" s="25" t="s">
        <v>56</v>
      </c>
      <c r="M16" s="25">
        <v>0</v>
      </c>
      <c r="N16" s="39" t="s">
        <v>56</v>
      </c>
      <c r="O16" s="26"/>
      <c r="P16" s="37" t="str">
        <f>IF(A16="","",VLOOKUP(A16,#REF!,58,FALSE))</f>
        <v/>
      </c>
      <c r="Q16" s="37" t="str">
        <f>IF(A16="","",IF(VLOOKUP(A16,#REF!,15,FALSE)="他官署で調達手続きを実施のため","×",IF(VLOOKUP(A16,#REF!,23,FALSE)="②同種の他の契約の予定価格を類推されるおそれがあるため公表しない","×","○")))</f>
        <v/>
      </c>
    </row>
    <row r="17" spans="1:17" s="37" customFormat="1" ht="92.25" customHeight="1">
      <c r="A17" s="16"/>
      <c r="B17" s="50" t="s">
        <v>99</v>
      </c>
      <c r="C17" s="20" t="s">
        <v>53</v>
      </c>
      <c r="D17" s="21">
        <v>45748</v>
      </c>
      <c r="E17" s="19" t="s">
        <v>84</v>
      </c>
      <c r="F17" s="5">
        <v>9010401031452</v>
      </c>
      <c r="G17" s="46" t="s">
        <v>69</v>
      </c>
      <c r="H17" s="49" t="s">
        <v>55</v>
      </c>
      <c r="I17" s="23" t="s">
        <v>100</v>
      </c>
      <c r="J17" s="25" t="s">
        <v>52</v>
      </c>
      <c r="K17" s="47" t="s">
        <v>37</v>
      </c>
      <c r="L17" s="25" t="s">
        <v>56</v>
      </c>
      <c r="M17" s="25">
        <v>0</v>
      </c>
      <c r="N17" s="39" t="s">
        <v>56</v>
      </c>
      <c r="O17" s="26" t="s">
        <v>48</v>
      </c>
      <c r="P17" s="37" t="str">
        <f>IF(A17="","",VLOOKUP(A17,#REF!,58,FALSE))</f>
        <v/>
      </c>
      <c r="Q17" s="37" t="str">
        <f>IF(A17="","",IF(VLOOKUP(A17,#REF!,15,FALSE)="他官署で調達手続きを実施のため","×",IF(VLOOKUP(A17,#REF!,23,FALSE)="②同種の他の契約の予定価格を類推されるおそれがあるため公表しない","×","○")))</f>
        <v/>
      </c>
    </row>
    <row r="18" spans="1:17" s="37" customFormat="1" ht="81.75" customHeight="1">
      <c r="A18" s="16"/>
      <c r="B18" s="50" t="str">
        <f>IF(A18="","",VLOOKUP(A18,#REF!,4,FALSE))</f>
        <v/>
      </c>
      <c r="C18" s="20" t="str">
        <f>IF(A18="","",VLOOKUP(A18,#REF!,5,FALSE))</f>
        <v/>
      </c>
      <c r="D18" s="21" t="str">
        <f>IF(A18="","",VLOOKUP(A18,#REF!,8,FALSE))</f>
        <v/>
      </c>
      <c r="E18" s="19" t="str">
        <f>IF(A18="","",VLOOKUP(A18,#REF!,9,FALSE))</f>
        <v/>
      </c>
      <c r="F18" s="5" t="str">
        <f>IF(A18="","",VLOOKUP(A18,#REF!,10,FALSE))</f>
        <v/>
      </c>
      <c r="G18" s="46" t="str">
        <f>IF(A18="","",VLOOKUP(A18,#REF!,31,FALSE))</f>
        <v/>
      </c>
      <c r="H18" s="23" t="str">
        <f>IF(A18="","",IF(VLOOKUP(A18,#REF!,15,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6,FALSE)&lt;&gt;"",TEXT(VLOOKUP(A18,#REF!,15,FALSE),"#,##0円")&amp;CHAR(10)&amp;"(A)",VLOOKUP(A18,#REF!,15,FALSE))))))</f>
        <v/>
      </c>
      <c r="I18" s="23" t="str">
        <f>IF(A18="","",VLOOKUP(A18,#REF!,17,FALSE))</f>
        <v/>
      </c>
      <c r="J18" s="25" t="str">
        <f>IF(A18="","",IF(VLOOKUP(A18,#REF!,15,FALSE)="他官署で調達手続きを実施のため","－",IF(VLOOKUP(A18,#REF!,24,FALSE)="②同種の他の契約の予定価格を類推されるおそれがあるため公表しない","－",IF(VLOOKUP(A18,#REF!,24,FALSE)="－","－",IF(VLOOKUP(A18,#REF!,6,FALSE)&lt;&gt;"",TEXT(VLOOKUP(A18,#REF!,20,FALSE),"#.0%")&amp;CHAR(10)&amp;"(B/A×100)",VLOOKUP(A18,#REF!,20,FALSE))))))</f>
        <v/>
      </c>
      <c r="K18" s="39"/>
      <c r="L18" s="25" t="str">
        <f>IF(A18="","",IF(VLOOKUP(A18,#REF!,11,FALSE)="①公益社団法人","公社",IF(VLOOKUP(A18,#REF!,11,FALSE)="②公益財団法人","公財","")))</f>
        <v/>
      </c>
      <c r="M18" s="25" t="str">
        <f>IF(A18="","",VLOOKUP(A18,#REF!,12,FALSE))</f>
        <v/>
      </c>
      <c r="N18" s="39" t="str">
        <f>IF(A18="","",IF(VLOOKUP(A18,#REF!,12,FALSE)="国所管",VLOOKUP(A18,#REF!,24,FALSE),""))</f>
        <v/>
      </c>
      <c r="O18" s="26"/>
      <c r="P18" s="37" t="str">
        <f>IF(A18="","",VLOOKUP(A18,#REF!,58,FALSE))</f>
        <v/>
      </c>
      <c r="Q18" s="37" t="str">
        <f>IF(A18="","",IF(VLOOKUP(A18,#REF!,15,FALSE)="他官署で調達手続きを実施のため","×",IF(VLOOKUP(A18,#REF!,23,FALSE)="②同種の他の契約の予定価格を類推されるおそれがあるため公表しない","×","○")))</f>
        <v/>
      </c>
    </row>
    <row r="19" spans="1:17" s="37" customFormat="1" ht="69.95" customHeight="1">
      <c r="A19" s="16"/>
      <c r="B19" s="19" t="str">
        <f>IF(A19="","",VLOOKUP(A19,#REF!,4,FALSE))</f>
        <v/>
      </c>
      <c r="C19" s="20" t="str">
        <f>IF(A19="","",VLOOKUP(A19,#REF!,5,FALSE))</f>
        <v/>
      </c>
      <c r="D19" s="21" t="str">
        <f>IF(A19="","",VLOOKUP(A19,#REF!,8,FALSE))</f>
        <v/>
      </c>
      <c r="E19" s="19" t="str">
        <f>IF(A19="","",VLOOKUP(A19,#REF!,9,FALSE))</f>
        <v/>
      </c>
      <c r="F19" s="5" t="str">
        <f>IF(A19="","",VLOOKUP(A19,#REF!,10,FALSE))</f>
        <v/>
      </c>
      <c r="G19" s="46" t="str">
        <f>IF(A19="","",VLOOKUP(A19,#REF!,31,FALSE))</f>
        <v/>
      </c>
      <c r="H19" s="23" t="str">
        <f>IF(A19="","",IF(VLOOKUP(A19,#REF!,15,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6,FALSE)&lt;&gt;"",TEXT(VLOOKUP(A19,#REF!,15,FALSE),"#,##0円")&amp;CHAR(10)&amp;"(A)",VLOOKUP(A19,#REF!,15,FALSE))))))</f>
        <v/>
      </c>
      <c r="I19" s="23" t="str">
        <f>IF(A19="","",VLOOKUP(A19,#REF!,17,FALSE))</f>
        <v/>
      </c>
      <c r="J19" s="25" t="str">
        <f>IF(A19="","",IF(VLOOKUP(A19,#REF!,15,FALSE)="他官署で調達手続きを実施のため","－",IF(VLOOKUP(A19,#REF!,24,FALSE)="②同種の他の契約の予定価格を類推されるおそれがあるため公表しない","－",IF(VLOOKUP(A19,#REF!,24,FALSE)="－","－",IF(VLOOKUP(A19,#REF!,6,FALSE)&lt;&gt;"",TEXT(VLOOKUP(A19,#REF!,20,FALSE),"#.0%")&amp;CHAR(10)&amp;"(B/A×100)",VLOOKUP(A19,#REF!,20,FALSE))))))</f>
        <v/>
      </c>
      <c r="K19" s="39"/>
      <c r="L19" s="25" t="str">
        <f>IF(A19="","",IF(VLOOKUP(A19,#REF!,11,FALSE)="①公益社団法人","公社",IF(VLOOKUP(A19,#REF!,11,FALSE)="②公益財団法人","公財","")))</f>
        <v/>
      </c>
      <c r="M19" s="25" t="str">
        <f>IF(A19="","",VLOOKUP(A19,#REF!,12,FALSE))</f>
        <v/>
      </c>
      <c r="N19" s="39" t="str">
        <f>IF(A19="","",IF(VLOOKUP(A19,#REF!,12,FALSE)="国所管",VLOOKUP(A19,#REF!,24,FALSE),""))</f>
        <v/>
      </c>
      <c r="O19" s="26"/>
      <c r="P19" s="37" t="str">
        <f>IF(A19="","",VLOOKUP(A19,#REF!,58,FALSE))</f>
        <v/>
      </c>
      <c r="Q19" s="37" t="str">
        <f>IF(A19="","",IF(VLOOKUP(A19,#REF!,15,FALSE)="他官署で調達手続きを実施のため","×",IF(VLOOKUP(A19,#REF!,23,FALSE)="②同種の他の契約の予定価格を類推されるおそれがあるため公表しない","×","○")))</f>
        <v/>
      </c>
    </row>
    <row r="20" spans="1:17" s="37" customFormat="1" ht="69.95" customHeight="1">
      <c r="A20" s="16"/>
      <c r="B20" s="19" t="str">
        <f>IF(A20="","",VLOOKUP(A20,#REF!,4,FALSE))</f>
        <v/>
      </c>
      <c r="C20" s="20" t="str">
        <f>IF(A20="","",VLOOKUP(A20,#REF!,5,FALSE))</f>
        <v/>
      </c>
      <c r="D20" s="21" t="str">
        <f>IF(A20="","",VLOOKUP(A20,#REF!,8,FALSE))</f>
        <v/>
      </c>
      <c r="E20" s="19" t="str">
        <f>IF(A20="","",VLOOKUP(A20,#REF!,9,FALSE))</f>
        <v/>
      </c>
      <c r="F20" s="5" t="str">
        <f>IF(A20="","",VLOOKUP(A20,#REF!,10,FALSE))</f>
        <v/>
      </c>
      <c r="G20" s="46" t="str">
        <f>IF(A20="","",VLOOKUP(A20,#REF!,31,FALSE))</f>
        <v/>
      </c>
      <c r="H20" s="23" t="str">
        <f>IF(A20="","",IF(VLOOKUP(A20,#REF!,15,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6,FALSE)&lt;&gt;"",TEXT(VLOOKUP(A20,#REF!,15,FALSE),"#,##0円")&amp;CHAR(10)&amp;"(A)",VLOOKUP(A20,#REF!,15,FALSE))))))</f>
        <v/>
      </c>
      <c r="I20" s="23" t="str">
        <f>IF(A20="","",VLOOKUP(A20,#REF!,17,FALSE))</f>
        <v/>
      </c>
      <c r="J20" s="25" t="str">
        <f>IF(A20="","",IF(VLOOKUP(A20,#REF!,15,FALSE)="他官署で調達手続きを実施のため","－",IF(VLOOKUP(A20,#REF!,24,FALSE)="②同種の他の契約の予定価格を類推されるおそれがあるため公表しない","－",IF(VLOOKUP(A20,#REF!,24,FALSE)="－","－",IF(VLOOKUP(A20,#REF!,6,FALSE)&lt;&gt;"",TEXT(VLOOKUP(A20,#REF!,20,FALSE),"#.0%")&amp;CHAR(10)&amp;"(B/A×100)",VLOOKUP(A20,#REF!,20,FALSE))))))</f>
        <v/>
      </c>
      <c r="K20" s="39"/>
      <c r="L20" s="25" t="str">
        <f>IF(A20="","",IF(VLOOKUP(A20,#REF!,11,FALSE)="①公益社団法人","公社",IF(VLOOKUP(A20,#REF!,11,FALSE)="②公益財団法人","公財","")))</f>
        <v/>
      </c>
      <c r="M20" s="25" t="str">
        <f>IF(A20="","",VLOOKUP(A20,#REF!,12,FALSE))</f>
        <v/>
      </c>
      <c r="N20" s="39" t="str">
        <f>IF(A20="","",IF(VLOOKUP(A20,#REF!,12,FALSE)="国所管",VLOOKUP(A20,#REF!,24,FALSE),""))</f>
        <v/>
      </c>
      <c r="O20" s="26"/>
      <c r="P20" s="37" t="str">
        <f>IF(A20="","",VLOOKUP(A20,#REF!,58,FALSE))</f>
        <v/>
      </c>
      <c r="Q20" s="37" t="str">
        <f>IF(A20="","",IF(VLOOKUP(A20,#REF!,15,FALSE)="他官署で調達手続きを実施のため","×",IF(VLOOKUP(A20,#REF!,23,FALSE)="②同種の他の契約の予定価格を類推されるおそれがあるため公表しない","×","○")))</f>
        <v/>
      </c>
    </row>
    <row r="21" spans="1:17" s="37" customFormat="1" ht="69.95" customHeight="1">
      <c r="A21" s="16"/>
      <c r="B21" s="19" t="str">
        <f>IF(A21="","",VLOOKUP(A21,#REF!,4,FALSE))</f>
        <v/>
      </c>
      <c r="C21" s="20" t="str">
        <f>IF(A21="","",VLOOKUP(A21,#REF!,5,FALSE))</f>
        <v/>
      </c>
      <c r="D21" s="21" t="str">
        <f>IF(A21="","",VLOOKUP(A21,#REF!,8,FALSE))</f>
        <v/>
      </c>
      <c r="E21" s="19" t="str">
        <f>IF(A21="","",VLOOKUP(A21,#REF!,9,FALSE))</f>
        <v/>
      </c>
      <c r="F21" s="5" t="str">
        <f>IF(A21="","",VLOOKUP(A21,#REF!,10,FALSE))</f>
        <v/>
      </c>
      <c r="G21" s="46" t="str">
        <f>IF(A21="","",VLOOKUP(A21,#REF!,31,FALSE))</f>
        <v/>
      </c>
      <c r="H21" s="23" t="str">
        <f>IF(A21="","",IF(VLOOKUP(A21,#REF!,15,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6,FALSE)&lt;&gt;"",TEXT(VLOOKUP(A21,#REF!,15,FALSE),"#,##0円")&amp;CHAR(10)&amp;"(A)",VLOOKUP(A21,#REF!,15,FALSE))))))</f>
        <v/>
      </c>
      <c r="I21" s="23" t="str">
        <f>IF(A21="","",VLOOKUP(A21,#REF!,17,FALSE))</f>
        <v/>
      </c>
      <c r="J21" s="25" t="str">
        <f>IF(A21="","",IF(VLOOKUP(A21,#REF!,15,FALSE)="他官署で調達手続きを実施のため","－",IF(VLOOKUP(A21,#REF!,24,FALSE)="②同種の他の契約の予定価格を類推されるおそれがあるため公表しない","－",IF(VLOOKUP(A21,#REF!,24,FALSE)="－","－",IF(VLOOKUP(A21,#REF!,6,FALSE)&lt;&gt;"",TEXT(VLOOKUP(A21,#REF!,20,FALSE),"#.0%")&amp;CHAR(10)&amp;"(B/A×100)",VLOOKUP(A21,#REF!,20,FALSE))))))</f>
        <v/>
      </c>
      <c r="K21" s="39"/>
      <c r="L21" s="25" t="str">
        <f>IF(A21="","",IF(VLOOKUP(A21,#REF!,11,FALSE)="①公益社団法人","公社",IF(VLOOKUP(A21,#REF!,11,FALSE)="②公益財団法人","公財","")))</f>
        <v/>
      </c>
      <c r="M21" s="25" t="str">
        <f>IF(A21="","",VLOOKUP(A21,#REF!,12,FALSE))</f>
        <v/>
      </c>
      <c r="N21" s="39" t="str">
        <f>IF(A21="","",IF(VLOOKUP(A21,#REF!,12,FALSE)="国所管",VLOOKUP(A21,#REF!,24,FALSE),""))</f>
        <v/>
      </c>
      <c r="O21" s="26"/>
      <c r="P21" s="37" t="str">
        <f>IF(A21="","",VLOOKUP(A21,#REF!,58,FALSE))</f>
        <v/>
      </c>
      <c r="Q21" s="37" t="str">
        <f>IF(A21="","",IF(VLOOKUP(A21,#REF!,15,FALSE)="他官署で調達手続きを実施のため","×",IF(VLOOKUP(A21,#REF!,23,FALSE)="②同種の他の契約の予定価格を類推されるおそれがあるため公表しない","×","○")))</f>
        <v/>
      </c>
    </row>
    <row r="22" spans="1:17" s="37" customFormat="1" ht="69.95" customHeight="1">
      <c r="A22" s="16"/>
      <c r="B22" s="19" t="str">
        <f>IF(A22="","",VLOOKUP(A22,#REF!,4,FALSE))</f>
        <v/>
      </c>
      <c r="C22" s="20" t="str">
        <f>IF(A22="","",VLOOKUP(A22,#REF!,5,FALSE))</f>
        <v/>
      </c>
      <c r="D22" s="21" t="str">
        <f>IF(A22="","",VLOOKUP(A22,#REF!,8,FALSE))</f>
        <v/>
      </c>
      <c r="E22" s="19" t="str">
        <f>IF(A22="","",VLOOKUP(A22,#REF!,9,FALSE))</f>
        <v/>
      </c>
      <c r="F22" s="5" t="str">
        <f>IF(A22="","",VLOOKUP(A22,#REF!,10,FALSE))</f>
        <v/>
      </c>
      <c r="G22" s="46" t="str">
        <f>IF(A22="","",VLOOKUP(A22,#REF!,31,FALSE))</f>
        <v/>
      </c>
      <c r="H22" s="23" t="str">
        <f>IF(A22="","",IF(VLOOKUP(A22,#REF!,15,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6,FALSE)&lt;&gt;"",TEXT(VLOOKUP(A22,#REF!,15,FALSE),"#,##0円")&amp;CHAR(10)&amp;"(A)",VLOOKUP(A22,#REF!,15,FALSE))))))</f>
        <v/>
      </c>
      <c r="I22" s="23" t="str">
        <f>IF(A22="","",VLOOKUP(A22,#REF!,17,FALSE))</f>
        <v/>
      </c>
      <c r="J22" s="25" t="str">
        <f>IF(A22="","",IF(VLOOKUP(A22,#REF!,15,FALSE)="他官署で調達手続きを実施のため","－",IF(VLOOKUP(A22,#REF!,24,FALSE)="②同種の他の契約の予定価格を類推されるおそれがあるため公表しない","－",IF(VLOOKUP(A22,#REF!,24,FALSE)="－","－",IF(VLOOKUP(A22,#REF!,6,FALSE)&lt;&gt;"",TEXT(VLOOKUP(A22,#REF!,20,FALSE),"#.0%")&amp;CHAR(10)&amp;"(B/A×100)",VLOOKUP(A22,#REF!,20,FALSE))))))</f>
        <v/>
      </c>
      <c r="K22" s="39"/>
      <c r="L22" s="25" t="str">
        <f>IF(A22="","",IF(VLOOKUP(A22,#REF!,11,FALSE)="①公益社団法人","公社",IF(VLOOKUP(A22,#REF!,11,FALSE)="②公益財団法人","公財","")))</f>
        <v/>
      </c>
      <c r="M22" s="25" t="str">
        <f>IF(A22="","",VLOOKUP(A22,#REF!,12,FALSE))</f>
        <v/>
      </c>
      <c r="N22" s="39" t="str">
        <f>IF(A22="","",IF(VLOOKUP(A22,#REF!,12,FALSE)="国所管",VLOOKUP(A22,#REF!,24,FALSE),""))</f>
        <v/>
      </c>
      <c r="O22" s="26"/>
      <c r="P22" s="37" t="str">
        <f>IF(A22="","",VLOOKUP(A22,#REF!,58,FALSE))</f>
        <v/>
      </c>
      <c r="Q22" s="37" t="str">
        <f>IF(A22="","",IF(VLOOKUP(A22,#REF!,15,FALSE)="他官署で調達手続きを実施のため","×",IF(VLOOKUP(A22,#REF!,23,FALSE)="②同種の他の契約の予定価格を類推されるおそれがあるため公表しない","×","○")))</f>
        <v/>
      </c>
    </row>
    <row r="23" spans="1:17" s="37" customFormat="1" ht="69.95" customHeight="1">
      <c r="A23" s="16"/>
      <c r="B23" s="19" t="str">
        <f>IF(A23="","",VLOOKUP(A23,#REF!,4,FALSE))</f>
        <v/>
      </c>
      <c r="C23" s="20" t="str">
        <f>IF(A23="","",VLOOKUP(A23,#REF!,5,FALSE))</f>
        <v/>
      </c>
      <c r="D23" s="21" t="str">
        <f>IF(A23="","",VLOOKUP(A23,#REF!,8,FALSE))</f>
        <v/>
      </c>
      <c r="E23" s="19" t="str">
        <f>IF(A23="","",VLOOKUP(A23,#REF!,9,FALSE))</f>
        <v/>
      </c>
      <c r="F23" s="5" t="str">
        <f>IF(A23="","",VLOOKUP(A23,#REF!,10,FALSE))</f>
        <v/>
      </c>
      <c r="G23" s="46" t="str">
        <f>IF(A23="","",VLOOKUP(A23,#REF!,31,FALSE))</f>
        <v/>
      </c>
      <c r="H23" s="23" t="str">
        <f>IF(A23="","",IF(VLOOKUP(A23,#REF!,15,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6,FALSE)&lt;&gt;"",TEXT(VLOOKUP(A23,#REF!,15,FALSE),"#,##0円")&amp;CHAR(10)&amp;"(A)",VLOOKUP(A23,#REF!,15,FALSE))))))</f>
        <v/>
      </c>
      <c r="I23" s="23" t="str">
        <f>IF(A23="","",VLOOKUP(A23,#REF!,17,FALSE))</f>
        <v/>
      </c>
      <c r="J23" s="25" t="str">
        <f>IF(A23="","",IF(VLOOKUP(A23,#REF!,15,FALSE)="他官署で調達手続きを実施のため","－",IF(VLOOKUP(A23,#REF!,24,FALSE)="②同種の他の契約の予定価格を類推されるおそれがあるため公表しない","－",IF(VLOOKUP(A23,#REF!,24,FALSE)="－","－",IF(VLOOKUP(A23,#REF!,6,FALSE)&lt;&gt;"",TEXT(VLOOKUP(A23,#REF!,20,FALSE),"#.0%")&amp;CHAR(10)&amp;"(B/A×100)",VLOOKUP(A23,#REF!,20,FALSE))))))</f>
        <v/>
      </c>
      <c r="K23" s="39"/>
      <c r="L23" s="25" t="str">
        <f>IF(A23="","",IF(VLOOKUP(A23,#REF!,11,FALSE)="①公益社団法人","公社",IF(VLOOKUP(A23,#REF!,11,FALSE)="②公益財団法人","公財","")))</f>
        <v/>
      </c>
      <c r="M23" s="25" t="str">
        <f>IF(A23="","",VLOOKUP(A23,#REF!,12,FALSE))</f>
        <v/>
      </c>
      <c r="N23" s="39" t="str">
        <f>IF(A23="","",IF(VLOOKUP(A23,#REF!,12,FALSE)="国所管",VLOOKUP(A23,#REF!,24,FALSE),""))</f>
        <v/>
      </c>
      <c r="O23" s="26"/>
      <c r="P23" s="37" t="str">
        <f>IF(A23="","",VLOOKUP(A23,#REF!,58,FALSE))</f>
        <v/>
      </c>
      <c r="Q23" s="37" t="str">
        <f>IF(A23="","",IF(VLOOKUP(A23,#REF!,15,FALSE)="他官署で調達手続きを実施のため","×",IF(VLOOKUP(A23,#REF!,23,FALSE)="②同種の他の契約の予定価格を類推されるおそれがあるため公表しない","×","○")))</f>
        <v/>
      </c>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23" xr:uid="{00000000-0002-0000-0400-000000000000}"/>
    <dataValidation imeMode="halfAlpha" allowBlank="1" showInputMessage="1" showErrorMessage="1" errorTitle="参考" error="半角数字で入力して下さい。" promptTitle="入力方法" prompt="半角数字で入力して下さい。" sqref="H6:I23" xr:uid="{00000000-0002-0000-0400-000001000000}"/>
  </dataValidations>
  <printOptions horizontalCentered="1"/>
  <pageMargins left="0.43307086614173229" right="0.19685039370078741" top="0.94488188976377963" bottom="0.43307086614173229" header="0.35433070866141736" footer="0.31496062992125984"/>
  <pageSetup paperSize="9" scale="42"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e715ba8e4deed36ea1c4094453c079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1a90ccf8209db50b6cf4cc5e4b2dde28"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b5471033-25ca-41e4-b4f9-0c69817a7d90"/>
    <ds:schemaRef ds:uri="http://schemas.openxmlformats.org/package/2006/metadata/core-properties"/>
    <ds:schemaRef ds:uri="248ab0bc-7e59-4567-bd72-f8d7ec109bec"/>
    <ds:schemaRef ds:uri="83f91a21-fd60-4569-977f-9e7a8b68efa0"/>
    <ds:schemaRef ds:uri="http://purl.org/dc/dcmitype/"/>
    <ds:schemaRef ds:uri="http://purl.org/dc/elements/1.1/"/>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10390700-9E61-4FA8-8157-AF4FCCFC1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