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67B915C-24A7-4077-A5BD-CDB059E786B4}" xr6:coauthVersionLast="36" xr6:coauthVersionMax="36" xr10:uidLastSave="{00000000-0000-0000-0000-000000000000}"/>
  <bookViews>
    <workbookView xWindow="0" yWindow="0" windowWidth="14040" windowHeight="552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44" i="5" l="1"/>
  <c r="P14" i="5"/>
  <c r="P82" i="5"/>
  <c r="P60" i="5"/>
  <c r="P27" i="5"/>
  <c r="P53" i="5"/>
  <c r="P34" i="5"/>
  <c r="P33" i="5"/>
  <c r="P19" i="5"/>
  <c r="P83" i="5"/>
  <c r="P92" i="5"/>
  <c r="P61" i="5"/>
  <c r="P25" i="5"/>
  <c r="P95" i="5"/>
  <c r="P18" i="5"/>
  <c r="P28" i="5"/>
  <c r="P98" i="5"/>
  <c r="P100" i="5"/>
  <c r="P102" i="5"/>
  <c r="B7" i="5"/>
  <c r="P93" i="5"/>
  <c r="P104" i="5"/>
  <c r="N68" i="6"/>
  <c r="N101" i="6"/>
  <c r="N85" i="6"/>
  <c r="N82" i="6"/>
  <c r="N89" i="6"/>
  <c r="N96" i="6"/>
  <c r="N65" i="6"/>
  <c r="N43" i="6"/>
  <c r="N47" i="6"/>
  <c r="N136" i="6"/>
  <c r="N118" i="6"/>
  <c r="N133" i="6"/>
  <c r="N109" i="6"/>
  <c r="N76" i="6"/>
  <c r="N128" i="6"/>
  <c r="N91" i="6"/>
  <c r="N71" i="6"/>
  <c r="N150" i="6"/>
  <c r="N141" i="6"/>
  <c r="N144" i="6"/>
  <c r="N64" i="6"/>
  <c r="N21" i="6"/>
  <c r="N53" i="6"/>
  <c r="N40" i="6"/>
  <c r="N139" i="6"/>
  <c r="N23" i="6"/>
  <c r="N39" i="6"/>
  <c r="N9" i="6"/>
  <c r="N41" i="6"/>
  <c r="N81" i="6"/>
  <c r="N127" i="6"/>
  <c r="N74" i="6"/>
  <c r="N146" i="6"/>
  <c r="N17" i="6"/>
  <c r="H6" i="6"/>
  <c r="N26" i="6"/>
  <c r="N42" i="6"/>
  <c r="N58" i="6"/>
  <c r="N122" i="6"/>
  <c r="N126" i="6"/>
  <c r="N108" i="6"/>
  <c r="N61" i="6"/>
  <c r="N73" i="6"/>
  <c r="N103" i="6"/>
  <c r="N83" i="6"/>
  <c r="N107" i="6"/>
  <c r="N117" i="6"/>
  <c r="N78" i="6"/>
  <c r="N131" i="6"/>
  <c r="N130" i="6"/>
  <c r="N121" i="6"/>
  <c r="N140" i="6"/>
  <c r="N32" i="6"/>
  <c r="N112" i="6"/>
  <c r="N105" i="6"/>
  <c r="N13" i="6"/>
  <c r="N45" i="6"/>
  <c r="N11" i="6"/>
  <c r="N27" i="6"/>
  <c r="N51" i="6"/>
  <c r="N20" i="6"/>
  <c r="N52" i="6"/>
  <c r="N88" i="6"/>
  <c r="N135" i="6"/>
  <c r="N46" i="6"/>
  <c r="N50" i="6"/>
  <c r="N94" i="6"/>
  <c r="N10" i="6"/>
  <c r="N62" i="6"/>
  <c r="N12" i="6"/>
  <c r="N70" i="6"/>
  <c r="N102" i="6"/>
  <c r="N33" i="6"/>
  <c r="N34" i="6"/>
  <c r="N86" i="6"/>
  <c r="N84" i="6"/>
  <c r="N67" i="6"/>
  <c r="N147" i="6"/>
  <c r="N87" i="6"/>
  <c r="N111" i="6"/>
  <c r="N138" i="6"/>
  <c r="N72" i="6"/>
  <c r="N125" i="6"/>
  <c r="N59" i="6"/>
  <c r="N114" i="6"/>
  <c r="N113" i="6"/>
  <c r="N132" i="6"/>
  <c r="N37" i="6"/>
  <c r="N24" i="6"/>
  <c r="N56" i="6"/>
  <c r="N15" i="6"/>
  <c r="N31" i="6"/>
  <c r="N25" i="6"/>
  <c r="N57" i="6"/>
  <c r="N100" i="6"/>
  <c r="N38" i="6"/>
  <c r="N30" i="6"/>
  <c r="N106" i="6"/>
  <c r="N54" i="6"/>
  <c r="N18" i="6"/>
  <c r="N66" i="6"/>
  <c r="N142" i="6"/>
  <c r="N44" i="6"/>
  <c r="N124" i="6"/>
  <c r="N28" i="6"/>
  <c r="N92" i="6"/>
  <c r="N55" i="6"/>
  <c r="N95" i="6"/>
  <c r="N119" i="6"/>
  <c r="N8" i="6"/>
  <c r="N69" i="6"/>
  <c r="N93" i="6"/>
  <c r="N143" i="6"/>
  <c r="N115" i="6"/>
  <c r="N90" i="6"/>
  <c r="N149" i="6"/>
  <c r="N116" i="6"/>
  <c r="N16" i="6"/>
  <c r="N48" i="6"/>
  <c r="N137" i="6"/>
  <c r="N29" i="6"/>
  <c r="N104" i="6"/>
  <c r="N19" i="6"/>
  <c r="N35" i="6"/>
  <c r="N36" i="6"/>
  <c r="N63" i="6"/>
  <c r="N120" i="6"/>
  <c r="N14" i="6"/>
  <c r="N134" i="6"/>
  <c r="N22" i="6"/>
  <c r="N49" i="6"/>
  <c r="N110" i="6"/>
  <c r="N79" i="6"/>
  <c r="N129" i="6"/>
  <c r="N75" i="6"/>
  <c r="N99" i="6"/>
  <c r="N123" i="6"/>
  <c r="N60" i="6"/>
  <c r="N80" i="6"/>
  <c r="N148" i="6"/>
  <c r="N145" i="6"/>
  <c r="N77" i="6"/>
  <c r="N97" i="6"/>
  <c r="N98" i="6"/>
  <c r="P32" i="5"/>
  <c r="P63" i="5"/>
  <c r="P99" i="5"/>
  <c r="P22" i="5"/>
  <c r="I6" i="3"/>
  <c r="J6" i="4" l="1"/>
  <c r="B6" i="4"/>
  <c r="L67" i="3"/>
  <c r="D67" i="3"/>
  <c r="K67" i="3"/>
  <c r="C67" i="3"/>
  <c r="I67" i="3"/>
  <c r="H67" i="3"/>
  <c r="G67" i="3"/>
  <c r="F67" i="3"/>
  <c r="E67" i="3"/>
  <c r="B67" i="3"/>
  <c r="N67" i="3"/>
  <c r="M67" i="3"/>
  <c r="J67" i="3"/>
  <c r="J16" i="4"/>
  <c r="B16" i="4"/>
  <c r="I16" i="4"/>
  <c r="G16" i="4"/>
  <c r="N16" i="4"/>
  <c r="E16" i="4"/>
  <c r="P16" i="4"/>
  <c r="F16" i="4"/>
  <c r="D16" i="4"/>
  <c r="O16" i="4"/>
  <c r="M16" i="4"/>
  <c r="L16" i="4"/>
  <c r="H16" i="4"/>
  <c r="C16" i="4"/>
  <c r="P59" i="5"/>
  <c r="G59" i="5"/>
  <c r="N59" i="5"/>
  <c r="F59" i="5"/>
  <c r="K59" i="5"/>
  <c r="C59" i="5"/>
  <c r="J59" i="5"/>
  <c r="B59" i="5"/>
  <c r="I59" i="5"/>
  <c r="H59" i="5"/>
  <c r="M59" i="5"/>
  <c r="L59" i="5"/>
  <c r="E59" i="5"/>
  <c r="D59" i="5"/>
  <c r="P47" i="5"/>
  <c r="K47" i="5"/>
  <c r="C47" i="5"/>
  <c r="J47" i="5"/>
  <c r="B47" i="5"/>
  <c r="G47" i="5"/>
  <c r="N47" i="5"/>
  <c r="F47" i="5"/>
  <c r="M47" i="5"/>
  <c r="E47" i="5"/>
  <c r="L47" i="5"/>
  <c r="D47" i="5"/>
  <c r="I47" i="5"/>
  <c r="H47" i="5"/>
  <c r="J62" i="3"/>
  <c r="B62" i="3"/>
  <c r="I62" i="3"/>
  <c r="H62" i="3"/>
  <c r="G62" i="3"/>
  <c r="N62" i="3"/>
  <c r="F62" i="3"/>
  <c r="M62" i="3"/>
  <c r="E62" i="3"/>
  <c r="L62" i="3"/>
  <c r="D62" i="3"/>
  <c r="K62" i="3"/>
  <c r="C62" i="3"/>
  <c r="L35" i="4"/>
  <c r="C35" i="4"/>
  <c r="P35" i="4"/>
  <c r="J35" i="4"/>
  <c r="B35" i="4"/>
  <c r="I35" i="4"/>
  <c r="H35" i="4"/>
  <c r="O35" i="4"/>
  <c r="F35" i="4"/>
  <c r="N35" i="4"/>
  <c r="E35" i="4"/>
  <c r="G35" i="4"/>
  <c r="D35" i="4"/>
  <c r="M35" i="4"/>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L104" i="3"/>
  <c r="D104" i="3"/>
  <c r="K104" i="3"/>
  <c r="C104" i="3"/>
  <c r="I104" i="3"/>
  <c r="G104" i="3"/>
  <c r="H104" i="3"/>
  <c r="F104" i="3"/>
  <c r="B104" i="3"/>
  <c r="N104" i="3"/>
  <c r="M104" i="3"/>
  <c r="J104" i="3"/>
  <c r="E104" i="3"/>
  <c r="L44" i="3"/>
  <c r="D44" i="3"/>
  <c r="K44" i="3"/>
  <c r="C44" i="3"/>
  <c r="I44" i="3"/>
  <c r="H44" i="3"/>
  <c r="G44" i="3"/>
  <c r="N44" i="3"/>
  <c r="F44" i="3"/>
  <c r="J44" i="3"/>
  <c r="E44" i="3"/>
  <c r="B44" i="3"/>
  <c r="M44" i="3"/>
  <c r="J32" i="4"/>
  <c r="B32" i="4"/>
  <c r="I32" i="4"/>
  <c r="H32" i="4"/>
  <c r="G32" i="4"/>
  <c r="N32" i="4"/>
  <c r="E32" i="4"/>
  <c r="P32" i="4"/>
  <c r="M32" i="4"/>
  <c r="D32" i="4"/>
  <c r="O32" i="4"/>
  <c r="L32" i="4"/>
  <c r="F32" i="4"/>
  <c r="C32" i="4"/>
  <c r="P70" i="5"/>
  <c r="H70" i="5"/>
  <c r="G70" i="5"/>
  <c r="L70" i="5"/>
  <c r="D70" i="5"/>
  <c r="K70" i="5"/>
  <c r="C70" i="5"/>
  <c r="J70" i="5"/>
  <c r="B70" i="5"/>
  <c r="I70" i="5"/>
  <c r="N70" i="5"/>
  <c r="E70" i="5"/>
  <c r="F70" i="5"/>
  <c r="M70" i="5"/>
  <c r="L91" i="3"/>
  <c r="D91" i="3"/>
  <c r="K91" i="3"/>
  <c r="C91" i="3"/>
  <c r="I91" i="3"/>
  <c r="H91" i="3"/>
  <c r="G91" i="3"/>
  <c r="N91" i="3"/>
  <c r="F91" i="3"/>
  <c r="M91" i="3"/>
  <c r="J91" i="3"/>
  <c r="E91" i="3"/>
  <c r="B91" i="3"/>
  <c r="M31" i="3"/>
  <c r="E31" i="3"/>
  <c r="L31" i="3"/>
  <c r="D31" i="3"/>
  <c r="J31" i="3"/>
  <c r="B31" i="3"/>
  <c r="I31" i="3"/>
  <c r="H31" i="3"/>
  <c r="G31" i="3"/>
  <c r="N31" i="3"/>
  <c r="K31" i="3"/>
  <c r="F31" i="3"/>
  <c r="C31" i="3"/>
  <c r="I45" i="4"/>
  <c r="H45" i="4"/>
  <c r="G45" i="4"/>
  <c r="O45" i="4"/>
  <c r="F45" i="4"/>
  <c r="N45" i="4"/>
  <c r="E45" i="4"/>
  <c r="M45" i="4"/>
  <c r="D45" i="4"/>
  <c r="L45" i="4"/>
  <c r="C45" i="4"/>
  <c r="J45" i="4"/>
  <c r="B45" i="4"/>
  <c r="P45" i="4"/>
  <c r="K72" i="3"/>
  <c r="C72" i="3"/>
  <c r="J72" i="3"/>
  <c r="B72" i="3"/>
  <c r="H72" i="3"/>
  <c r="G72" i="3"/>
  <c r="N72" i="3"/>
  <c r="F72" i="3"/>
  <c r="M72" i="3"/>
  <c r="E72" i="3"/>
  <c r="L72" i="3"/>
  <c r="I72" i="3"/>
  <c r="D72" i="3"/>
  <c r="I27" i="3"/>
  <c r="H27" i="3"/>
  <c r="M27" i="3"/>
  <c r="L27" i="3"/>
  <c r="K27" i="3"/>
  <c r="C27" i="3"/>
  <c r="N27" i="3"/>
  <c r="J27" i="3"/>
  <c r="G27" i="3"/>
  <c r="F27" i="3"/>
  <c r="E27" i="3"/>
  <c r="D27" i="3"/>
  <c r="B27" i="3"/>
  <c r="H34" i="4"/>
  <c r="G34" i="4"/>
  <c r="O34" i="4"/>
  <c r="F34" i="4"/>
  <c r="N34" i="4"/>
  <c r="E34" i="4"/>
  <c r="L34" i="4"/>
  <c r="C34" i="4"/>
  <c r="J34" i="4"/>
  <c r="B34" i="4"/>
  <c r="M34" i="4"/>
  <c r="I34" i="4"/>
  <c r="D34" i="4"/>
  <c r="P34" i="4"/>
  <c r="O36" i="4"/>
  <c r="F36" i="4"/>
  <c r="N36" i="4"/>
  <c r="E36" i="4"/>
  <c r="P36" i="4"/>
  <c r="M36" i="4"/>
  <c r="D36" i="4"/>
  <c r="L36" i="4"/>
  <c r="C36" i="4"/>
  <c r="I36" i="4"/>
  <c r="H36" i="4"/>
  <c r="J36" i="4"/>
  <c r="G36" i="4"/>
  <c r="B36" i="4"/>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G45" i="3"/>
  <c r="N45" i="3"/>
  <c r="F45" i="3"/>
  <c r="L45" i="3"/>
  <c r="D45" i="3"/>
  <c r="K45" i="3"/>
  <c r="C45" i="3"/>
  <c r="J45" i="3"/>
  <c r="B45" i="3"/>
  <c r="I45" i="3"/>
  <c r="M45" i="3"/>
  <c r="H45" i="3"/>
  <c r="E45" i="3"/>
  <c r="I35" i="3"/>
  <c r="H35" i="3"/>
  <c r="N35" i="3"/>
  <c r="F35" i="3"/>
  <c r="M35" i="3"/>
  <c r="E35" i="3"/>
  <c r="L35" i="3"/>
  <c r="D35" i="3"/>
  <c r="K35" i="3"/>
  <c r="C35" i="3"/>
  <c r="J35" i="3"/>
  <c r="G35" i="3"/>
  <c r="B35" i="3"/>
  <c r="P29" i="5"/>
  <c r="L29" i="5"/>
  <c r="D29" i="5"/>
  <c r="G29" i="5"/>
  <c r="H29" i="5"/>
  <c r="M29" i="5"/>
  <c r="B29" i="5"/>
  <c r="E29" i="5"/>
  <c r="N29" i="5"/>
  <c r="K29" i="5"/>
  <c r="J29" i="5"/>
  <c r="I29" i="5"/>
  <c r="F29" i="5"/>
  <c r="C29" i="5"/>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L27" i="4"/>
  <c r="C27" i="4"/>
  <c r="P27" i="4"/>
  <c r="J27" i="4"/>
  <c r="B27" i="4"/>
  <c r="H27" i="4"/>
  <c r="O27" i="4"/>
  <c r="F27" i="4"/>
  <c r="N27" i="4"/>
  <c r="E27" i="4"/>
  <c r="M27" i="4"/>
  <c r="I27" i="4"/>
  <c r="G27" i="4"/>
  <c r="D27" i="4"/>
  <c r="O44" i="4"/>
  <c r="F44" i="4"/>
  <c r="N44" i="4"/>
  <c r="E44" i="4"/>
  <c r="P44" i="4"/>
  <c r="M44" i="4"/>
  <c r="D44" i="4"/>
  <c r="L44" i="4"/>
  <c r="C44" i="4"/>
  <c r="J44" i="4"/>
  <c r="B44" i="4"/>
  <c r="I44" i="4"/>
  <c r="H44" i="4"/>
  <c r="G44" i="4"/>
  <c r="J24" i="4"/>
  <c r="B24" i="4"/>
  <c r="I24" i="4"/>
  <c r="G24" i="4"/>
  <c r="N24" i="4"/>
  <c r="E24" i="4"/>
  <c r="P24" i="4"/>
  <c r="O24" i="4"/>
  <c r="M24" i="4"/>
  <c r="L24" i="4"/>
  <c r="H24" i="4"/>
  <c r="F24" i="4"/>
  <c r="D24" i="4"/>
  <c r="C24" i="4"/>
  <c r="L19" i="4"/>
  <c r="C19" i="4"/>
  <c r="P19" i="4"/>
  <c r="J19" i="4"/>
  <c r="B19" i="4"/>
  <c r="H19" i="4"/>
  <c r="O19" i="4"/>
  <c r="F19" i="4"/>
  <c r="N19" i="4"/>
  <c r="I19" i="4"/>
  <c r="G19" i="4"/>
  <c r="E19" i="4"/>
  <c r="D19" i="4"/>
  <c r="M19" i="4"/>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M14" i="4"/>
  <c r="D14" i="4"/>
  <c r="L14" i="4"/>
  <c r="C14" i="4"/>
  <c r="I14" i="4"/>
  <c r="P14" i="4"/>
  <c r="G14" i="4"/>
  <c r="O14" i="4"/>
  <c r="J14" i="4"/>
  <c r="H14" i="4"/>
  <c r="F14" i="4"/>
  <c r="E14" i="4"/>
  <c r="N14" i="4"/>
  <c r="B14" i="4"/>
  <c r="O20" i="4"/>
  <c r="F20" i="4"/>
  <c r="N20" i="4"/>
  <c r="E20" i="4"/>
  <c r="P20" i="4"/>
  <c r="L20" i="4"/>
  <c r="C20" i="4"/>
  <c r="I20" i="4"/>
  <c r="B20" i="4"/>
  <c r="M20" i="4"/>
  <c r="J20" i="4"/>
  <c r="H20" i="4"/>
  <c r="G20" i="4"/>
  <c r="D20" i="4"/>
  <c r="G47" i="4"/>
  <c r="O47" i="4"/>
  <c r="F47" i="4"/>
  <c r="N47" i="4"/>
  <c r="E47" i="4"/>
  <c r="M47" i="4"/>
  <c r="D47" i="4"/>
  <c r="L47" i="4"/>
  <c r="C47" i="4"/>
  <c r="J47" i="4"/>
  <c r="B47" i="4"/>
  <c r="I47" i="4"/>
  <c r="H47" i="4"/>
  <c r="P47" i="4"/>
  <c r="N33" i="4"/>
  <c r="E33" i="4"/>
  <c r="M33" i="4"/>
  <c r="D33" i="4"/>
  <c r="L33" i="4"/>
  <c r="C33" i="4"/>
  <c r="J33" i="4"/>
  <c r="B33" i="4"/>
  <c r="H33" i="4"/>
  <c r="G33" i="4"/>
  <c r="P33" i="4"/>
  <c r="O33" i="4"/>
  <c r="I33" i="4"/>
  <c r="F33" i="4"/>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I29" i="4"/>
  <c r="H29" i="4"/>
  <c r="O29" i="4"/>
  <c r="F29" i="4"/>
  <c r="M29" i="4"/>
  <c r="D29" i="4"/>
  <c r="L29" i="4"/>
  <c r="C29" i="4"/>
  <c r="G29" i="4"/>
  <c r="E29" i="4"/>
  <c r="B29" i="4"/>
  <c r="N29" i="4"/>
  <c r="P29" i="4"/>
  <c r="J29" i="4"/>
  <c r="M30" i="4"/>
  <c r="D30" i="4"/>
  <c r="L30" i="4"/>
  <c r="C30" i="4"/>
  <c r="I30" i="4"/>
  <c r="P30" i="4"/>
  <c r="G30" i="4"/>
  <c r="O30" i="4"/>
  <c r="F30" i="4"/>
  <c r="N30" i="4"/>
  <c r="J30" i="4"/>
  <c r="H30" i="4"/>
  <c r="E30" i="4"/>
  <c r="B30" i="4"/>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K88" i="3"/>
  <c r="C88" i="3"/>
  <c r="J88" i="3"/>
  <c r="B88" i="3"/>
  <c r="H88" i="3"/>
  <c r="G88" i="3"/>
  <c r="N88" i="3"/>
  <c r="F88" i="3"/>
  <c r="M88" i="3"/>
  <c r="E88" i="3"/>
  <c r="L88" i="3"/>
  <c r="I88" i="3"/>
  <c r="D88" i="3"/>
  <c r="J54" i="3"/>
  <c r="B54" i="3"/>
  <c r="I54" i="3"/>
  <c r="G54" i="3"/>
  <c r="N54" i="3"/>
  <c r="F54" i="3"/>
  <c r="M54" i="3"/>
  <c r="E54" i="3"/>
  <c r="L54" i="3"/>
  <c r="D54" i="3"/>
  <c r="H54" i="3"/>
  <c r="C54" i="3"/>
  <c r="K54" i="3"/>
  <c r="L43" i="4"/>
  <c r="C43" i="4"/>
  <c r="P43" i="4"/>
  <c r="J43" i="4"/>
  <c r="B43" i="4"/>
  <c r="I43" i="4"/>
  <c r="H43" i="4"/>
  <c r="G43" i="4"/>
  <c r="O43" i="4"/>
  <c r="F43" i="4"/>
  <c r="N43" i="4"/>
  <c r="E43" i="4"/>
  <c r="M43" i="4"/>
  <c r="D43" i="4"/>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K101" i="3"/>
  <c r="C101" i="3"/>
  <c r="J101" i="3"/>
  <c r="B101" i="3"/>
  <c r="H101" i="3"/>
  <c r="N101" i="3"/>
  <c r="F101" i="3"/>
  <c r="M101" i="3"/>
  <c r="I101" i="3"/>
  <c r="G101" i="3"/>
  <c r="E101" i="3"/>
  <c r="D101" i="3"/>
  <c r="L101" i="3"/>
  <c r="N58" i="3"/>
  <c r="F58" i="3"/>
  <c r="M58" i="3"/>
  <c r="E58" i="3"/>
  <c r="K58" i="3"/>
  <c r="C58" i="3"/>
  <c r="J58" i="3"/>
  <c r="B58" i="3"/>
  <c r="I58" i="3"/>
  <c r="H58" i="3"/>
  <c r="L58" i="3"/>
  <c r="G58" i="3"/>
  <c r="D58" i="3"/>
  <c r="N17" i="4"/>
  <c r="E17" i="4"/>
  <c r="M17" i="4"/>
  <c r="D17" i="4"/>
  <c r="J17" i="4"/>
  <c r="B17" i="4"/>
  <c r="H17" i="4"/>
  <c r="I17" i="4"/>
  <c r="G17" i="4"/>
  <c r="P17" i="4"/>
  <c r="C17" i="4"/>
  <c r="O17" i="4"/>
  <c r="L17" i="4"/>
  <c r="F17" i="4"/>
  <c r="P97" i="5"/>
  <c r="K97" i="5"/>
  <c r="C97" i="5"/>
  <c r="J97" i="5"/>
  <c r="B97" i="5"/>
  <c r="H97" i="5"/>
  <c r="G97" i="5"/>
  <c r="N97" i="5"/>
  <c r="F97" i="5"/>
  <c r="M97" i="5"/>
  <c r="E97" i="5"/>
  <c r="I97" i="5"/>
  <c r="D97" i="5"/>
  <c r="L97" i="5"/>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M38" i="4"/>
  <c r="D38" i="4"/>
  <c r="L38" i="4"/>
  <c r="C38" i="4"/>
  <c r="J38" i="4"/>
  <c r="B38" i="4"/>
  <c r="I38" i="4"/>
  <c r="P38" i="4"/>
  <c r="H38" i="4"/>
  <c r="G38" i="4"/>
  <c r="O38" i="4"/>
  <c r="F38" i="4"/>
  <c r="N38" i="4"/>
  <c r="E38" i="4"/>
  <c r="G39" i="4"/>
  <c r="O39" i="4"/>
  <c r="F39" i="4"/>
  <c r="N39" i="4"/>
  <c r="E39" i="4"/>
  <c r="M39" i="4"/>
  <c r="D39" i="4"/>
  <c r="L39" i="4"/>
  <c r="C39" i="4"/>
  <c r="J39" i="4"/>
  <c r="B39" i="4"/>
  <c r="I39" i="4"/>
  <c r="P39" i="4"/>
  <c r="H39" i="4"/>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N25" i="4"/>
  <c r="E25" i="4"/>
  <c r="M25" i="4"/>
  <c r="D25" i="4"/>
  <c r="J25" i="4"/>
  <c r="B25" i="4"/>
  <c r="H25" i="4"/>
  <c r="O25" i="4"/>
  <c r="L25" i="4"/>
  <c r="I25" i="4"/>
  <c r="G25" i="4"/>
  <c r="P25" i="4"/>
  <c r="F25" i="4"/>
  <c r="C25" i="4"/>
  <c r="M22" i="4"/>
  <c r="D22" i="4"/>
  <c r="L22" i="4"/>
  <c r="C22" i="4"/>
  <c r="I22" i="4"/>
  <c r="P22" i="4"/>
  <c r="G22" i="4"/>
  <c r="H22" i="4"/>
  <c r="F22" i="4"/>
  <c r="E22" i="4"/>
  <c r="B22" i="4"/>
  <c r="O22" i="4"/>
  <c r="N22" i="4"/>
  <c r="J22" i="4"/>
  <c r="I37" i="4"/>
  <c r="H37" i="4"/>
  <c r="G37" i="4"/>
  <c r="O37" i="4"/>
  <c r="F37" i="4"/>
  <c r="M37" i="4"/>
  <c r="D37" i="4"/>
  <c r="L37" i="4"/>
  <c r="C37" i="4"/>
  <c r="N37" i="4"/>
  <c r="J37" i="4"/>
  <c r="E37" i="4"/>
  <c r="B37" i="4"/>
  <c r="P37" i="4"/>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G29" i="3"/>
  <c r="N29" i="3"/>
  <c r="F29" i="3"/>
  <c r="L29" i="3"/>
  <c r="K29" i="3"/>
  <c r="C29" i="3"/>
  <c r="J29" i="3"/>
  <c r="B29" i="3"/>
  <c r="I29" i="3"/>
  <c r="M29" i="3"/>
  <c r="H29" i="3"/>
  <c r="E29" i="3"/>
  <c r="D29" i="3"/>
  <c r="N22" i="3"/>
  <c r="F22" i="3"/>
  <c r="M22" i="3"/>
  <c r="E22" i="3"/>
  <c r="L22" i="3"/>
  <c r="D22" i="3"/>
  <c r="K22" i="3"/>
  <c r="C22" i="3"/>
  <c r="J22" i="3"/>
  <c r="B22" i="3"/>
  <c r="I22" i="3"/>
  <c r="H22" i="3"/>
  <c r="G22" i="3"/>
  <c r="J40" i="4"/>
  <c r="B40" i="4"/>
  <c r="I40" i="4"/>
  <c r="H40" i="4"/>
  <c r="G40" i="4"/>
  <c r="O40" i="4"/>
  <c r="F40" i="4"/>
  <c r="N40" i="4"/>
  <c r="E40" i="4"/>
  <c r="P40" i="4"/>
  <c r="M40" i="4"/>
  <c r="D40" i="4"/>
  <c r="L40" i="4"/>
  <c r="C40" i="4"/>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H18" i="4"/>
  <c r="G18" i="4"/>
  <c r="N18" i="4"/>
  <c r="E18" i="4"/>
  <c r="L18" i="4"/>
  <c r="C18" i="4"/>
  <c r="M18" i="4"/>
  <c r="J18" i="4"/>
  <c r="F18" i="4"/>
  <c r="D18" i="4"/>
  <c r="B18" i="4"/>
  <c r="I18" i="4"/>
  <c r="P18" i="4"/>
  <c r="O18" i="4"/>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H50" i="4"/>
  <c r="G50" i="4"/>
  <c r="O50" i="4"/>
  <c r="F50" i="4"/>
  <c r="N50" i="4"/>
  <c r="E50" i="4"/>
  <c r="M50" i="4"/>
  <c r="D50" i="4"/>
  <c r="L50" i="4"/>
  <c r="C50" i="4"/>
  <c r="J50" i="4"/>
  <c r="B50" i="4"/>
  <c r="I50" i="4"/>
  <c r="P50" i="4"/>
  <c r="O28" i="4"/>
  <c r="F28" i="4"/>
  <c r="N28" i="4"/>
  <c r="E28" i="4"/>
  <c r="P28" i="4"/>
  <c r="L28" i="4"/>
  <c r="C28" i="4"/>
  <c r="I28" i="4"/>
  <c r="H28" i="4"/>
  <c r="M28" i="4"/>
  <c r="J28" i="4"/>
  <c r="G28" i="4"/>
  <c r="D28" i="4"/>
  <c r="B28" i="4"/>
  <c r="H42" i="4"/>
  <c r="G42" i="4"/>
  <c r="O42" i="4"/>
  <c r="F42" i="4"/>
  <c r="N42" i="4"/>
  <c r="E42" i="4"/>
  <c r="M42" i="4"/>
  <c r="D42" i="4"/>
  <c r="L42" i="4"/>
  <c r="C42" i="4"/>
  <c r="J42" i="4"/>
  <c r="B42" i="4"/>
  <c r="I42" i="4"/>
  <c r="P42" i="4"/>
  <c r="G23" i="4"/>
  <c r="O23" i="4"/>
  <c r="F23" i="4"/>
  <c r="M23" i="4"/>
  <c r="D23" i="4"/>
  <c r="J23" i="4"/>
  <c r="B23" i="4"/>
  <c r="L23" i="4"/>
  <c r="I23" i="4"/>
  <c r="H23" i="4"/>
  <c r="E23" i="4"/>
  <c r="C23" i="4"/>
  <c r="P23" i="4"/>
  <c r="N23" i="4"/>
  <c r="I21" i="4"/>
  <c r="H21" i="4"/>
  <c r="O21" i="4"/>
  <c r="F21" i="4"/>
  <c r="M21" i="4"/>
  <c r="D21" i="4"/>
  <c r="E21" i="4"/>
  <c r="C21" i="4"/>
  <c r="B21" i="4"/>
  <c r="P21" i="4"/>
  <c r="N21" i="4"/>
  <c r="L21" i="4"/>
  <c r="J21" i="4"/>
  <c r="G21" i="4"/>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M78" i="3"/>
  <c r="E78" i="3"/>
  <c r="L78" i="3"/>
  <c r="D78" i="3"/>
  <c r="J78" i="3"/>
  <c r="B78" i="3"/>
  <c r="I78" i="3"/>
  <c r="H78" i="3"/>
  <c r="G78" i="3"/>
  <c r="C78" i="3"/>
  <c r="N78" i="3"/>
  <c r="K78" i="3"/>
  <c r="F78" i="3"/>
  <c r="N26" i="3"/>
  <c r="F26" i="3"/>
  <c r="M26" i="3"/>
  <c r="E26" i="3"/>
  <c r="H26" i="3"/>
  <c r="L26" i="3"/>
  <c r="K26" i="3"/>
  <c r="J26" i="3"/>
  <c r="I26" i="3"/>
  <c r="G26" i="3"/>
  <c r="D26" i="3"/>
  <c r="C26" i="3"/>
  <c r="B26" i="3"/>
  <c r="J48" i="4"/>
  <c r="B48" i="4"/>
  <c r="I48" i="4"/>
  <c r="H48" i="4"/>
  <c r="G48" i="4"/>
  <c r="O48" i="4"/>
  <c r="F48" i="4"/>
  <c r="N48" i="4"/>
  <c r="E48" i="4"/>
  <c r="P48" i="4"/>
  <c r="M48" i="4"/>
  <c r="D48" i="4"/>
  <c r="L48" i="4"/>
  <c r="C48" i="4"/>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H40" i="3"/>
  <c r="G40" i="3"/>
  <c r="M40" i="3"/>
  <c r="E40" i="3"/>
  <c r="L40" i="3"/>
  <c r="D40" i="3"/>
  <c r="K40" i="3"/>
  <c r="C40" i="3"/>
  <c r="J40" i="3"/>
  <c r="B40" i="3"/>
  <c r="N40" i="3"/>
  <c r="I40" i="3"/>
  <c r="F40" i="3"/>
  <c r="G31" i="4"/>
  <c r="O31" i="4"/>
  <c r="F31" i="4"/>
  <c r="M31" i="4"/>
  <c r="D31" i="4"/>
  <c r="J31" i="4"/>
  <c r="B31" i="4"/>
  <c r="I31" i="4"/>
  <c r="C31" i="4"/>
  <c r="P31" i="4"/>
  <c r="N31" i="4"/>
  <c r="L31" i="4"/>
  <c r="H31" i="4"/>
  <c r="E31" i="4"/>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N41" i="4"/>
  <c r="E41" i="4"/>
  <c r="M41" i="4"/>
  <c r="D41" i="4"/>
  <c r="L41" i="4"/>
  <c r="C41" i="4"/>
  <c r="J41" i="4"/>
  <c r="B41" i="4"/>
  <c r="I41" i="4"/>
  <c r="H41" i="4"/>
  <c r="G41" i="4"/>
  <c r="O41" i="4"/>
  <c r="F41" i="4"/>
  <c r="P41" i="4"/>
  <c r="G15" i="4"/>
  <c r="O15" i="4"/>
  <c r="F15" i="4"/>
  <c r="M15" i="4"/>
  <c r="D15" i="4"/>
  <c r="J15" i="4"/>
  <c r="B15" i="4"/>
  <c r="C15" i="4"/>
  <c r="P15" i="4"/>
  <c r="N15" i="4"/>
  <c r="L15" i="4"/>
  <c r="I15" i="4"/>
  <c r="H15" i="4"/>
  <c r="E15" i="4"/>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M46" i="4"/>
  <c r="D46" i="4"/>
  <c r="L46" i="4"/>
  <c r="C46" i="4"/>
  <c r="J46" i="4"/>
  <c r="B46" i="4"/>
  <c r="I46" i="4"/>
  <c r="P46" i="4"/>
  <c r="H46" i="4"/>
  <c r="G46" i="4"/>
  <c r="O46" i="4"/>
  <c r="F46" i="4"/>
  <c r="N46" i="4"/>
  <c r="E46" i="4"/>
  <c r="H26" i="4"/>
  <c r="G26" i="4"/>
  <c r="N26" i="4"/>
  <c r="E26" i="4"/>
  <c r="L26" i="4"/>
  <c r="C26" i="4"/>
  <c r="J26" i="4"/>
  <c r="D26" i="4"/>
  <c r="B26" i="4"/>
  <c r="O26" i="4"/>
  <c r="M26" i="4"/>
  <c r="I26" i="4"/>
  <c r="P26" i="4"/>
  <c r="F26" i="4"/>
  <c r="N49" i="4"/>
  <c r="E49" i="4"/>
  <c r="M49" i="4"/>
  <c r="D49" i="4"/>
  <c r="L49" i="4"/>
  <c r="C49" i="4"/>
  <c r="J49" i="4"/>
  <c r="B49" i="4"/>
  <c r="I49" i="4"/>
  <c r="H49" i="4"/>
  <c r="G49" i="4"/>
  <c r="P49" i="4"/>
  <c r="O49" i="4"/>
  <c r="F49" i="4"/>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L11" i="4"/>
  <c r="C11" i="4"/>
  <c r="J11" i="4"/>
  <c r="B11" i="4"/>
  <c r="P11" i="4"/>
  <c r="I11" i="4"/>
  <c r="M11" i="4"/>
  <c r="H11" i="4"/>
  <c r="G11" i="4"/>
  <c r="O11" i="4"/>
  <c r="F11" i="4"/>
  <c r="D11" i="4"/>
  <c r="N11" i="4"/>
  <c r="E11" i="4"/>
  <c r="I13" i="4"/>
  <c r="B13" i="4"/>
  <c r="H13" i="4"/>
  <c r="G13" i="4"/>
  <c r="O13" i="4"/>
  <c r="F13" i="4"/>
  <c r="P13" i="4"/>
  <c r="N13" i="4"/>
  <c r="E13" i="4"/>
  <c r="J13" i="4"/>
  <c r="M13" i="4"/>
  <c r="D13" i="4"/>
  <c r="L13" i="4"/>
  <c r="C13" i="4"/>
  <c r="G7" i="4"/>
  <c r="O7" i="4"/>
  <c r="F7" i="4"/>
  <c r="N7" i="4"/>
  <c r="E7" i="4"/>
  <c r="H7" i="4"/>
  <c r="M7" i="4"/>
  <c r="D7" i="4"/>
  <c r="L7" i="4"/>
  <c r="C7" i="4"/>
  <c r="J7" i="4"/>
  <c r="B7" i="4"/>
  <c r="I7" i="4"/>
  <c r="O12" i="4"/>
  <c r="F12" i="4"/>
  <c r="N12" i="4"/>
  <c r="E12" i="4"/>
  <c r="M12" i="4"/>
  <c r="D12" i="4"/>
  <c r="P12" i="4"/>
  <c r="L12" i="4"/>
  <c r="C12" i="4"/>
  <c r="J12" i="4"/>
  <c r="B12" i="4"/>
  <c r="I12" i="4"/>
  <c r="H12" i="4"/>
  <c r="G12" i="4"/>
  <c r="J8" i="4"/>
  <c r="B8" i="4"/>
  <c r="C8" i="4"/>
  <c r="I8" i="4"/>
  <c r="H8" i="4"/>
  <c r="G8" i="4"/>
  <c r="O8" i="4"/>
  <c r="F8" i="4"/>
  <c r="N8" i="4"/>
  <c r="E8" i="4"/>
  <c r="M8" i="4"/>
  <c r="D8" i="4"/>
  <c r="P8" i="4"/>
  <c r="L8" i="4"/>
  <c r="H6" i="4"/>
  <c r="N6" i="4"/>
  <c r="I6" i="4"/>
  <c r="M6" i="4"/>
  <c r="L6" i="4"/>
  <c r="H10" i="4"/>
  <c r="P10" i="4"/>
  <c r="G10" i="4"/>
  <c r="O10" i="4"/>
  <c r="F10" i="4"/>
  <c r="N10" i="4"/>
  <c r="E10" i="4"/>
  <c r="M10" i="4"/>
  <c r="D10" i="4"/>
  <c r="I10" i="4"/>
  <c r="L10" i="4"/>
  <c r="C10" i="4"/>
  <c r="J10" i="4"/>
  <c r="B10" i="4"/>
  <c r="N9" i="4"/>
  <c r="E9" i="4"/>
  <c r="M9" i="4"/>
  <c r="D9" i="4"/>
  <c r="F9" i="4"/>
  <c r="L9" i="4"/>
  <c r="C9" i="4"/>
  <c r="J9" i="4"/>
  <c r="B9" i="4"/>
  <c r="O9" i="4"/>
  <c r="I9" i="4"/>
  <c r="H9" i="4"/>
  <c r="P9" i="4"/>
  <c r="G9" i="4"/>
  <c r="N12" i="3"/>
  <c r="F12" i="3"/>
  <c r="M12" i="3"/>
  <c r="E12" i="3"/>
  <c r="L12" i="3"/>
  <c r="D12" i="3"/>
  <c r="G12" i="3"/>
  <c r="K12" i="3"/>
  <c r="C12" i="3"/>
  <c r="J12" i="3"/>
  <c r="B12" i="3"/>
  <c r="I12" i="3"/>
  <c r="H12" i="3"/>
  <c r="J8" i="3"/>
  <c r="B8" i="3"/>
  <c r="I8" i="3"/>
  <c r="H8" i="3"/>
  <c r="C8" i="3"/>
  <c r="G8" i="3"/>
  <c r="N8" i="3"/>
  <c r="F8" i="3"/>
  <c r="M8" i="3"/>
  <c r="E8" i="3"/>
  <c r="K8" i="3"/>
  <c r="L8" i="3"/>
  <c r="D8" i="3"/>
  <c r="I13" i="3"/>
  <c r="H13" i="3"/>
  <c r="J13" i="3"/>
  <c r="G13" i="3"/>
  <c r="N13" i="3"/>
  <c r="F13" i="3"/>
  <c r="M13" i="3"/>
  <c r="E13" i="3"/>
  <c r="B13" i="3"/>
  <c r="L13" i="3"/>
  <c r="D13" i="3"/>
  <c r="K13" i="3"/>
  <c r="C13" i="3"/>
  <c r="H10" i="3"/>
  <c r="G10" i="3"/>
  <c r="N10" i="3"/>
  <c r="F10" i="3"/>
  <c r="M10" i="3"/>
  <c r="E10" i="3"/>
  <c r="I10" i="3"/>
  <c r="L10" i="3"/>
  <c r="D10" i="3"/>
  <c r="K10" i="3"/>
  <c r="C10" i="3"/>
  <c r="J10" i="3"/>
  <c r="B10" i="3"/>
  <c r="M9" i="3"/>
  <c r="E9" i="3"/>
  <c r="L9" i="3"/>
  <c r="D9" i="3"/>
  <c r="N9" i="3"/>
  <c r="K9" i="3"/>
  <c r="C9" i="3"/>
  <c r="J9" i="3"/>
  <c r="B9" i="3"/>
  <c r="I9" i="3"/>
  <c r="F9" i="3"/>
  <c r="H9" i="3"/>
  <c r="G9" i="3"/>
  <c r="K11" i="3"/>
  <c r="C11" i="3"/>
  <c r="D11" i="3"/>
  <c r="J11" i="3"/>
  <c r="B11" i="3"/>
  <c r="I11" i="3"/>
  <c r="H11" i="3"/>
  <c r="G11" i="3"/>
  <c r="N11" i="3"/>
  <c r="F11" i="3"/>
  <c r="M11" i="3"/>
  <c r="E11" i="3"/>
  <c r="L11" i="3"/>
  <c r="G7" i="3"/>
  <c r="F7" i="3"/>
  <c r="M7" i="3"/>
  <c r="E7" i="3"/>
  <c r="L7" i="3"/>
  <c r="D7" i="3"/>
  <c r="K7" i="3"/>
  <c r="C7" i="3"/>
  <c r="J7" i="3"/>
  <c r="B7" i="3"/>
  <c r="I7" i="3"/>
  <c r="H7" i="3"/>
  <c r="K6" i="3"/>
  <c r="L6" i="3"/>
  <c r="J6" i="3"/>
  <c r="H6" i="3"/>
  <c r="G6" i="3"/>
  <c r="M6" i="3"/>
  <c r="P11" i="5"/>
  <c r="L11" i="5"/>
  <c r="D11" i="5"/>
  <c r="K11" i="5"/>
  <c r="C11" i="5"/>
  <c r="J11" i="5"/>
  <c r="B11" i="5"/>
  <c r="G11" i="5"/>
  <c r="E11" i="5"/>
  <c r="I11" i="5"/>
  <c r="H11" i="5"/>
  <c r="M11" i="5"/>
  <c r="F11" i="5"/>
  <c r="P12" i="5"/>
  <c r="G12" i="5"/>
  <c r="B12" i="5"/>
  <c r="N12" i="5"/>
  <c r="F12" i="5"/>
  <c r="M12" i="5"/>
  <c r="E12" i="5"/>
  <c r="J12" i="5"/>
  <c r="H12" i="5"/>
  <c r="L12" i="5"/>
  <c r="D12" i="5"/>
  <c r="C12" i="5"/>
  <c r="K12" i="5"/>
  <c r="I12" i="5"/>
  <c r="M7" i="5"/>
  <c r="K7" i="5"/>
  <c r="P9" i="5"/>
  <c r="F9" i="5"/>
  <c r="I9" i="5"/>
  <c r="M9" i="5"/>
  <c r="E9" i="5"/>
  <c r="D9" i="5"/>
  <c r="L9" i="5"/>
  <c r="K9" i="5"/>
  <c r="C9" i="5"/>
  <c r="J9" i="5"/>
  <c r="B9" i="5"/>
  <c r="G9" i="5"/>
  <c r="H9" i="5"/>
  <c r="K8" i="5"/>
  <c r="C8" i="5"/>
  <c r="J8" i="5"/>
  <c r="B8" i="5"/>
  <c r="I8" i="5"/>
  <c r="F8" i="5"/>
  <c r="L8" i="5"/>
  <c r="H8" i="5"/>
  <c r="G8" i="5"/>
  <c r="D8" i="5"/>
  <c r="M8" i="5"/>
  <c r="E8" i="5"/>
  <c r="P13" i="5"/>
  <c r="J13" i="5"/>
  <c r="B13" i="5"/>
  <c r="E13" i="5"/>
  <c r="I13" i="5"/>
  <c r="M13" i="5"/>
  <c r="H13" i="5"/>
  <c r="G13" i="5"/>
  <c r="N13" i="5"/>
  <c r="F13" i="5"/>
  <c r="C13" i="5"/>
  <c r="L13" i="5"/>
  <c r="D13" i="5"/>
  <c r="K13" i="5"/>
  <c r="P10" i="5"/>
  <c r="I10" i="5"/>
  <c r="B10" i="5"/>
  <c r="H10" i="5"/>
  <c r="G10" i="5"/>
  <c r="D10" i="5"/>
  <c r="F10" i="5"/>
  <c r="M10" i="5"/>
  <c r="E10" i="5"/>
  <c r="L10" i="5"/>
  <c r="K10" i="5"/>
  <c r="C10" i="5"/>
  <c r="J10" i="5"/>
  <c r="L6" i="6"/>
  <c r="N6" i="6"/>
  <c r="P6" i="5"/>
  <c r="L7" i="5"/>
  <c r="H7" i="5"/>
  <c r="J7" i="5"/>
  <c r="I7" i="5"/>
  <c r="P8" i="5"/>
  <c r="P7" i="5"/>
  <c r="G7" i="5"/>
  <c r="L7" i="6"/>
  <c r="M7" i="6"/>
  <c r="J7" i="6"/>
  <c r="I7" i="6"/>
  <c r="H7" i="6"/>
  <c r="N7" i="6"/>
  <c r="M6" i="6"/>
  <c r="J6" i="6"/>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Q6" i="4"/>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 r="Q44" i="4"/>
  <c r="Q23" i="4"/>
  <c r="Q31" i="4"/>
  <c r="Q47" i="4"/>
  <c r="Q36" i="4"/>
  <c r="Q45" i="4"/>
  <c r="Q49" i="4"/>
  <c r="Q28" i="4"/>
  <c r="Q20" i="4"/>
  <c r="Q46" i="4"/>
  <c r="Q15" i="4"/>
  <c r="Q18" i="4"/>
  <c r="Q27" i="4"/>
  <c r="Q17" i="4"/>
  <c r="Q29" i="4"/>
  <c r="Q30" i="4"/>
  <c r="Q14" i="4"/>
  <c r="Q7" i="4"/>
  <c r="Q8" i="4"/>
  <c r="Q40" i="4"/>
  <c r="Q42" i="4"/>
  <c r="Q33" i="4"/>
  <c r="Q11" i="4"/>
  <c r="Q41" i="4"/>
  <c r="Q38" i="4"/>
  <c r="Q26" i="4"/>
  <c r="Q9" i="4"/>
  <c r="Q25" i="4"/>
  <c r="Q35" i="4"/>
  <c r="Q22" i="4"/>
  <c r="Q32" i="4"/>
  <c r="Q16" i="4"/>
  <c r="Q10" i="4"/>
  <c r="Q48" i="4"/>
  <c r="Q19" i="4"/>
  <c r="Q13" i="4"/>
  <c r="Q50" i="4"/>
  <c r="Q37" i="4"/>
  <c r="Q39" i="4"/>
  <c r="Q43" i="4"/>
  <c r="Q34" i="4"/>
  <c r="Q12" i="4"/>
  <c r="Q24" i="4"/>
  <c r="Q21" i="4"/>
  <c r="P60" i="6"/>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P7" i="4"/>
  <c r="O77" i="6"/>
  <c r="J77" i="6"/>
  <c r="H77" i="6"/>
  <c r="O129" i="6"/>
  <c r="H129" i="6"/>
  <c r="J129" i="6"/>
  <c r="J63" i="6"/>
  <c r="H63" i="6"/>
  <c r="P16" i="6"/>
  <c r="H16" i="6"/>
  <c r="J16" i="6"/>
  <c r="H8" i="6"/>
  <c r="Q8" i="6"/>
  <c r="J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P6" i="4"/>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H10" i="6"/>
  <c r="Q10" i="6"/>
  <c r="J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H9" i="6"/>
  <c r="Q9" i="6"/>
  <c r="J9" i="6"/>
  <c r="O144" i="6"/>
  <c r="H144" i="6"/>
  <c r="J144" i="6"/>
  <c r="O133" i="6"/>
  <c r="J133" i="6"/>
  <c r="H133" i="6"/>
  <c r="H82" i="6"/>
  <c r="J82" i="6"/>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O97" i="5"/>
  <c r="O93" i="5"/>
  <c r="O66" i="5"/>
  <c r="O85"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33" i="5"/>
  <c r="O15" i="5"/>
  <c r="O36" i="5"/>
  <c r="O22" i="5"/>
  <c r="O11" i="5"/>
  <c r="O32" i="5"/>
  <c r="O29" i="5"/>
  <c r="O60" i="5"/>
  <c r="O28" i="5"/>
  <c r="O71" i="5"/>
  <c r="O49" i="5"/>
  <c r="O18" i="5"/>
  <c r="O20" i="5"/>
  <c r="O21" i="5"/>
  <c r="O16" i="5"/>
  <c r="O90" i="5"/>
  <c r="O31" i="5"/>
  <c r="O12" i="5"/>
  <c r="O92" i="5"/>
  <c r="O62" i="5"/>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I10"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8" i="6"/>
  <c r="L8" i="6"/>
  <c r="M92" i="6"/>
  <c r="L92" i="6"/>
  <c r="M142" i="6"/>
  <c r="L142" i="6"/>
  <c r="M106" i="6"/>
  <c r="L106" i="6"/>
  <c r="M57" i="6"/>
  <c r="L57" i="6"/>
  <c r="M56" i="6"/>
  <c r="L56" i="6"/>
  <c r="L113" i="6"/>
  <c r="M113" i="6"/>
  <c r="M72" i="6"/>
  <c r="L72" i="6"/>
  <c r="M147" i="6"/>
  <c r="L147" i="6"/>
  <c r="M34" i="6"/>
  <c r="L34" i="6"/>
  <c r="M12" i="6"/>
  <c r="L12" i="6"/>
  <c r="M50" i="6"/>
  <c r="L50" i="6"/>
  <c r="M52" i="6"/>
  <c r="L52" i="6"/>
  <c r="M11" i="6"/>
  <c r="L11"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14" i="6"/>
  <c r="L14"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0" i="6"/>
  <c r="L10" i="6"/>
  <c r="M135" i="6"/>
  <c r="L135" i="6"/>
  <c r="M51" i="6"/>
  <c r="L51" i="6"/>
  <c r="L13" i="6"/>
  <c r="M13"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5" i="6"/>
  <c r="L15"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L9" i="6"/>
  <c r="M9"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8" i="6"/>
  <c r="G8" i="6"/>
  <c r="F8" i="6"/>
  <c r="E8" i="6"/>
  <c r="D8" i="6"/>
  <c r="C8" i="6"/>
  <c r="B8"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F7" i="6"/>
  <c r="D7" i="6"/>
  <c r="C7" i="6"/>
  <c r="B7" i="6"/>
  <c r="G7" i="6"/>
  <c r="E7"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B6" i="3"/>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C6" i="4"/>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G10" i="6"/>
  <c r="F10" i="6"/>
  <c r="B10" i="6"/>
  <c r="E10" i="6"/>
  <c r="C10" i="6"/>
  <c r="D10"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D6" i="6"/>
  <c r="F6" i="6"/>
  <c r="G6" i="6"/>
  <c r="B6" i="6"/>
  <c r="C6" i="6"/>
  <c r="E6" i="6"/>
  <c r="I74" i="6"/>
  <c r="G74" i="6"/>
  <c r="F74" i="6"/>
  <c r="E74" i="6"/>
  <c r="C74" i="6"/>
  <c r="B74" i="6"/>
  <c r="D74" i="6"/>
  <c r="I9" i="6"/>
  <c r="G9" i="6"/>
  <c r="F9" i="6"/>
  <c r="E9" i="6"/>
  <c r="D9" i="6"/>
  <c r="C9" i="6"/>
  <c r="B9" i="6"/>
  <c r="G40" i="6"/>
  <c r="I40" i="6"/>
  <c r="E40" i="6"/>
  <c r="D40" i="6"/>
  <c r="C40" i="6"/>
  <c r="F40" i="6"/>
  <c r="B40" i="6"/>
  <c r="I144" i="6"/>
  <c r="G144" i="6"/>
  <c r="E144" i="6"/>
  <c r="D144" i="6"/>
  <c r="C144" i="6"/>
  <c r="F144" i="6"/>
  <c r="B144" i="6"/>
  <c r="I91" i="6"/>
  <c r="G91" i="6"/>
  <c r="D91" i="6"/>
  <c r="C91" i="6"/>
  <c r="F91" i="6"/>
  <c r="B91" i="6"/>
  <c r="E91" i="6"/>
  <c r="E6" i="4"/>
  <c r="D6" i="4"/>
  <c r="G6" i="4"/>
  <c r="F6" i="4"/>
  <c r="E7" i="5"/>
  <c r="F7" i="5"/>
  <c r="C7" i="5"/>
  <c r="D7" i="5"/>
  <c r="F6" i="3"/>
  <c r="E6" i="3"/>
  <c r="C6" i="3"/>
  <c r="D6" i="3"/>
  <c r="N7" i="3" l="1"/>
  <c r="N11" i="5"/>
  <c r="O8" i="6"/>
  <c r="O13" i="6"/>
  <c r="O11" i="6"/>
  <c r="O9" i="6"/>
  <c r="O10" i="6"/>
  <c r="O7" i="6"/>
  <c r="O12" i="6"/>
  <c r="O6" i="4"/>
  <c r="N6" i="3"/>
  <c r="O8" i="5" l="1"/>
  <c r="N8" i="5" s="1"/>
  <c r="P6" i="6"/>
  <c r="O6" i="5"/>
  <c r="O9" i="5" l="1"/>
  <c r="N9" i="5" s="1"/>
  <c r="O10" i="5"/>
  <c r="N10" i="5" s="1"/>
  <c r="O7" i="5"/>
  <c r="N7" i="5" s="1"/>
</calcChain>
</file>

<file path=xl/sharedStrings.xml><?xml version="1.0" encoding="utf-8"?>
<sst xmlns="http://schemas.openxmlformats.org/spreadsheetml/2006/main" count="72" uniqueCount="45">
  <si>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</si>
  <si>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</si>
  <si>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</si>
  <si>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</si>
  <si>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</si>
  <si>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</si>
  <si>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</si>
  <si>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</si>
  <si>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</si>
  <si>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</si>
  <si>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</si>
  <si>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</si>
  <si>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</si>
  <si>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</si>
  <si>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</si>
  <si>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</si>
  <si>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</si>
  <si>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</si>
  <si>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</si>
  <si>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</si>
  <si>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</si>
  <si>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</si>
  <si>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</si>
  <si>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</si>
  <si>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</si>
  <si>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</si>
  <si>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</si>
  <si>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</si>
  <si>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</si>
  <si>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</si>
  <si>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</si>
  <si>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</si>
  <si>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</si>
  <si>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</si>
  <si>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</si>
  <si>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</si>
  <si>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単価契約
予定調達総額
6,662,559円</t>
    <phoneticPr fontId="3"/>
  </si>
  <si>
    <t>令和６年度税務大学校で使用する図書の購入（第６回）　のべ2,729冊</t>
  </si>
  <si>
    <t>支出負担行為担当官
税務大学校副校長
北村　厚
埼玉県和光市南２－３－７</t>
  </si>
  <si>
    <t>株式会社三省堂書店
東京都千代田区神田神保町１－１</t>
  </si>
  <si>
    <t>一般競争入札</t>
  </si>
  <si>
    <t>同種の他の契約の予定価格を類推されるおそれがあるため公表しない</t>
  </si>
  <si>
    <t>@5,259円ほか</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</si>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</sst>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2">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80" fontId="11"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183" fontId="6" fillId="0" borderId="5" xfId="3" quotePrefix="1" applyNumberFormat="1" applyFont="1" applyFill="1" applyBorder="1" applyAlignment="1">
      <alignment horizontal="center" vertical="center" wrapText="1" shrinkToFit="1"/>
    </xf>
    <xf numFmtId="0" fontId="6" fillId="0" borderId="5" xfId="8" quotePrefix="1" applyNumberFormat="1" applyFont="1" applyFill="1" applyBorder="1" applyAlignment="1">
      <alignment horizontal="center"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B108" sqref="B10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50"/>
      <c r="B1" s="53" t="s">
        <v>0</v>
      </c>
      <c r="C1" s="54"/>
      <c r="D1" s="54"/>
      <c r="E1" s="54"/>
      <c r="F1" s="54"/>
      <c r="G1" s="54"/>
      <c r="H1" s="54"/>
      <c r="I1" s="54"/>
      <c r="J1" s="54"/>
      <c r="K1" s="54"/>
      <c r="L1" s="54"/>
      <c r="M1" s="54"/>
      <c r="N1" s="54"/>
    </row>
    <row r="2" spans="1:16">
      <c r="A2" s="51"/>
    </row>
    <row r="3" spans="1:16">
      <c r="A3" s="51"/>
      <c r="B3" s="8"/>
      <c r="N3" s="9"/>
    </row>
    <row r="4" spans="1:16" ht="21.95" customHeight="1">
      <c r="A4" s="51"/>
      <c r="B4" s="48" t="s">
        <v>1</v>
      </c>
      <c r="C4" s="48" t="s">
        <v>2</v>
      </c>
      <c r="D4" s="48" t="s">
        <v>3</v>
      </c>
      <c r="E4" s="48" t="s">
        <v>4</v>
      </c>
      <c r="F4" s="55" t="s">
        <v>5</v>
      </c>
      <c r="G4" s="48" t="s">
        <v>6</v>
      </c>
      <c r="H4" s="57" t="s">
        <v>7</v>
      </c>
      <c r="I4" s="48" t="s">
        <v>8</v>
      </c>
      <c r="J4" s="48" t="s">
        <v>9</v>
      </c>
      <c r="K4" s="49" t="s">
        <v>10</v>
      </c>
      <c r="L4" s="49"/>
      <c r="M4" s="49"/>
      <c r="N4" s="55" t="s">
        <v>13</v>
      </c>
    </row>
    <row r="5" spans="1:16" s="12" customFormat="1" ht="36" customHeight="1">
      <c r="A5" s="52"/>
      <c r="B5" s="48"/>
      <c r="C5" s="48"/>
      <c r="D5" s="48"/>
      <c r="E5" s="48"/>
      <c r="F5" s="56"/>
      <c r="G5" s="48"/>
      <c r="H5" s="57"/>
      <c r="I5" s="48"/>
      <c r="J5" s="48"/>
      <c r="K5" s="10" t="s">
        <v>11</v>
      </c>
      <c r="L5" s="10" t="s">
        <v>35</v>
      </c>
      <c r="M5" s="11" t="s">
        <v>12</v>
      </c>
      <c r="N5" s="56"/>
    </row>
    <row r="6" spans="1:16" s="12" customFormat="1" ht="69.95" customHeight="1">
      <c r="A6" s="13"/>
      <c r="B6" s="14" t="str">
        <f>IF(A6="","",VLOOKUP(A6,#REF!,7,FALSE))</f>
        <v/>
      </c>
      <c r="C6" s="1" t="str">
        <f>IF(A6="","",VLOOKUP(A6,#REF!,8,FALSE))</f>
        <v/>
      </c>
      <c r="D6" s="15" t="str">
        <f>IF(A6="","",VLOOKUP(A6,#REF!,11,FALSE))</f>
        <v/>
      </c>
      <c r="E6" s="14" t="str">
        <f>IF(A6="","",VLOOKUP(A6,#REF!,12,FALSE))</f>
        <v/>
      </c>
      <c r="F6" s="16" t="str">
        <f>IF(A6="","",VLOOKUP(A6,#REF!,13,FALSE))</f>
        <v/>
      </c>
      <c r="G6" s="17" t="str">
        <f>IF(A6="","",IF(VLOOKUP(A6,#REF!,16,FALSE)="②一般競争入札（総合評価方式）","一般競争入札"&amp;CHAR(10)&amp;"（総合評価方式）","一般競争入札"))</f>
        <v/>
      </c>
      <c r="H6" s="18" t="str">
        <f>IF(A6="","",IF(VLOOKUP(A6,#REF!,18,FALSE)="他官署で調達手続きを実施のため","他官署で調達手続きを実施のため",IF(VLOOKUP(A6,#REF!,25,FALSE)="②同種の他の契約の予定価格を類推されるおそれがあるため公表しない","同種の他の契約の予定価格を類推されるおそれがあるため公表しない",IF(VLOOKUP(A6,#REF!,25,FALSE)="－","－",IF(VLOOKUP(A6,#REF!,9,FALSE)&lt;&gt;"",TEXT(VLOOKUP(A6,#REF!,18,FALSE),"#,##0円")&amp;CHAR(10)&amp;"(A)",VLOOKUP(A6,#REF!,18,FALSE))))))</f>
        <v/>
      </c>
      <c r="I6" s="18" t="str">
        <f>IF(A6="","",VLOOKUP(A6,#REF!,19,FALSE))</f>
        <v/>
      </c>
      <c r="J6" s="19" t="str">
        <f>IF(A6="","",IF(VLOOKUP(A6,#REF!,18,FALSE)="他官署で調達手続きを実施のため","－",IF(VLOOKUP(A6,#REF!,25,FALSE)="②同種の他の契約の予定価格を類推されるおそれがあるため公表しない","－",IF(VLOOKUP(A6,#REF!,25,FALSE)="－","－",IF(VLOOKUP(A6,#REF!,9,FALSE)&lt;&gt;"",TEXT(VLOOKUP(A6,#REF!,21,FALSE),"#.0%")&amp;CHAR(10)&amp;"(B/A×100)",VLOOKUP(A6,#REF!,21,FALSE))))))</f>
        <v/>
      </c>
      <c r="K6" s="20" t="str">
        <f>IF(A6="","",IF(VLOOKUP(A6,#REF!,14,FALSE)="①公益社団法人","公社",IF(VLOOKUP(A6,#REF!,14,FALSE)="②公益財団法人","公財","")))</f>
        <v/>
      </c>
      <c r="L6" s="20" t="str">
        <f>IF(A6="","",VLOOKUP(A6,#REF!,15,FALSE))</f>
        <v/>
      </c>
      <c r="M6" s="21" t="str">
        <f>IF(A6="","",IF(VLOOKUP(A6,#REF!,15,FALSE)="国所管",VLOOKUP(A6,#REF!,26,FALSE),""))</f>
        <v/>
      </c>
      <c r="N6" s="22" t="str">
        <f>IF(A6="","",IF(AND(P6="○",O6="分担契約/単価契約"),"単価契約"&amp;CHAR(10)&amp;"予定調達総額 "&amp;TEXT(VLOOKUP(A6,#REF!,18,FALSE),"#,##0円")&amp;"(B)"&amp;CHAR(10)&amp;"分担契約"&amp;CHAR(10)&amp;VLOOKUP(A6,#REF!,34,FALSE),IF(AND(P6="○",O6="分担契約"),"分担契約"&amp;CHAR(10)&amp;"契約総額 "&amp;TEXT(VLOOKUP(A6,#REF!,18,FALSE),"#,##0円")&amp;"(B)"&amp;CHAR(10)&amp;VLOOKUP(A6,#REF!,34,FALSE),(IF(O6="分担契約/単価契約","単価契約"&amp;CHAR(10)&amp;"予定調達総額 "&amp;TEXT(VLOOKUP(A6,#REF!,18,FALSE),"#,##0円")&amp;CHAR(10)&amp;"分担契約"&amp;CHAR(10)&amp;VLOOKUP(A6,#REF!,34,FALSE),IF(O6="分担契約","分担契約"&amp;CHAR(10)&amp;"契約総額 "&amp;TEXT(VLOOKUP(A6,#REF!,18,FALSE),"#,##0円")&amp;CHAR(10)&amp;VLOOKUP(A6,#REF!,34,FALSE),IF(O6="単価契約","単価契約"&amp;CHAR(10)&amp;"予定調達総額 "&amp;TEXT(VLOOKUP(A6,#REF!,18,FALSE),"#,##0円")&amp;CHAR(10)&amp;VLOOKUP(A6,#REF!,34,FALSE),VLOOKUP(A6,#REF!,34,FALSE))))))))</f>
        <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IF(A7="","",IF(VLOOKUP(A7,#REF!,16,FALSE)="②一般競争入札（総合評価方式）","一般競争入札"&amp;CHAR(10)&amp;"（総合評価方式）","一般競争入札"))</f>
        <v/>
      </c>
      <c r="H7" s="18" t="str">
        <f>IF(A7="","",IF(VLOOKUP(A7,#REF!,18,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9,FALSE)&lt;&gt;"",TEXT(VLOOKUP(A7,#REF!,18,FALSE),"#,##0円")&amp;CHAR(10)&amp;"(A)",VLOOKUP(A7,#REF!,18,FALSE))))))</f>
        <v/>
      </c>
      <c r="I7" s="18" t="str">
        <f>IF(A7="","",VLOOKUP(A7,#REF!,19,FALSE))</f>
        <v/>
      </c>
      <c r="J7" s="19" t="str">
        <f>IF(A7="","",IF(VLOOKUP(A7,#REF!,18,FALSE)="他官署で調達手続きを実施のため","－",IF(VLOOKUP(A7,#REF!,25,FALSE)="②同種の他の契約の予定価格を類推されるおそれがあるため公表しない","－",IF(VLOOKUP(A7,#REF!,25,FALSE)="－","－",IF(VLOOKUP(A7,#REF!,9,FALSE)&lt;&gt;"",TEXT(VLOOKUP(A7,#REF!,21,FALSE),"#.0%")&amp;CHAR(10)&amp;"(B/A×100)",VLOOKUP(A7,#REF!,21,FALSE))))))</f>
        <v/>
      </c>
      <c r="K7" s="20" t="str">
        <f>IF(A7="","",IF(VLOOKUP(A7,#REF!,14,FALSE)="①公益社団法人","公社",IF(VLOOKUP(A7,#REF!,14,FALSE)="②公益財団法人","公財","")))</f>
        <v/>
      </c>
      <c r="L7" s="20" t="str">
        <f>IF(A7="","",VLOOKUP(A7,#REF!,15,FALSE))</f>
        <v/>
      </c>
      <c r="M7" s="21" t="str">
        <f>IF(A7="","",IF(VLOOKUP(A7,#REF!,15,FALSE)="国所管",VLOOKUP(A7,#REF!,26,FALSE),""))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IF(A8="","",IF(VLOOKUP(A8,#REF!,16,FALSE)="②一般競争入札（総合評価方式）","一般競争入札"&amp;CHAR(10)&amp;"（総合評価方式）","一般競争入札"))</f>
        <v/>
      </c>
      <c r="H8" s="18" t="str">
        <f>IF(A8="","",IF(VLOOKUP(A8,#REF!,18,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9,FALSE)&lt;&gt;"",TEXT(VLOOKUP(A8,#REF!,18,FALSE),"#,##0円")&amp;CHAR(10)&amp;"(A)",VLOOKUP(A8,#REF!,18,FALSE))))))</f>
        <v/>
      </c>
      <c r="I8" s="18" t="str">
        <f>IF(A8="","",VLOOKUP(A8,#REF!,19,FALSE))</f>
        <v/>
      </c>
      <c r="J8" s="19" t="str">
        <f>IF(A8="","",IF(VLOOKUP(A8,#REF!,18,FALSE)="他官署で調達手続きを実施のため","－",IF(VLOOKUP(A8,#REF!,25,FALSE)="②同種の他の契約の予定価格を類推されるおそれがあるため公表しない","－",IF(VLOOKUP(A8,#REF!,25,FALSE)="－","－",IF(VLOOKUP(A8,#REF!,9,FALSE)&lt;&gt;"",TEXT(VLOOKUP(A8,#REF!,21,FALSE),"#.0%")&amp;CHAR(10)&amp;"(B/A×100)",VLOOKUP(A8,#REF!,21,FALSE))))))</f>
        <v/>
      </c>
      <c r="K8" s="20" t="str">
        <f>IF(A8="","",IF(VLOOKUP(A8,#REF!,14,FALSE)="①公益社団法人","公社",IF(VLOOKUP(A8,#REF!,14,FALSE)="②公益財団法人","公財","")))</f>
        <v/>
      </c>
      <c r="L8" s="20" t="str">
        <f>IF(A8="","",VLOOKUP(A8,#REF!,15,FALSE))</f>
        <v/>
      </c>
      <c r="M8" s="21" t="str">
        <f>IF(A8="","",IF(VLOOKUP(A8,#REF!,15,FALSE)="国所管",VLOOKUP(A8,#REF!,26,FALSE),""))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IF(A13="","",IF(VLOOKUP(A13,#REF!,16,FALSE)="②一般競争入札（総合評価方式）","一般競争入札"&amp;CHAR(10)&amp;"（総合評価方式）","一般競争入札"))</f>
        <v/>
      </c>
      <c r="H13" s="18" t="str">
        <f>IF(A13="","",IF(VLOOKUP(A13,#REF!,18,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9,FALSE)&lt;&gt;"",TEXT(VLOOKUP(A13,#REF!,18,FALSE),"#,##0円")&amp;CHAR(10)&amp;"(A)",VLOOKUP(A13,#REF!,18,FALSE))))))</f>
        <v/>
      </c>
      <c r="I13" s="18" t="str">
        <f>IF(A13="","",VLOOKUP(A13,#REF!,19,FALSE))</f>
        <v/>
      </c>
      <c r="J13" s="19" t="str">
        <f>IF(A13="","",IF(VLOOKUP(A13,#REF!,18,FALSE)="他官署で調達手続きを実施のため","－",IF(VLOOKUP(A13,#REF!,25,FALSE)="②同種の他の契約の予定価格を類推されるおそれがあるため公表しない","－",IF(VLOOKUP(A13,#REF!,25,FALSE)="－","－",IF(VLOOKUP(A13,#REF!,9,FALSE)&lt;&gt;"",TEXT(VLOOKUP(A13,#REF!,21,FALSE),"#.0%")&amp;CHAR(10)&amp;"(B/A×100)",VLOOKUP(A13,#REF!,21,FALSE))))))</f>
        <v/>
      </c>
      <c r="K13" s="20" t="str">
        <f>IF(A13="","",IF(VLOOKUP(A13,#REF!,14,FALSE)="①公益社団法人","公社",IF(VLOOKUP(A13,#REF!,14,FALSE)="②公益財団法人","公財","")))</f>
        <v/>
      </c>
      <c r="L13" s="20" t="str">
        <f>IF(A13="","",VLOOKUP(A13,#REF!,15,FALSE))</f>
        <v/>
      </c>
      <c r="M13" s="21" t="str">
        <f>IF(A13="","",IF(VLOOKUP(A13,#REF!,15,FALSE)="国所管",VLOOKUP(A13,#REF!,26,FALSE),""))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50"/>
      <c r="B1" s="53" t="s">
        <v>14</v>
      </c>
      <c r="C1" s="54"/>
      <c r="D1" s="54"/>
      <c r="E1" s="54"/>
      <c r="F1" s="54"/>
      <c r="G1" s="61"/>
      <c r="H1" s="54"/>
      <c r="I1" s="54"/>
      <c r="J1" s="54"/>
      <c r="K1" s="54"/>
      <c r="L1" s="54"/>
      <c r="M1" s="54"/>
      <c r="N1" s="54"/>
      <c r="O1" s="54"/>
    </row>
    <row r="2" spans="1:17">
      <c r="A2" s="51"/>
    </row>
    <row r="3" spans="1:17">
      <c r="A3" s="51"/>
      <c r="B3" s="28"/>
      <c r="C3" s="25"/>
      <c r="D3" s="25"/>
      <c r="E3" s="24"/>
      <c r="F3" s="24"/>
      <c r="G3" s="26"/>
      <c r="H3" s="27"/>
      <c r="I3" s="25"/>
      <c r="J3" s="43"/>
      <c r="K3" s="24"/>
      <c r="L3" s="24"/>
      <c r="M3" s="24"/>
      <c r="N3" s="38"/>
      <c r="O3" s="29"/>
      <c r="P3" s="24"/>
      <c r="Q3" s="24"/>
    </row>
    <row r="4" spans="1:17" ht="21.95" customHeight="1">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c r="A5" s="52"/>
      <c r="B5" s="48"/>
      <c r="C5" s="48"/>
      <c r="D5" s="48"/>
      <c r="E5" s="48"/>
      <c r="F5" s="56"/>
      <c r="G5" s="62"/>
      <c r="H5" s="57"/>
      <c r="I5" s="48"/>
      <c r="J5" s="58"/>
      <c r="K5" s="59"/>
      <c r="L5" s="31" t="s">
        <v>26</v>
      </c>
      <c r="M5" s="31" t="s">
        <v>34</v>
      </c>
      <c r="N5" s="44" t="s">
        <v>12</v>
      </c>
      <c r="O5" s="56"/>
      <c r="P5" s="32"/>
      <c r="Q5" s="32"/>
    </row>
    <row r="6" spans="1:17" s="12" customFormat="1" ht="69.95" customHeight="1">
      <c r="A6" s="13"/>
      <c r="B6" s="14" t="str">
        <f>IF(A6="","",VLOOKUP(A6,#REF!,6,FALSE))</f>
        <v/>
      </c>
      <c r="C6" s="1" t="str">
        <f>IF(A6="","",VLOOKUP(A6,#REF!,7,FALSE))</f>
        <v/>
      </c>
      <c r="D6" s="45" t="str">
        <f>IF(A6="","",VLOOKUP(A6,#REF!,10,FALSE))</f>
        <v/>
      </c>
      <c r="E6" s="14" t="str">
        <f>IF(A6="","",VLOOKUP(A6,#REF!,11,FALSE))</f>
        <v/>
      </c>
      <c r="F6" s="16" t="str">
        <f>IF(A6="","",VLOOKUP(A6,#REF!,12,FALSE))</f>
        <v/>
      </c>
      <c r="G6" s="17" t="str">
        <f>IF(A6="","",VLOOKUP(A6,#REF!,32,FALSE))</f>
        <v/>
      </c>
      <c r="H6" s="18" t="str">
        <f>IF(A6="","",IF(VLOOKUP(A6,#REF!,17,FALSE)="他官署で調達手続きを実施のため","他官署で調達手続きを実施のため",IF(VLOOKUP(A6,#REF!,24,FALSE)="②同種の他の契約の予定価格を類推されるおそれがあるため公表しない","同種の他の契約の予定価格を類推されるおそれがあるため公表しない",IF(VLOOKUP(A6,#REF!,24,FALSE)="－","－",IF(VLOOKUP(A6,#REF!,8,FALSE)&lt;&gt;"",TEXT(VLOOKUP(A6,#REF!,17,FALSE),"#,##0円")&amp;CHAR(10)&amp;"(A)",VLOOKUP(A6,#REF!,17,FALSE))))))</f>
        <v/>
      </c>
      <c r="I6" s="18" t="str">
        <f>IF(A6="","",VLOOKUP(A6,#REF!,18,FALSE))</f>
        <v/>
      </c>
      <c r="J6" s="20" t="str">
        <f>IF(A6="","",IF(VLOOKUP(A6,#REF!,17,FALSE)="他官署で調達手続きを実施のため","－",IF(VLOOKUP(A6,#REF!,24,FALSE)="②同種の他の契約の予定価格を類推されるおそれがあるため公表しない","－",IF(VLOOKUP(A6,#REF!,24,FALSE)="－","－",IF(VLOOKUP(A6,#REF!,8,FALSE)&lt;&gt;"",TEXT(VLOOKUP(A6,#REF!,20,FALSE),"#.0%")&amp;CHAR(10)&amp;"(B/A×100)",VLOOKUP(A6,#REF!,20,FALSE))))))</f>
        <v/>
      </c>
      <c r="K6" s="34"/>
      <c r="L6" s="20" t="str">
        <f>IF(A6="","",IF(VLOOKUP(A6,#REF!,13,FALSE)="①公益社団法人","公社",IF(VLOOKUP(A6,#REF!,13,FALSE)="②公益財団法人","公財","")))</f>
        <v/>
      </c>
      <c r="M6" s="20" t="str">
        <f>IF(A6="","",VLOOKUP(A6,#REF!,14,FALSE))</f>
        <v/>
      </c>
      <c r="N6" s="21" t="str">
        <f>IF(A6="","",IF(VLOOKUP(A6,#REF!,14,FALSE)="国所管",VLOOKUP(A6,#REF!,25,FALSE),""))</f>
        <v/>
      </c>
      <c r="O6" s="22" t="str">
        <f>IF(A6="","",IF(AND(Q6="○",P6="分担契約/単価契約"),"単価契約"&amp;CHAR(10)&amp;"予定調達総額 "&amp;TEXT(VLOOKUP(A6,#REF!,17,FALSE),"#,##0円")&amp;"(B)"&amp;CHAR(10)&amp;"分担契約"&amp;CHAR(10)&amp;VLOOKUP(A6,#REF!,33,FALSE),IF(AND(Q6="○",P6="分担契約"),"分担契約"&amp;CHAR(10)&amp;"契約総額 "&amp;TEXT(VLOOKUP(A6,#REF!,17,FALSE),"#,##0円")&amp;"(B)"&amp;CHAR(10)&amp;VLOOKUP(A6,#REF!,33,FALSE),(IF(P6="分担契約/単価契約","単価契約"&amp;CHAR(10)&amp;"予定調達総額 "&amp;TEXT(VLOOKUP(A6,#REF!,17,FALSE),"#,##0円")&amp;CHAR(10)&amp;"分担契約"&amp;CHAR(10)&amp;VLOOKUP(A6,#REF!,33,FALSE),IF(P6="分担契約","分担契約"&amp;CHAR(10)&amp;"契約総額 "&amp;TEXT(VLOOKUP(A6,#REF!,17,FALSE),"#,##0円")&amp;CHAR(10)&amp;VLOOKUP(A6,#REF!,33,FALSE),IF(P6="単価契約","単価契約"&amp;CHAR(10)&amp;"予定調達総額 "&amp;TEXT(VLOOKUP(A6,#REF!,17,FALSE),"#,##0円")&amp;CHAR(10)&amp;VLOOKUP(A6,#REF!,33,FALSE),VLOOKUP(A6,#REF!,33,FALSE))))))))</f>
        <v/>
      </c>
      <c r="P6" s="32" t="str">
        <f>IF(A6="","",VLOOKUP(A6,#REF!,54,FALSE))</f>
        <v/>
      </c>
      <c r="Q6" s="32" t="str">
        <f>IF(A6="","",IF(VLOOKUP(A6,#REF!,15,FALSE)="他官署で調達手続きを実施のため","×",IF(VLOOKUP(A6,#REF!,22,FALSE)="②同種の他の契約の予定価格を類推されるおそれがあるため公表しない","×","○")))</f>
        <v/>
      </c>
    </row>
    <row r="7" spans="1:17" s="12" customFormat="1" ht="69.95" customHeight="1">
      <c r="A7" s="13"/>
      <c r="B7" s="14" t="str">
        <f>IF(A7="","",VLOOKUP(A7,#REF!,6,FALSE))</f>
        <v/>
      </c>
      <c r="C7" s="1" t="str">
        <f>IF(A7="","",VLOOKUP(A7,#REF!,7,FALSE))</f>
        <v/>
      </c>
      <c r="D7" s="45" t="str">
        <f>IF(A7="","",VLOOKUP(A7,#REF!,10,FALSE))</f>
        <v/>
      </c>
      <c r="E7" s="14" t="str">
        <f>IF(A7="","",VLOOKUP(A7,#REF!,11,FALSE))</f>
        <v/>
      </c>
      <c r="F7" s="16" t="str">
        <f>IF(A7="","",VLOOKUP(A7,#REF!,12,FALSE))</f>
        <v/>
      </c>
      <c r="G7" s="17" t="str">
        <f>IF(A7="","",VLOOKUP(A7,#REF!,32,FALSE))</f>
        <v/>
      </c>
      <c r="H7" s="18" t="str">
        <f>IF(A7="","",IF(VLOOKUP(A7,#REF!,17,FALSE)="他官署で調達手続きを実施のため","他官署で調達手続きを実施のため",IF(VLOOKUP(A7,#REF!,24,FALSE)="②同種の他の契約の予定価格を類推されるおそれがあるため公表しない","同種の他の契約の予定価格を類推されるおそれがあるため公表しない",IF(VLOOKUP(A7,#REF!,24,FALSE)="－","－",IF(VLOOKUP(A7,#REF!,8,FALSE)&lt;&gt;"",TEXT(VLOOKUP(A7,#REF!,17,FALSE),"#,##0円")&amp;CHAR(10)&amp;"(A)",VLOOKUP(A7,#REF!,17,FALSE))))))</f>
        <v/>
      </c>
      <c r="I7" s="18" t="str">
        <f>IF(A7="","",VLOOKUP(A7,#REF!,18,FALSE))</f>
        <v/>
      </c>
      <c r="J7" s="20" t="str">
        <f>IF(A7="","",IF(VLOOKUP(A7,#REF!,17,FALSE)="他官署で調達手続きを実施のため","－",IF(VLOOKUP(A7,#REF!,24,FALSE)="②同種の他の契約の予定価格を類推されるおそれがあるため公表しない","－",IF(VLOOKUP(A7,#REF!,24,FALSE)="－","－",IF(VLOOKUP(A7,#REF!,8,FALSE)&lt;&gt;"",TEXT(VLOOKUP(A7,#REF!,20,FALSE),"#.0%")&amp;CHAR(10)&amp;"(B/A×100)",VLOOKUP(A7,#REF!,20,FALSE))))))</f>
        <v/>
      </c>
      <c r="K7" s="34"/>
      <c r="L7" s="20" t="str">
        <f>IF(A7="","",IF(VLOOKUP(A7,#REF!,13,FALSE)="①公益社団法人","公社",IF(VLOOKUP(A7,#REF!,13,FALSE)="②公益財団法人","公財","")))</f>
        <v/>
      </c>
      <c r="M7" s="20" t="str">
        <f>IF(A7="","",VLOOKUP(A7,#REF!,14,FALSE))</f>
        <v/>
      </c>
      <c r="N7" s="21" t="str">
        <f>IF(A7="","",IF(VLOOKUP(A7,#REF!,14,FALSE)="国所管",VLOOKUP(A7,#REF!,25,FALSE),""))</f>
        <v/>
      </c>
      <c r="O7" s="22" t="str">
        <f>IF(A7="","",IF(AND(Q7="○",P7="分担契約/単価契約"),"単価契約"&amp;CHAR(10)&amp;"予定調達総額 "&amp;TEXT(VLOOKUP(A7,#REF!,17,FALSE),"#,##0円")&amp;"(B)"&amp;CHAR(10)&amp;"分担契約"&amp;CHAR(10)&amp;VLOOKUP(A7,#REF!,33,FALSE),IF(AND(Q7="○",P7="分担契約"),"分担契約"&amp;CHAR(10)&amp;"契約総額 "&amp;TEXT(VLOOKUP(A7,#REF!,17,FALSE),"#,##0円")&amp;"(B)"&amp;CHAR(10)&amp;VLOOKUP(A7,#REF!,33,FALSE),(IF(P7="分担契約/単価契約","単価契約"&amp;CHAR(10)&amp;"予定調達総額 "&amp;TEXT(VLOOKUP(A7,#REF!,17,FALSE),"#,##0円")&amp;CHAR(10)&amp;"分担契約"&amp;CHAR(10)&amp;VLOOKUP(A7,#REF!,33,FALSE),IF(P7="分担契約","分担契約"&amp;CHAR(10)&amp;"契約総額 "&amp;TEXT(VLOOKUP(A7,#REF!,17,FALSE),"#,##0円")&amp;CHAR(10)&amp;VLOOKUP(A7,#REF!,33,FALSE),IF(P7="単価契約","単価契約"&amp;CHAR(10)&amp;"予定調達総額 "&amp;TEXT(VLOOKUP(A7,#REF!,17,FALSE),"#,##0円")&amp;CHAR(10)&amp;VLOOKUP(A7,#REF!,33,FALSE),VLOOKUP(A7,#REF!,33,FALSE))))))))</f>
        <v/>
      </c>
      <c r="P7" s="32" t="str">
        <f>IF(A7="","",VLOOKUP(A7,#REF!,54,FALSE))</f>
        <v/>
      </c>
      <c r="Q7" s="32" t="str">
        <f>IF(A7="","",IF(VLOOKUP(A7,#REF!,15,FALSE)="他官署で調達手続きを実施のため","×",IF(VLOOKUP(A7,#REF!,22,FALSE)="②同種の他の契約の予定価格を類推されるおそれがあるため公表しない","×","○")))</f>
        <v/>
      </c>
    </row>
    <row r="8" spans="1:17" s="12" customFormat="1" ht="69.95" customHeight="1">
      <c r="A8" s="13"/>
      <c r="B8" s="14" t="str">
        <f>IF(A8="","",VLOOKUP(A8,#REF!,6,FALSE))</f>
        <v/>
      </c>
      <c r="C8" s="1" t="str">
        <f>IF(A8="","",VLOOKUP(A8,#REF!,7,FALSE))</f>
        <v/>
      </c>
      <c r="D8" s="45" t="str">
        <f>IF(A8="","",VLOOKUP(A8,#REF!,10,FALSE))</f>
        <v/>
      </c>
      <c r="E8" s="14" t="str">
        <f>IF(A8="","",VLOOKUP(A8,#REF!,11,FALSE))</f>
        <v/>
      </c>
      <c r="F8" s="16" t="str">
        <f>IF(A8="","",VLOOKUP(A8,#REF!,12,FALSE))</f>
        <v/>
      </c>
      <c r="G8" s="17" t="str">
        <f>IF(A8="","",VLOOKUP(A8,#REF!,32,FALSE))</f>
        <v/>
      </c>
      <c r="H8" s="18" t="str">
        <f>IF(A8="","",IF(VLOOKUP(A8,#REF!,17,FALSE)="他官署で調達手続きを実施のため","他官署で調達手続きを実施のため",IF(VLOOKUP(A8,#REF!,24,FALSE)="②同種の他の契約の予定価格を類推されるおそれがあるため公表しない","同種の他の契約の予定価格を類推されるおそれがあるため公表しない",IF(VLOOKUP(A8,#REF!,24,FALSE)="－","－",IF(VLOOKUP(A8,#REF!,8,FALSE)&lt;&gt;"",TEXT(VLOOKUP(A8,#REF!,17,FALSE),"#,##0円")&amp;CHAR(10)&amp;"(A)",VLOOKUP(A8,#REF!,17,FALSE))))))</f>
        <v/>
      </c>
      <c r="I8" s="18" t="str">
        <f>IF(A8="","",VLOOKUP(A8,#REF!,18,FALSE))</f>
        <v/>
      </c>
      <c r="J8" s="20" t="str">
        <f>IF(A8="","",IF(VLOOKUP(A8,#REF!,17,FALSE)="他官署で調達手続きを実施のため","－",IF(VLOOKUP(A8,#REF!,24,FALSE)="②同種の他の契約の予定価格を類推されるおそれがあるため公表しない","－",IF(VLOOKUP(A8,#REF!,24,FALSE)="－","－",IF(VLOOKUP(A8,#REF!,8,FALSE)&lt;&gt;"",TEXT(VLOOKUP(A8,#REF!,20,FALSE),"#.0%")&amp;CHAR(10)&amp;"(B/A×100)",VLOOKUP(A8,#REF!,20,FALSE))))))</f>
        <v/>
      </c>
      <c r="K8" s="34"/>
      <c r="L8" s="20" t="str">
        <f>IF(A8="","",IF(VLOOKUP(A8,#REF!,13,FALSE)="①公益社団法人","公社",IF(VLOOKUP(A8,#REF!,13,FALSE)="②公益財団法人","公財","")))</f>
        <v/>
      </c>
      <c r="M8" s="20" t="str">
        <f>IF(A8="","",VLOOKUP(A8,#REF!,14,FALSE))</f>
        <v/>
      </c>
      <c r="N8" s="21" t="str">
        <f>IF(A8="","",IF(VLOOKUP(A8,#REF!,14,FALSE)="国所管",VLOOKUP(A8,#REF!,25,FALSE),""))</f>
        <v/>
      </c>
      <c r="O8" s="22" t="str">
        <f>IF(A8="","",IF(AND(Q8="○",P8="分担契約/単価契約"),"単価契約"&amp;CHAR(10)&amp;"予定調達総額 "&amp;TEXT(VLOOKUP(A8,#REF!,17,FALSE),"#,##0円")&amp;"(B)"&amp;CHAR(10)&amp;"分担契約"&amp;CHAR(10)&amp;VLOOKUP(A8,#REF!,33,FALSE),IF(AND(Q8="○",P8="分担契約"),"分担契約"&amp;CHAR(10)&amp;"契約総額 "&amp;TEXT(VLOOKUP(A8,#REF!,17,FALSE),"#,##0円")&amp;"(B)"&amp;CHAR(10)&amp;VLOOKUP(A8,#REF!,33,FALSE),(IF(P8="分担契約/単価契約","単価契約"&amp;CHAR(10)&amp;"予定調達総額 "&amp;TEXT(VLOOKUP(A8,#REF!,17,FALSE),"#,##0円")&amp;CHAR(10)&amp;"分担契約"&amp;CHAR(10)&amp;VLOOKUP(A8,#REF!,33,FALSE),IF(P8="分担契約","分担契約"&amp;CHAR(10)&amp;"契約総額 "&amp;TEXT(VLOOKUP(A8,#REF!,17,FALSE),"#,##0円")&amp;CHAR(10)&amp;VLOOKUP(A8,#REF!,33,FALSE),IF(P8="単価契約","単価契約"&amp;CHAR(10)&amp;"予定調達総額 "&amp;TEXT(VLOOKUP(A8,#REF!,17,FALSE),"#,##0円")&amp;CHAR(10)&amp;VLOOKUP(A8,#REF!,33,FALSE),VLOOKUP(A8,#REF!,33,FALSE))))))))</f>
        <v/>
      </c>
      <c r="P8" s="32" t="str">
        <f>IF(A8="","",VLOOKUP(A8,#REF!,54,FALSE))</f>
        <v/>
      </c>
      <c r="Q8" s="32" t="str">
        <f>IF(A8="","",IF(VLOOKUP(A8,#REF!,15,FALSE)="他官署で調達手続きを実施のため","×",IF(VLOOKUP(A8,#REF!,22,FALSE)="②同種の他の契約の予定価格を類推されるおそれがあるため公表しない","×","○")))</f>
        <v/>
      </c>
    </row>
    <row r="9" spans="1:17" s="12" customFormat="1" ht="69.95" customHeight="1">
      <c r="A9" s="13"/>
      <c r="B9" s="14" t="str">
        <f>IF(A9="","",VLOOKUP(A9,#REF!,6,FALSE))</f>
        <v/>
      </c>
      <c r="C9" s="1" t="str">
        <f>IF(A9="","",VLOOKUP(A9,#REF!,7,FALSE))</f>
        <v/>
      </c>
      <c r="D9" s="45" t="str">
        <f>IF(A9="","",VLOOKUP(A9,#REF!,10,FALSE))</f>
        <v/>
      </c>
      <c r="E9" s="14" t="str">
        <f>IF(A9="","",VLOOKUP(A9,#REF!,11,FALSE))</f>
        <v/>
      </c>
      <c r="F9" s="16" t="str">
        <f>IF(A9="","",VLOOKUP(A9,#REF!,12,FALSE))</f>
        <v/>
      </c>
      <c r="G9" s="17" t="str">
        <f>IF(A9="","",VLOOKUP(A9,#REF!,32,FALSE))</f>
        <v/>
      </c>
      <c r="H9" s="18" t="str">
        <f>IF(A9="","",IF(VLOOKUP(A9,#REF!,17,FALSE)="他官署で調達手続きを実施のため","他官署で調達手続きを実施のため",IF(VLOOKUP(A9,#REF!,24,FALSE)="②同種の他の契約の予定価格を類推されるおそれがあるため公表しない","同種の他の契約の予定価格を類推されるおそれがあるため公表しない",IF(VLOOKUP(A9,#REF!,24,FALSE)="－","－",IF(VLOOKUP(A9,#REF!,8,FALSE)&lt;&gt;"",TEXT(VLOOKUP(A9,#REF!,17,FALSE),"#,##0円")&amp;CHAR(10)&amp;"(A)",VLOOKUP(A9,#REF!,17,FALSE))))))</f>
        <v/>
      </c>
      <c r="I9" s="18" t="str">
        <f>IF(A9="","",VLOOKUP(A9,#REF!,18,FALSE))</f>
        <v/>
      </c>
      <c r="J9" s="20" t="str">
        <f>IF(A9="","",IF(VLOOKUP(A9,#REF!,17,FALSE)="他官署で調達手続きを実施のため","－",IF(VLOOKUP(A9,#REF!,24,FALSE)="②同種の他の契約の予定価格を類推されるおそれがあるため公表しない","－",IF(VLOOKUP(A9,#REF!,24,FALSE)="－","－",IF(VLOOKUP(A9,#REF!,8,FALSE)&lt;&gt;"",TEXT(VLOOKUP(A9,#REF!,20,FALSE),"#.0%")&amp;CHAR(10)&amp;"(B/A×100)",VLOOKUP(A9,#REF!,20,FALSE))))))</f>
        <v/>
      </c>
      <c r="K9" s="34"/>
      <c r="L9" s="20" t="str">
        <f>IF(A9="","",IF(VLOOKUP(A9,#REF!,13,FALSE)="①公益社団法人","公社",IF(VLOOKUP(A9,#REF!,13,FALSE)="②公益財団法人","公財","")))</f>
        <v/>
      </c>
      <c r="M9" s="20" t="str">
        <f>IF(A9="","",VLOOKUP(A9,#REF!,14,FALSE))</f>
        <v/>
      </c>
      <c r="N9" s="21" t="str">
        <f>IF(A9="","",IF(VLOOKUP(A9,#REF!,14,FALSE)="国所管",VLOOKUP(A9,#REF!,25,FALSE),""))</f>
        <v/>
      </c>
      <c r="O9" s="22" t="str">
        <f>IF(A9="","",IF(AND(Q9="○",P9="分担契約/単価契約"),"単価契約"&amp;CHAR(10)&amp;"予定調達総額 "&amp;TEXT(VLOOKUP(A9,#REF!,17,FALSE),"#,##0円")&amp;"(B)"&amp;CHAR(10)&amp;"分担契約"&amp;CHAR(10)&amp;VLOOKUP(A9,#REF!,33,FALSE),IF(AND(Q9="○",P9="分担契約"),"分担契約"&amp;CHAR(10)&amp;"契約総額 "&amp;TEXT(VLOOKUP(A9,#REF!,17,FALSE),"#,##0円")&amp;"(B)"&amp;CHAR(10)&amp;VLOOKUP(A9,#REF!,33,FALSE),(IF(P9="分担契約/単価契約","単価契約"&amp;CHAR(10)&amp;"予定調達総額 "&amp;TEXT(VLOOKUP(A9,#REF!,17,FALSE),"#,##0円")&amp;CHAR(10)&amp;"分担契約"&amp;CHAR(10)&amp;VLOOKUP(A9,#REF!,33,FALSE),IF(P9="分担契約","分担契約"&amp;CHAR(10)&amp;"契約総額 "&amp;TEXT(VLOOKUP(A9,#REF!,17,FALSE),"#,##0円")&amp;CHAR(10)&amp;VLOOKUP(A9,#REF!,33,FALSE),IF(P9="単価契約","単価契約"&amp;CHAR(10)&amp;"予定調達総額 "&amp;TEXT(VLOOKUP(A9,#REF!,17,FALSE),"#,##0円")&amp;CHAR(10)&amp;VLOOKUP(A9,#REF!,33,FALSE),VLOOKUP(A9,#REF!,33,FALSE))))))))</f>
        <v/>
      </c>
      <c r="P9" s="32" t="str">
        <f>IF(A9="","",VLOOKUP(A9,#REF!,54,FALSE))</f>
        <v/>
      </c>
      <c r="Q9" s="32" t="str">
        <f>IF(A9="","",IF(VLOOKUP(A9,#REF!,15,FALSE)="他官署で調達手続きを実施のため","×",IF(VLOOKUP(A9,#REF!,22,FALSE)="②同種の他の契約の予定価格を類推されるおそれがあるため公表しない","×","○")))</f>
        <v/>
      </c>
    </row>
    <row r="10" spans="1:17" s="12" customFormat="1" ht="69.95" customHeight="1">
      <c r="A10" s="13"/>
      <c r="B10" s="14" t="str">
        <f>IF(A10="","",VLOOKUP(A10,#REF!,6,FALSE))</f>
        <v/>
      </c>
      <c r="C10" s="1" t="str">
        <f>IF(A10="","",VLOOKUP(A10,#REF!,7,FALSE))</f>
        <v/>
      </c>
      <c r="D10" s="45" t="str">
        <f>IF(A10="","",VLOOKUP(A10,#REF!,10,FALSE))</f>
        <v/>
      </c>
      <c r="E10" s="14" t="str">
        <f>IF(A10="","",VLOOKUP(A10,#REF!,11,FALSE))</f>
        <v/>
      </c>
      <c r="F10" s="16" t="str">
        <f>IF(A10="","",VLOOKUP(A10,#REF!,12,FALSE))</f>
        <v/>
      </c>
      <c r="G10" s="17" t="str">
        <f>IF(A10="","",VLOOKUP(A10,#REF!,32,FALSE))</f>
        <v/>
      </c>
      <c r="H10" s="18" t="str">
        <f>IF(A10="","",IF(VLOOKUP(A10,#REF!,17,FALSE)="他官署で調達手続きを実施のため","他官署で調達手続きを実施のため",IF(VLOOKUP(A10,#REF!,24,FALSE)="②同種の他の契約の予定価格を類推されるおそれがあるため公表しない","同種の他の契約の予定価格を類推されるおそれがあるため公表しない",IF(VLOOKUP(A10,#REF!,24,FALSE)="－","－",IF(VLOOKUP(A10,#REF!,8,FALSE)&lt;&gt;"",TEXT(VLOOKUP(A10,#REF!,17,FALSE),"#,##0円")&amp;CHAR(10)&amp;"(A)",VLOOKUP(A10,#REF!,17,FALSE))))))</f>
        <v/>
      </c>
      <c r="I10" s="18" t="str">
        <f>IF(A10="","",VLOOKUP(A10,#REF!,18,FALSE))</f>
        <v/>
      </c>
      <c r="J10" s="20" t="str">
        <f>IF(A10="","",IF(VLOOKUP(A10,#REF!,17,FALSE)="他官署で調達手続きを実施のため","－",IF(VLOOKUP(A10,#REF!,24,FALSE)="②同種の他の契約の予定価格を類推されるおそれがあるため公表しない","－",IF(VLOOKUP(A10,#REF!,24,FALSE)="－","－",IF(VLOOKUP(A10,#REF!,8,FALSE)&lt;&gt;"",TEXT(VLOOKUP(A10,#REF!,20,FALSE),"#.0%")&amp;CHAR(10)&amp;"(B/A×100)",VLOOKUP(A10,#REF!,20,FALSE))))))</f>
        <v/>
      </c>
      <c r="K10" s="34"/>
      <c r="L10" s="20" t="str">
        <f>IF(A10="","",IF(VLOOKUP(A10,#REF!,13,FALSE)="①公益社団法人","公社",IF(VLOOKUP(A10,#REF!,13,FALSE)="②公益財団法人","公財","")))</f>
        <v/>
      </c>
      <c r="M10" s="20" t="str">
        <f>IF(A10="","",VLOOKUP(A10,#REF!,14,FALSE))</f>
        <v/>
      </c>
      <c r="N10" s="21" t="str">
        <f>IF(A10="","",IF(VLOOKUP(A10,#REF!,14,FALSE)="国所管",VLOOKUP(A10,#REF!,25,FALSE),""))</f>
        <v/>
      </c>
      <c r="O10" s="22" t="str">
        <f>IF(A10="","",IF(AND(Q10="○",P10="分担契約/単価契約"),"単価契約"&amp;CHAR(10)&amp;"予定調達総額 "&amp;TEXT(VLOOKUP(A10,#REF!,17,FALSE),"#,##0円")&amp;"(B)"&amp;CHAR(10)&amp;"分担契約"&amp;CHAR(10)&amp;VLOOKUP(A10,#REF!,33,FALSE),IF(AND(Q10="○",P10="分担契約"),"分担契約"&amp;CHAR(10)&amp;"契約総額 "&amp;TEXT(VLOOKUP(A10,#REF!,17,FALSE),"#,##0円")&amp;"(B)"&amp;CHAR(10)&amp;VLOOKUP(A10,#REF!,33,FALSE),(IF(P10="分担契約/単価契約","単価契約"&amp;CHAR(10)&amp;"予定調達総額 "&amp;TEXT(VLOOKUP(A10,#REF!,17,FALSE),"#,##0円")&amp;CHAR(10)&amp;"分担契約"&amp;CHAR(10)&amp;VLOOKUP(A10,#REF!,33,FALSE),IF(P10="分担契約","分担契約"&amp;CHAR(10)&amp;"契約総額 "&amp;TEXT(VLOOKUP(A10,#REF!,17,FALSE),"#,##0円")&amp;CHAR(10)&amp;VLOOKUP(A10,#REF!,33,FALSE),IF(P10="単価契約","単価契約"&amp;CHAR(10)&amp;"予定調達総額 "&amp;TEXT(VLOOKUP(A10,#REF!,17,FALSE),"#,##0円")&amp;CHAR(10)&amp;VLOOKUP(A10,#REF!,33,FALSE),VLOOKUP(A10,#REF!,33,FALSE))))))))</f>
        <v/>
      </c>
      <c r="P10" s="32" t="str">
        <f>IF(A10="","",VLOOKUP(A10,#REF!,54,FALSE))</f>
        <v/>
      </c>
      <c r="Q10" s="32" t="str">
        <f>IF(A10="","",IF(VLOOKUP(A10,#REF!,15,FALSE)="他官署で調達手続きを実施のため","×",IF(VLOOKUP(A10,#REF!,22,FALSE)="②同種の他の契約の予定価格を類推されるおそれがあるため公表しない","×","○")))</f>
        <v/>
      </c>
    </row>
    <row r="11" spans="1:17" s="12" customFormat="1" ht="69.95" customHeight="1">
      <c r="A11" s="13"/>
      <c r="B11" s="14" t="str">
        <f>IF(A11="","",VLOOKUP(A11,#REF!,6,FALSE))</f>
        <v/>
      </c>
      <c r="C11" s="1" t="str">
        <f>IF(A11="","",VLOOKUP(A11,#REF!,7,FALSE))</f>
        <v/>
      </c>
      <c r="D11" s="45" t="str">
        <f>IF(A11="","",VLOOKUP(A11,#REF!,10,FALSE))</f>
        <v/>
      </c>
      <c r="E11" s="14" t="str">
        <f>IF(A11="","",VLOOKUP(A11,#REF!,11,FALSE))</f>
        <v/>
      </c>
      <c r="F11" s="16" t="str">
        <f>IF(A11="","",VLOOKUP(A11,#REF!,12,FALSE))</f>
        <v/>
      </c>
      <c r="G11" s="17" t="str">
        <f>IF(A11="","",VLOOKUP(A11,#REF!,32,FALSE))</f>
        <v/>
      </c>
      <c r="H11" s="18" t="str">
        <f>IF(A11="","",IF(VLOOKUP(A11,#REF!,17,FALSE)="他官署で調達手続きを実施のため","他官署で調達手続きを実施のため",IF(VLOOKUP(A11,#REF!,24,FALSE)="②同種の他の契約の予定価格を類推されるおそれがあるため公表しない","同種の他の契約の予定価格を類推されるおそれがあるため公表しない",IF(VLOOKUP(A11,#REF!,24,FALSE)="－","－",IF(VLOOKUP(A11,#REF!,8,FALSE)&lt;&gt;"",TEXT(VLOOKUP(A11,#REF!,17,FALSE),"#,##0円")&amp;CHAR(10)&amp;"(A)",VLOOKUP(A11,#REF!,17,FALSE))))))</f>
        <v/>
      </c>
      <c r="I11" s="18" t="str">
        <f>IF(A11="","",VLOOKUP(A11,#REF!,18,FALSE))</f>
        <v/>
      </c>
      <c r="J11" s="20" t="str">
        <f>IF(A11="","",IF(VLOOKUP(A11,#REF!,17,FALSE)="他官署で調達手続きを実施のため","－",IF(VLOOKUP(A11,#REF!,24,FALSE)="②同種の他の契約の予定価格を類推されるおそれがあるため公表しない","－",IF(VLOOKUP(A11,#REF!,24,FALSE)="－","－",IF(VLOOKUP(A11,#REF!,8,FALSE)&lt;&gt;"",TEXT(VLOOKUP(A11,#REF!,20,FALSE),"#.0%")&amp;CHAR(10)&amp;"(B/A×100)",VLOOKUP(A11,#REF!,20,FALSE))))))</f>
        <v/>
      </c>
      <c r="K11" s="34"/>
      <c r="L11" s="20" t="str">
        <f>IF(A11="","",IF(VLOOKUP(A11,#REF!,13,FALSE)="①公益社団法人","公社",IF(VLOOKUP(A11,#REF!,13,FALSE)="②公益財団法人","公財","")))</f>
        <v/>
      </c>
      <c r="M11" s="20" t="str">
        <f>IF(A11="","",VLOOKUP(A11,#REF!,14,FALSE))</f>
        <v/>
      </c>
      <c r="N11" s="21" t="str">
        <f>IF(A11="","",IF(VLOOKUP(A11,#REF!,14,FALSE)="国所管",VLOOKUP(A11,#REF!,25,FALSE),""))</f>
        <v/>
      </c>
      <c r="O11" s="22" t="str">
        <f>IF(A11="","",IF(AND(Q11="○",P11="分担契約/単価契約"),"単価契約"&amp;CHAR(10)&amp;"予定調達総額 "&amp;TEXT(VLOOKUP(A11,#REF!,17,FALSE),"#,##0円")&amp;"(B)"&amp;CHAR(10)&amp;"分担契約"&amp;CHAR(10)&amp;VLOOKUP(A11,#REF!,33,FALSE),IF(AND(Q11="○",P11="分担契約"),"分担契約"&amp;CHAR(10)&amp;"契約総額 "&amp;TEXT(VLOOKUP(A11,#REF!,17,FALSE),"#,##0円")&amp;"(B)"&amp;CHAR(10)&amp;VLOOKUP(A11,#REF!,33,FALSE),(IF(P11="分担契約/単価契約","単価契約"&amp;CHAR(10)&amp;"予定調達総額 "&amp;TEXT(VLOOKUP(A11,#REF!,17,FALSE),"#,##0円")&amp;CHAR(10)&amp;"分担契約"&amp;CHAR(10)&amp;VLOOKUP(A11,#REF!,33,FALSE),IF(P11="分担契約","分担契約"&amp;CHAR(10)&amp;"契約総額 "&amp;TEXT(VLOOKUP(A11,#REF!,17,FALSE),"#,##0円")&amp;CHAR(10)&amp;VLOOKUP(A11,#REF!,33,FALSE),IF(P11="単価契約","単価契約"&amp;CHAR(10)&amp;"予定調達総額 "&amp;TEXT(VLOOKUP(A11,#REF!,17,FALSE),"#,##0円")&amp;CHAR(10)&amp;VLOOKUP(A11,#REF!,33,FALSE),VLOOKUP(A11,#REF!,33,FALSE))))))))</f>
        <v/>
      </c>
      <c r="P11" s="32" t="str">
        <f>IF(A11="","",VLOOKUP(A11,#REF!,54,FALSE))</f>
        <v/>
      </c>
      <c r="Q11" s="32" t="str">
        <f>IF(A11="","",IF(VLOOKUP(A11,#REF!,15,FALSE)="他官署で調達手続きを実施のため","×",IF(VLOOKUP(A11,#REF!,22,FALSE)="②同種の他の契約の予定価格を類推されるおそれがあるため公表しない","×","○")))</f>
        <v/>
      </c>
    </row>
    <row r="12" spans="1:17" s="12" customFormat="1" ht="69.95" customHeight="1">
      <c r="A12" s="13"/>
      <c r="B12" s="14" t="str">
        <f>IF(A12="","",VLOOKUP(A12,#REF!,6,FALSE))</f>
        <v/>
      </c>
      <c r="C12" s="1" t="str">
        <f>IF(A12="","",VLOOKUP(A12,#REF!,7,FALSE))</f>
        <v/>
      </c>
      <c r="D12" s="45" t="str">
        <f>IF(A12="","",VLOOKUP(A12,#REF!,10,FALSE))</f>
        <v/>
      </c>
      <c r="E12" s="14" t="str">
        <f>IF(A12="","",VLOOKUP(A12,#REF!,11,FALSE))</f>
        <v/>
      </c>
      <c r="F12" s="16" t="str">
        <f>IF(A12="","",VLOOKUP(A12,#REF!,12,FALSE))</f>
        <v/>
      </c>
      <c r="G12" s="17" t="str">
        <f>IF(A12="","",VLOOKUP(A12,#REF!,32,FALSE))</f>
        <v/>
      </c>
      <c r="H12" s="18" t="str">
        <f>IF(A12="","",IF(VLOOKUP(A12,#REF!,17,FALSE)="他官署で調達手続きを実施のため","他官署で調達手続きを実施のため",IF(VLOOKUP(A12,#REF!,24,FALSE)="②同種の他の契約の予定価格を類推されるおそれがあるため公表しない","同種の他の契約の予定価格を類推されるおそれがあるため公表しない",IF(VLOOKUP(A12,#REF!,24,FALSE)="－","－",IF(VLOOKUP(A12,#REF!,8,FALSE)&lt;&gt;"",TEXT(VLOOKUP(A12,#REF!,17,FALSE),"#,##0円")&amp;CHAR(10)&amp;"(A)",VLOOKUP(A12,#REF!,17,FALSE))))))</f>
        <v/>
      </c>
      <c r="I12" s="18" t="str">
        <f>IF(A12="","",VLOOKUP(A12,#REF!,18,FALSE))</f>
        <v/>
      </c>
      <c r="J12" s="20" t="str">
        <f>IF(A12="","",IF(VLOOKUP(A12,#REF!,17,FALSE)="他官署で調達手続きを実施のため","－",IF(VLOOKUP(A12,#REF!,24,FALSE)="②同種の他の契約の予定価格を類推されるおそれがあるため公表しない","－",IF(VLOOKUP(A12,#REF!,24,FALSE)="－","－",IF(VLOOKUP(A12,#REF!,8,FALSE)&lt;&gt;"",TEXT(VLOOKUP(A12,#REF!,20,FALSE),"#.0%")&amp;CHAR(10)&amp;"(B/A×100)",VLOOKUP(A12,#REF!,20,FALSE))))))</f>
        <v/>
      </c>
      <c r="K12" s="34"/>
      <c r="L12" s="20" t="str">
        <f>IF(A12="","",IF(VLOOKUP(A12,#REF!,13,FALSE)="①公益社団法人","公社",IF(VLOOKUP(A12,#REF!,13,FALSE)="②公益財団法人","公財","")))</f>
        <v/>
      </c>
      <c r="M12" s="20" t="str">
        <f>IF(A12="","",VLOOKUP(A12,#REF!,14,FALSE))</f>
        <v/>
      </c>
      <c r="N12" s="21" t="str">
        <f>IF(A12="","",IF(VLOOKUP(A12,#REF!,14,FALSE)="国所管",VLOOKUP(A12,#REF!,25,FALSE),""))</f>
        <v/>
      </c>
      <c r="O12" s="22" t="str">
        <f>IF(A12="","",IF(AND(Q12="○",P12="分担契約/単価契約"),"単価契約"&amp;CHAR(10)&amp;"予定調達総額 "&amp;TEXT(VLOOKUP(A12,#REF!,17,FALSE),"#,##0円")&amp;"(B)"&amp;CHAR(10)&amp;"分担契約"&amp;CHAR(10)&amp;VLOOKUP(A12,#REF!,33,FALSE),IF(AND(Q12="○",P12="分担契約"),"分担契約"&amp;CHAR(10)&amp;"契約総額 "&amp;TEXT(VLOOKUP(A12,#REF!,17,FALSE),"#,##0円")&amp;"(B)"&amp;CHAR(10)&amp;VLOOKUP(A12,#REF!,33,FALSE),(IF(P12="分担契約/単価契約","単価契約"&amp;CHAR(10)&amp;"予定調達総額 "&amp;TEXT(VLOOKUP(A12,#REF!,17,FALSE),"#,##0円")&amp;CHAR(10)&amp;"分担契約"&amp;CHAR(10)&amp;VLOOKUP(A12,#REF!,33,FALSE),IF(P12="分担契約","分担契約"&amp;CHAR(10)&amp;"契約総額 "&amp;TEXT(VLOOKUP(A12,#REF!,17,FALSE),"#,##0円")&amp;CHAR(10)&amp;VLOOKUP(A12,#REF!,33,FALSE),IF(P12="単価契約","単価契約"&amp;CHAR(10)&amp;"予定調達総額 "&amp;TEXT(VLOOKUP(A12,#REF!,17,FALSE),"#,##0円")&amp;CHAR(10)&amp;VLOOKUP(A12,#REF!,33,FALSE),VLOOKUP(A12,#REF!,33,FALSE))))))))</f>
        <v/>
      </c>
      <c r="P12" s="32" t="str">
        <f>IF(A12="","",VLOOKUP(A12,#REF!,54,FALSE))</f>
        <v/>
      </c>
      <c r="Q12" s="32" t="str">
        <f>IF(A12="","",IF(VLOOKUP(A12,#REF!,15,FALSE)="他官署で調達手続きを実施のため","×",IF(VLOOKUP(A12,#REF!,22,FALSE)="②同種の他の契約の予定価格を類推されるおそれがあるため公表しない","×","○")))</f>
        <v/>
      </c>
    </row>
    <row r="13" spans="1:17" s="12" customFormat="1" ht="69.95" customHeight="1">
      <c r="A13" s="13"/>
      <c r="B13" s="14" t="str">
        <f>IF(A13="","",VLOOKUP(A13,#REF!,6,FALSE))</f>
        <v/>
      </c>
      <c r="C13" s="1" t="str">
        <f>IF(A13="","",VLOOKUP(A13,#REF!,7,FALSE))</f>
        <v/>
      </c>
      <c r="D13" s="45" t="str">
        <f>IF(A13="","",VLOOKUP(A13,#REF!,10,FALSE))</f>
        <v/>
      </c>
      <c r="E13" s="14" t="str">
        <f>IF(A13="","",VLOOKUP(A13,#REF!,11,FALSE))</f>
        <v/>
      </c>
      <c r="F13" s="16" t="str">
        <f>IF(A13="","",VLOOKUP(A13,#REF!,12,FALSE))</f>
        <v/>
      </c>
      <c r="G13" s="17" t="str">
        <f>IF(A13="","",VLOOKUP(A13,#REF!,32,FALSE))</f>
        <v/>
      </c>
      <c r="H13" s="18" t="str">
        <f>IF(A13="","",IF(VLOOKUP(A13,#REF!,17,FALSE)="他官署で調達手続きを実施のため","他官署で調達手続きを実施のため",IF(VLOOKUP(A13,#REF!,24,FALSE)="②同種の他の契約の予定価格を類推されるおそれがあるため公表しない","同種の他の契約の予定価格を類推されるおそれがあるため公表しない",IF(VLOOKUP(A13,#REF!,24,FALSE)="－","－",IF(VLOOKUP(A13,#REF!,8,FALSE)&lt;&gt;"",TEXT(VLOOKUP(A13,#REF!,17,FALSE),"#,##0円")&amp;CHAR(10)&amp;"(A)",VLOOKUP(A13,#REF!,17,FALSE))))))</f>
        <v/>
      </c>
      <c r="I13" s="18" t="str">
        <f>IF(A13="","",VLOOKUP(A13,#REF!,18,FALSE))</f>
        <v/>
      </c>
      <c r="J13" s="20" t="str">
        <f>IF(A13="","",IF(VLOOKUP(A13,#REF!,17,FALSE)="他官署で調達手続きを実施のため","－",IF(VLOOKUP(A13,#REF!,24,FALSE)="②同種の他の契約の予定価格を類推されるおそれがあるため公表しない","－",IF(VLOOKUP(A13,#REF!,24,FALSE)="－","－",IF(VLOOKUP(A13,#REF!,8,FALSE)&lt;&gt;"",TEXT(VLOOKUP(A13,#REF!,20,FALSE),"#.0%")&amp;CHAR(10)&amp;"(B/A×100)",VLOOKUP(A13,#REF!,20,FALSE))))))</f>
        <v/>
      </c>
      <c r="K13" s="34"/>
      <c r="L13" s="20" t="str">
        <f>IF(A13="","",IF(VLOOKUP(A13,#REF!,13,FALSE)="①公益社団法人","公社",IF(VLOOKUP(A13,#REF!,13,FALSE)="②公益財団法人","公財","")))</f>
        <v/>
      </c>
      <c r="M13" s="20" t="str">
        <f>IF(A13="","",VLOOKUP(A13,#REF!,14,FALSE))</f>
        <v/>
      </c>
      <c r="N13" s="21" t="str">
        <f>IF(A13="","",IF(VLOOKUP(A13,#REF!,14,FALSE)="国所管",VLOOKUP(A13,#REF!,25,FALSE),""))</f>
        <v/>
      </c>
      <c r="O13" s="22" t="str">
        <f>IF(A13="","",IF(AND(Q13="○",P13="分担契約/単価契約"),"単価契約"&amp;CHAR(10)&amp;"予定調達総額 "&amp;TEXT(VLOOKUP(A13,#REF!,17,FALSE),"#,##0円")&amp;"(B)"&amp;CHAR(10)&amp;"分担契約"&amp;CHAR(10)&amp;VLOOKUP(A13,#REF!,33,FALSE),IF(AND(Q13="○",P13="分担契約"),"分担契約"&amp;CHAR(10)&amp;"契約総額 "&amp;TEXT(VLOOKUP(A13,#REF!,17,FALSE),"#,##0円")&amp;"(B)"&amp;CHAR(10)&amp;VLOOKUP(A13,#REF!,33,FALSE),(IF(P13="分担契約/単価契約","単価契約"&amp;CHAR(10)&amp;"予定調達総額 "&amp;TEXT(VLOOKUP(A13,#REF!,17,FALSE),"#,##0円")&amp;CHAR(10)&amp;"分担契約"&amp;CHAR(10)&amp;VLOOKUP(A13,#REF!,33,FALSE),IF(P13="分担契約","分担契約"&amp;CHAR(10)&amp;"契約総額 "&amp;TEXT(VLOOKUP(A13,#REF!,17,FALSE),"#,##0円")&amp;CHAR(10)&amp;VLOOKUP(A13,#REF!,33,FALSE),IF(P13="単価契約","単価契約"&amp;CHAR(10)&amp;"予定調達総額 "&amp;TEXT(VLOOKUP(A13,#REF!,17,FALSE),"#,##0円")&amp;CHAR(10)&amp;VLOOKUP(A13,#REF!,33,FALSE),VLOOKUP(A13,#REF!,33,FALSE))))))))</f>
        <v/>
      </c>
      <c r="P13" s="32" t="str">
        <f>IF(A13="","",VLOOKUP(A13,#REF!,54,FALSE))</f>
        <v/>
      </c>
      <c r="Q13" s="32" t="str">
        <f>IF(A13="","",IF(VLOOKUP(A13,#REF!,15,FALSE)="他官署で調達手続きを実施のため","×",IF(VLOOKUP(A13,#REF!,22,FALSE)="②同種の他の契約の予定価格を類推されるおそれがあるため公表しない","×","○")))</f>
        <v/>
      </c>
    </row>
    <row r="14" spans="1:17" s="12" customFormat="1" ht="69.95" customHeight="1">
      <c r="A14" s="13"/>
      <c r="B14" s="14" t="str">
        <f>IF(A14="","",VLOOKUP(A14,#REF!,6,FALSE))</f>
        <v/>
      </c>
      <c r="C14" s="1" t="str">
        <f>IF(A14="","",VLOOKUP(A14,#REF!,7,FALSE))</f>
        <v/>
      </c>
      <c r="D14" s="45" t="str">
        <f>IF(A14="","",VLOOKUP(A14,#REF!,10,FALSE))</f>
        <v/>
      </c>
      <c r="E14" s="14" t="str">
        <f>IF(A14="","",VLOOKUP(A14,#REF!,11,FALSE))</f>
        <v/>
      </c>
      <c r="F14" s="16" t="str">
        <f>IF(A14="","",VLOOKUP(A14,#REF!,12,FALSE))</f>
        <v/>
      </c>
      <c r="G14" s="17" t="str">
        <f>IF(A14="","",VLOOKUP(A14,#REF!,32,FALSE))</f>
        <v/>
      </c>
      <c r="H14" s="18" t="str">
        <f>IF(A14="","",IF(VLOOKUP(A14,#REF!,17,FALSE)="他官署で調達手続きを実施のため","他官署で調達手続きを実施のため",IF(VLOOKUP(A14,#REF!,24,FALSE)="②同種の他の契約の予定価格を類推されるおそれがあるため公表しない","同種の他の契約の予定価格を類推されるおそれがあるため公表しない",IF(VLOOKUP(A14,#REF!,24,FALSE)="－","－",IF(VLOOKUP(A14,#REF!,8,FALSE)&lt;&gt;"",TEXT(VLOOKUP(A14,#REF!,17,FALSE),"#,##0円")&amp;CHAR(10)&amp;"(A)",VLOOKUP(A14,#REF!,17,FALSE))))))</f>
        <v/>
      </c>
      <c r="I14" s="18" t="str">
        <f>IF(A14="","",VLOOKUP(A14,#REF!,18,FALSE))</f>
        <v/>
      </c>
      <c r="J14" s="20" t="str">
        <f>IF(A14="","",IF(VLOOKUP(A14,#REF!,17,FALSE)="他官署で調達手続きを実施のため","－",IF(VLOOKUP(A14,#REF!,24,FALSE)="②同種の他の契約の予定価格を類推されるおそれがあるため公表しない","－",IF(VLOOKUP(A14,#REF!,24,FALSE)="－","－",IF(VLOOKUP(A14,#REF!,8,FALSE)&lt;&gt;"",TEXT(VLOOKUP(A14,#REF!,20,FALSE),"#.0%")&amp;CHAR(10)&amp;"(B/A×100)",VLOOKUP(A14,#REF!,20,FALSE))))))</f>
        <v/>
      </c>
      <c r="K14" s="34"/>
      <c r="L14" s="20" t="str">
        <f>IF(A14="","",IF(VLOOKUP(A14,#REF!,13,FALSE)="①公益社団法人","公社",IF(VLOOKUP(A14,#REF!,13,FALSE)="②公益財団法人","公財","")))</f>
        <v/>
      </c>
      <c r="M14" s="20" t="str">
        <f>IF(A14="","",VLOOKUP(A14,#REF!,14,FALSE))</f>
        <v/>
      </c>
      <c r="N14" s="21" t="str">
        <f>IF(A14="","",IF(VLOOKUP(A14,#REF!,14,FALSE)="国所管",VLOOKUP(A14,#REF!,25,FALSE),""))</f>
        <v/>
      </c>
      <c r="O14" s="22" t="str">
        <f>IF(A14="","",IF(AND(Q14="○",P14="分担契約/単価契約"),"単価契約"&amp;CHAR(10)&amp;"予定調達総額 "&amp;TEXT(VLOOKUP(A14,#REF!,17,FALSE),"#,##0円")&amp;"(B)"&amp;CHAR(10)&amp;"分担契約"&amp;CHAR(10)&amp;VLOOKUP(A14,#REF!,33,FALSE),IF(AND(Q14="○",P14="分担契約"),"分担契約"&amp;CHAR(10)&amp;"契約総額 "&amp;TEXT(VLOOKUP(A14,#REF!,17,FALSE),"#,##0円")&amp;"(B)"&amp;CHAR(10)&amp;VLOOKUP(A14,#REF!,33,FALSE),(IF(P14="分担契約/単価契約","単価契約"&amp;CHAR(10)&amp;"予定調達総額 "&amp;TEXT(VLOOKUP(A14,#REF!,17,FALSE),"#,##0円")&amp;CHAR(10)&amp;"分担契約"&amp;CHAR(10)&amp;VLOOKUP(A14,#REF!,33,FALSE),IF(P14="分担契約","分担契約"&amp;CHAR(10)&amp;"契約総額 "&amp;TEXT(VLOOKUP(A14,#REF!,17,FALSE),"#,##0円")&amp;CHAR(10)&amp;VLOOKUP(A14,#REF!,33,FALSE),IF(P14="単価契約","単価契約"&amp;CHAR(10)&amp;"予定調達総額 "&amp;TEXT(VLOOKUP(A14,#REF!,17,FALSE),"#,##0円")&amp;CHAR(10)&amp;VLOOKUP(A14,#REF!,33,FALSE),VLOOKUP(A14,#REF!,33,FALSE))))))))</f>
        <v/>
      </c>
      <c r="P14" s="32" t="str">
        <f>IF(A14="","",VLOOKUP(A14,#REF!,54,FALSE))</f>
        <v/>
      </c>
      <c r="Q14" s="32" t="str">
        <f>IF(A14="","",IF(VLOOKUP(A14,#REF!,15,FALSE)="他官署で調達手続きを実施のため","×",IF(VLOOKUP(A14,#REF!,22,FALSE)="②同種の他の契約の予定価格を類推されるおそれがあるため公表しない","×","○")))</f>
        <v/>
      </c>
    </row>
    <row r="15" spans="1:17" s="12" customFormat="1" ht="69.95" customHeight="1">
      <c r="A15" s="13"/>
      <c r="B15" s="14" t="str">
        <f>IF(A15="","",VLOOKUP(A15,#REF!,6,FALSE))</f>
        <v/>
      </c>
      <c r="C15" s="1" t="str">
        <f>IF(A15="","",VLOOKUP(A15,#REF!,7,FALSE))</f>
        <v/>
      </c>
      <c r="D15" s="45" t="str">
        <f>IF(A15="","",VLOOKUP(A15,#REF!,10,FALSE))</f>
        <v/>
      </c>
      <c r="E15" s="14" t="str">
        <f>IF(A15="","",VLOOKUP(A15,#REF!,11,FALSE))</f>
        <v/>
      </c>
      <c r="F15" s="16" t="str">
        <f>IF(A15="","",VLOOKUP(A15,#REF!,12,FALSE))</f>
        <v/>
      </c>
      <c r="G15" s="17" t="str">
        <f>IF(A15="","",VLOOKUP(A15,#REF!,32,FALSE))</f>
        <v/>
      </c>
      <c r="H15" s="18" t="str">
        <f>IF(A15="","",IF(VLOOKUP(A15,#REF!,17,FALSE)="他官署で調達手続きを実施のため","他官署で調達手続きを実施のため",IF(VLOOKUP(A15,#REF!,24,FALSE)="②同種の他の契約の予定価格を類推されるおそれがあるため公表しない","同種の他の契約の予定価格を類推されるおそれがあるため公表しない",IF(VLOOKUP(A15,#REF!,24,FALSE)="－","－",IF(VLOOKUP(A15,#REF!,8,FALSE)&lt;&gt;"",TEXT(VLOOKUP(A15,#REF!,17,FALSE),"#,##0円")&amp;CHAR(10)&amp;"(A)",VLOOKUP(A15,#REF!,17,FALSE))))))</f>
        <v/>
      </c>
      <c r="I15" s="18" t="str">
        <f>IF(A15="","",VLOOKUP(A15,#REF!,18,FALSE))</f>
        <v/>
      </c>
      <c r="J15" s="20" t="str">
        <f>IF(A15="","",IF(VLOOKUP(A15,#REF!,17,FALSE)="他官署で調達手続きを実施のため","－",IF(VLOOKUP(A15,#REF!,24,FALSE)="②同種の他の契約の予定価格を類推されるおそれがあるため公表しない","－",IF(VLOOKUP(A15,#REF!,24,FALSE)="－","－",IF(VLOOKUP(A15,#REF!,8,FALSE)&lt;&gt;"",TEXT(VLOOKUP(A15,#REF!,20,FALSE),"#.0%")&amp;CHAR(10)&amp;"(B/A×100)",VLOOKUP(A15,#REF!,20,FALSE))))))</f>
        <v/>
      </c>
      <c r="K15" s="34"/>
      <c r="L15" s="20" t="str">
        <f>IF(A15="","",IF(VLOOKUP(A15,#REF!,13,FALSE)="①公益社団法人","公社",IF(VLOOKUP(A15,#REF!,13,FALSE)="②公益財団法人","公財","")))</f>
        <v/>
      </c>
      <c r="M15" s="20" t="str">
        <f>IF(A15="","",VLOOKUP(A15,#REF!,14,FALSE))</f>
        <v/>
      </c>
      <c r="N15" s="21" t="str">
        <f>IF(A15="","",IF(VLOOKUP(A15,#REF!,14,FALSE)="国所管",VLOOKUP(A15,#REF!,25,FALSE),""))</f>
        <v/>
      </c>
      <c r="O15" s="22" t="str">
        <f>IF(A15="","",IF(AND(Q15="○",P15="分担契約/単価契約"),"単価契約"&amp;CHAR(10)&amp;"予定調達総額 "&amp;TEXT(VLOOKUP(A15,#REF!,17,FALSE),"#,##0円")&amp;"(B)"&amp;CHAR(10)&amp;"分担契約"&amp;CHAR(10)&amp;VLOOKUP(A15,#REF!,33,FALSE),IF(AND(Q15="○",P15="分担契約"),"分担契約"&amp;CHAR(10)&amp;"契約総額 "&amp;TEXT(VLOOKUP(A15,#REF!,17,FALSE),"#,##0円")&amp;"(B)"&amp;CHAR(10)&amp;VLOOKUP(A15,#REF!,33,FALSE),(IF(P15="分担契約/単価契約","単価契約"&amp;CHAR(10)&amp;"予定調達総額 "&amp;TEXT(VLOOKUP(A15,#REF!,17,FALSE),"#,##0円")&amp;CHAR(10)&amp;"分担契約"&amp;CHAR(10)&amp;VLOOKUP(A15,#REF!,33,FALSE),IF(P15="分担契約","分担契約"&amp;CHAR(10)&amp;"契約総額 "&amp;TEXT(VLOOKUP(A15,#REF!,17,FALSE),"#,##0円")&amp;CHAR(10)&amp;VLOOKUP(A15,#REF!,33,FALSE),IF(P15="単価契約","単価契約"&amp;CHAR(10)&amp;"予定調達総額 "&amp;TEXT(VLOOKUP(A15,#REF!,17,FALSE),"#,##0円")&amp;CHAR(10)&amp;VLOOKUP(A15,#REF!,33,FALSE),VLOOKUP(A15,#REF!,33,FALSE))))))))</f>
        <v/>
      </c>
      <c r="P15" s="32" t="str">
        <f>IF(A15="","",VLOOKUP(A15,#REF!,54,FALSE))</f>
        <v/>
      </c>
      <c r="Q15" s="32" t="str">
        <f>IF(A15="","",IF(VLOOKUP(A15,#REF!,15,FALSE)="他官署で調達手続きを実施のため","×",IF(VLOOKUP(A15,#REF!,22,FALSE)="②同種の他の契約の予定価格を類推されるおそれがあるため公表しない","×","○")))</f>
        <v/>
      </c>
    </row>
    <row r="16" spans="1:17" s="12" customFormat="1" ht="69.95" customHeight="1">
      <c r="A16" s="13"/>
      <c r="B16" s="14" t="str">
        <f>IF(A16="","",VLOOKUP(A16,#REF!,6,FALSE))</f>
        <v/>
      </c>
      <c r="C16" s="1" t="str">
        <f>IF(A16="","",VLOOKUP(A16,#REF!,7,FALSE))</f>
        <v/>
      </c>
      <c r="D16" s="45" t="str">
        <f>IF(A16="","",VLOOKUP(A16,#REF!,10,FALSE))</f>
        <v/>
      </c>
      <c r="E16" s="14" t="str">
        <f>IF(A16="","",VLOOKUP(A16,#REF!,11,FALSE))</f>
        <v/>
      </c>
      <c r="F16" s="16" t="str">
        <f>IF(A16="","",VLOOKUP(A16,#REF!,12,FALSE))</f>
        <v/>
      </c>
      <c r="G16" s="17" t="str">
        <f>IF(A16="","",VLOOKUP(A16,#REF!,32,FALSE))</f>
        <v/>
      </c>
      <c r="H16" s="18" t="str">
        <f>IF(A16="","",IF(VLOOKUP(A16,#REF!,17,FALSE)="他官署で調達手続きを実施のため","他官署で調達手続きを実施のため",IF(VLOOKUP(A16,#REF!,24,FALSE)="②同種の他の契約の予定価格を類推されるおそれがあるため公表しない","同種の他の契約の予定価格を類推されるおそれがあるため公表しない",IF(VLOOKUP(A16,#REF!,24,FALSE)="－","－",IF(VLOOKUP(A16,#REF!,8,FALSE)&lt;&gt;"",TEXT(VLOOKUP(A16,#REF!,17,FALSE),"#,##0円")&amp;CHAR(10)&amp;"(A)",VLOOKUP(A16,#REF!,17,FALSE))))))</f>
        <v/>
      </c>
      <c r="I16" s="18" t="str">
        <f>IF(A16="","",VLOOKUP(A16,#REF!,18,FALSE))</f>
        <v/>
      </c>
      <c r="J16" s="20" t="str">
        <f>IF(A16="","",IF(VLOOKUP(A16,#REF!,17,FALSE)="他官署で調達手続きを実施のため","－",IF(VLOOKUP(A16,#REF!,24,FALSE)="②同種の他の契約の予定価格を類推されるおそれがあるため公表しない","－",IF(VLOOKUP(A16,#REF!,24,FALSE)="－","－",IF(VLOOKUP(A16,#REF!,8,FALSE)&lt;&gt;"",TEXT(VLOOKUP(A16,#REF!,20,FALSE),"#.0%")&amp;CHAR(10)&amp;"(B/A×100)",VLOOKUP(A16,#REF!,20,FALSE))))))</f>
        <v/>
      </c>
      <c r="K16" s="34"/>
      <c r="L16" s="20" t="str">
        <f>IF(A16="","",IF(VLOOKUP(A16,#REF!,13,FALSE)="①公益社団法人","公社",IF(VLOOKUP(A16,#REF!,13,FALSE)="②公益財団法人","公財","")))</f>
        <v/>
      </c>
      <c r="M16" s="20" t="str">
        <f>IF(A16="","",VLOOKUP(A16,#REF!,14,FALSE))</f>
        <v/>
      </c>
      <c r="N16" s="21" t="str">
        <f>IF(A16="","",IF(VLOOKUP(A16,#REF!,14,FALSE)="国所管",VLOOKUP(A16,#REF!,25,FALSE),""))</f>
        <v/>
      </c>
      <c r="O16" s="22" t="str">
        <f>IF(A16="","",IF(AND(Q16="○",P16="分担契約/単価契約"),"単価契約"&amp;CHAR(10)&amp;"予定調達総額 "&amp;TEXT(VLOOKUP(A16,#REF!,17,FALSE),"#,##0円")&amp;"(B)"&amp;CHAR(10)&amp;"分担契約"&amp;CHAR(10)&amp;VLOOKUP(A16,#REF!,33,FALSE),IF(AND(Q16="○",P16="分担契約"),"分担契約"&amp;CHAR(10)&amp;"契約総額 "&amp;TEXT(VLOOKUP(A16,#REF!,17,FALSE),"#,##0円")&amp;"(B)"&amp;CHAR(10)&amp;VLOOKUP(A16,#REF!,33,FALSE),(IF(P16="分担契約/単価契約","単価契約"&amp;CHAR(10)&amp;"予定調達総額 "&amp;TEXT(VLOOKUP(A16,#REF!,17,FALSE),"#,##0円")&amp;CHAR(10)&amp;"分担契約"&amp;CHAR(10)&amp;VLOOKUP(A16,#REF!,33,FALSE),IF(P16="分担契約","分担契約"&amp;CHAR(10)&amp;"契約総額 "&amp;TEXT(VLOOKUP(A16,#REF!,17,FALSE),"#,##0円")&amp;CHAR(10)&amp;VLOOKUP(A16,#REF!,33,FALSE),IF(P16="単価契約","単価契約"&amp;CHAR(10)&amp;"予定調達総額 "&amp;TEXT(VLOOKUP(A16,#REF!,17,FALSE),"#,##0円")&amp;CHAR(10)&amp;VLOOKUP(A16,#REF!,33,FALSE),VLOOKUP(A16,#REF!,33,FALSE))))))))</f>
        <v/>
      </c>
      <c r="P16" s="32" t="str">
        <f>IF(A16="","",VLOOKUP(A16,#REF!,54,FALSE))</f>
        <v/>
      </c>
      <c r="Q16" s="32" t="str">
        <f>IF(A16="","",IF(VLOOKUP(A16,#REF!,15,FALSE)="他官署で調達手続きを実施のため","×",IF(VLOOKUP(A16,#REF!,22,FALSE)="②同種の他の契約の予定価格を類推されるおそれがあるため公表しない","×","○")))</f>
        <v/>
      </c>
    </row>
    <row r="17" spans="1:17" s="12" customFormat="1" ht="69.95" customHeight="1">
      <c r="A17" s="13"/>
      <c r="B17" s="14" t="str">
        <f>IF(A17="","",VLOOKUP(A17,#REF!,6,FALSE))</f>
        <v/>
      </c>
      <c r="C17" s="1" t="str">
        <f>IF(A17="","",VLOOKUP(A17,#REF!,7,FALSE))</f>
        <v/>
      </c>
      <c r="D17" s="45" t="str">
        <f>IF(A17="","",VLOOKUP(A17,#REF!,10,FALSE))</f>
        <v/>
      </c>
      <c r="E17" s="14" t="str">
        <f>IF(A17="","",VLOOKUP(A17,#REF!,11,FALSE))</f>
        <v/>
      </c>
      <c r="F17" s="16" t="str">
        <f>IF(A17="","",VLOOKUP(A17,#REF!,12,FALSE))</f>
        <v/>
      </c>
      <c r="G17" s="17" t="str">
        <f>IF(A17="","",VLOOKUP(A17,#REF!,32,FALSE))</f>
        <v/>
      </c>
      <c r="H17" s="18" t="str">
        <f>IF(A17="","",IF(VLOOKUP(A17,#REF!,17,FALSE)="他官署で調達手続きを実施のため","他官署で調達手続きを実施のため",IF(VLOOKUP(A17,#REF!,24,FALSE)="②同種の他の契約の予定価格を類推されるおそれがあるため公表しない","同種の他の契約の予定価格を類推されるおそれがあるため公表しない",IF(VLOOKUP(A17,#REF!,24,FALSE)="－","－",IF(VLOOKUP(A17,#REF!,8,FALSE)&lt;&gt;"",TEXT(VLOOKUP(A17,#REF!,17,FALSE),"#,##0円")&amp;CHAR(10)&amp;"(A)",VLOOKUP(A17,#REF!,17,FALSE))))))</f>
        <v/>
      </c>
      <c r="I17" s="18" t="str">
        <f>IF(A17="","",VLOOKUP(A17,#REF!,18,FALSE))</f>
        <v/>
      </c>
      <c r="J17" s="20" t="str">
        <f>IF(A17="","",IF(VLOOKUP(A17,#REF!,17,FALSE)="他官署で調達手続きを実施のため","－",IF(VLOOKUP(A17,#REF!,24,FALSE)="②同種の他の契約の予定価格を類推されるおそれがあるため公表しない","－",IF(VLOOKUP(A17,#REF!,24,FALSE)="－","－",IF(VLOOKUP(A17,#REF!,8,FALSE)&lt;&gt;"",TEXT(VLOOKUP(A17,#REF!,20,FALSE),"#.0%")&amp;CHAR(10)&amp;"(B/A×100)",VLOOKUP(A17,#REF!,20,FALSE))))))</f>
        <v/>
      </c>
      <c r="K17" s="34"/>
      <c r="L17" s="20" t="str">
        <f>IF(A17="","",IF(VLOOKUP(A17,#REF!,13,FALSE)="①公益社団法人","公社",IF(VLOOKUP(A17,#REF!,13,FALSE)="②公益財団法人","公財","")))</f>
        <v/>
      </c>
      <c r="M17" s="20" t="str">
        <f>IF(A17="","",VLOOKUP(A17,#REF!,14,FALSE))</f>
        <v/>
      </c>
      <c r="N17" s="21" t="str">
        <f>IF(A17="","",IF(VLOOKUP(A17,#REF!,14,FALSE)="国所管",VLOOKUP(A17,#REF!,25,FALSE),""))</f>
        <v/>
      </c>
      <c r="O17" s="22" t="str">
        <f>IF(A17="","",IF(AND(Q17="○",P17="分担契約/単価契約"),"単価契約"&amp;CHAR(10)&amp;"予定調達総額 "&amp;TEXT(VLOOKUP(A17,#REF!,17,FALSE),"#,##0円")&amp;"(B)"&amp;CHAR(10)&amp;"分担契約"&amp;CHAR(10)&amp;VLOOKUP(A17,#REF!,33,FALSE),IF(AND(Q17="○",P17="分担契約"),"分担契約"&amp;CHAR(10)&amp;"契約総額 "&amp;TEXT(VLOOKUP(A17,#REF!,17,FALSE),"#,##0円")&amp;"(B)"&amp;CHAR(10)&amp;VLOOKUP(A17,#REF!,33,FALSE),(IF(P17="分担契約/単価契約","単価契約"&amp;CHAR(10)&amp;"予定調達総額 "&amp;TEXT(VLOOKUP(A17,#REF!,17,FALSE),"#,##0円")&amp;CHAR(10)&amp;"分担契約"&amp;CHAR(10)&amp;VLOOKUP(A17,#REF!,33,FALSE),IF(P17="分担契約","分担契約"&amp;CHAR(10)&amp;"契約総額 "&amp;TEXT(VLOOKUP(A17,#REF!,17,FALSE),"#,##0円")&amp;CHAR(10)&amp;VLOOKUP(A17,#REF!,33,FALSE),IF(P17="単価契約","単価契約"&amp;CHAR(10)&amp;"予定調達総額 "&amp;TEXT(VLOOKUP(A17,#REF!,17,FALSE),"#,##0円")&amp;CHAR(10)&amp;VLOOKUP(A17,#REF!,33,FALSE),VLOOKUP(A17,#REF!,33,FALSE))))))))</f>
        <v/>
      </c>
      <c r="P17" s="32" t="str">
        <f>IF(A17="","",VLOOKUP(A17,#REF!,54,FALSE))</f>
        <v/>
      </c>
      <c r="Q17" s="32" t="str">
        <f>IF(A17="","",IF(VLOOKUP(A17,#REF!,15,FALSE)="他官署で調達手続きを実施のため","×",IF(VLOOKUP(A17,#REF!,22,FALSE)="②同種の他の契約の予定価格を類推されるおそれがあるため公表しない","×","○")))</f>
        <v/>
      </c>
    </row>
    <row r="18" spans="1:17" s="12" customFormat="1" ht="69.95" customHeight="1">
      <c r="A18" s="13"/>
      <c r="B18" s="14" t="str">
        <f>IF(A18="","",VLOOKUP(A18,#REF!,6,FALSE))</f>
        <v/>
      </c>
      <c r="C18" s="1" t="str">
        <f>IF(A18="","",VLOOKUP(A18,#REF!,7,FALSE))</f>
        <v/>
      </c>
      <c r="D18" s="45" t="str">
        <f>IF(A18="","",VLOOKUP(A18,#REF!,10,FALSE))</f>
        <v/>
      </c>
      <c r="E18" s="14" t="str">
        <f>IF(A18="","",VLOOKUP(A18,#REF!,11,FALSE))</f>
        <v/>
      </c>
      <c r="F18" s="16" t="str">
        <f>IF(A18="","",VLOOKUP(A18,#REF!,12,FALSE))</f>
        <v/>
      </c>
      <c r="G18" s="17" t="str">
        <f>IF(A18="","",VLOOKUP(A18,#REF!,32,FALSE))</f>
        <v/>
      </c>
      <c r="H18" s="18" t="str">
        <f>IF(A18="","",IF(VLOOKUP(A18,#REF!,17,FALSE)="他官署で調達手続きを実施のため","他官署で調達手続きを実施のため",IF(VLOOKUP(A18,#REF!,24,FALSE)="②同種の他の契約の予定価格を類推されるおそれがあるため公表しない","同種の他の契約の予定価格を類推されるおそれがあるため公表しない",IF(VLOOKUP(A18,#REF!,24,FALSE)="－","－",IF(VLOOKUP(A18,#REF!,8,FALSE)&lt;&gt;"",TEXT(VLOOKUP(A18,#REF!,17,FALSE),"#,##0円")&amp;CHAR(10)&amp;"(A)",VLOOKUP(A18,#REF!,17,FALSE))))))</f>
        <v/>
      </c>
      <c r="I18" s="18" t="str">
        <f>IF(A18="","",VLOOKUP(A18,#REF!,18,FALSE))</f>
        <v/>
      </c>
      <c r="J18" s="20" t="str">
        <f>IF(A18="","",IF(VLOOKUP(A18,#REF!,17,FALSE)="他官署で調達手続きを実施のため","－",IF(VLOOKUP(A18,#REF!,24,FALSE)="②同種の他の契約の予定価格を類推されるおそれがあるため公表しない","－",IF(VLOOKUP(A18,#REF!,24,FALSE)="－","－",IF(VLOOKUP(A18,#REF!,8,FALSE)&lt;&gt;"",TEXT(VLOOKUP(A18,#REF!,20,FALSE),"#.0%")&amp;CHAR(10)&amp;"(B/A×100)",VLOOKUP(A18,#REF!,20,FALSE))))))</f>
        <v/>
      </c>
      <c r="K18" s="34"/>
      <c r="L18" s="20" t="str">
        <f>IF(A18="","",IF(VLOOKUP(A18,#REF!,13,FALSE)="①公益社団法人","公社",IF(VLOOKUP(A18,#REF!,13,FALSE)="②公益財団法人","公財","")))</f>
        <v/>
      </c>
      <c r="M18" s="20" t="str">
        <f>IF(A18="","",VLOOKUP(A18,#REF!,14,FALSE))</f>
        <v/>
      </c>
      <c r="N18" s="21" t="str">
        <f>IF(A18="","",IF(VLOOKUP(A18,#REF!,14,FALSE)="国所管",VLOOKUP(A18,#REF!,25,FALSE),""))</f>
        <v/>
      </c>
      <c r="O18" s="22" t="str">
        <f>IF(A18="","",IF(AND(Q18="○",P18="分担契約/単価契約"),"単価契約"&amp;CHAR(10)&amp;"予定調達総額 "&amp;TEXT(VLOOKUP(A18,#REF!,17,FALSE),"#,##0円")&amp;"(B)"&amp;CHAR(10)&amp;"分担契約"&amp;CHAR(10)&amp;VLOOKUP(A18,#REF!,33,FALSE),IF(AND(Q18="○",P18="分担契約"),"分担契約"&amp;CHAR(10)&amp;"契約総額 "&amp;TEXT(VLOOKUP(A18,#REF!,17,FALSE),"#,##0円")&amp;"(B)"&amp;CHAR(10)&amp;VLOOKUP(A18,#REF!,33,FALSE),(IF(P18="分担契約/単価契約","単価契約"&amp;CHAR(10)&amp;"予定調達総額 "&amp;TEXT(VLOOKUP(A18,#REF!,17,FALSE),"#,##0円")&amp;CHAR(10)&amp;"分担契約"&amp;CHAR(10)&amp;VLOOKUP(A18,#REF!,33,FALSE),IF(P18="分担契約","分担契約"&amp;CHAR(10)&amp;"契約総額 "&amp;TEXT(VLOOKUP(A18,#REF!,17,FALSE),"#,##0円")&amp;CHAR(10)&amp;VLOOKUP(A18,#REF!,33,FALSE),IF(P18="単価契約","単価契約"&amp;CHAR(10)&amp;"予定調達総額 "&amp;TEXT(VLOOKUP(A18,#REF!,17,FALSE),"#,##0円")&amp;CHAR(10)&amp;VLOOKUP(A18,#REF!,33,FALSE),VLOOKUP(A18,#REF!,33,FALSE))))))))</f>
        <v/>
      </c>
      <c r="P18" s="32" t="str">
        <f>IF(A18="","",VLOOKUP(A18,#REF!,54,FALSE))</f>
        <v/>
      </c>
      <c r="Q18" s="32" t="str">
        <f>IF(A18="","",IF(VLOOKUP(A18,#REF!,15,FALSE)="他官署で調達手続きを実施のため","×",IF(VLOOKUP(A18,#REF!,22,FALSE)="②同種の他の契約の予定価格を類推されるおそれがあるため公表しない","×","○")))</f>
        <v/>
      </c>
    </row>
    <row r="19" spans="1:17" s="12" customFormat="1" ht="69.95" customHeight="1">
      <c r="A19" s="13"/>
      <c r="B19" s="14" t="str">
        <f>IF(A19="","",VLOOKUP(A19,#REF!,6,FALSE))</f>
        <v/>
      </c>
      <c r="C19" s="1" t="str">
        <f>IF(A19="","",VLOOKUP(A19,#REF!,7,FALSE))</f>
        <v/>
      </c>
      <c r="D19" s="45" t="str">
        <f>IF(A19="","",VLOOKUP(A19,#REF!,10,FALSE))</f>
        <v/>
      </c>
      <c r="E19" s="14" t="str">
        <f>IF(A19="","",VLOOKUP(A19,#REF!,11,FALSE))</f>
        <v/>
      </c>
      <c r="F19" s="16" t="str">
        <f>IF(A19="","",VLOOKUP(A19,#REF!,12,FALSE))</f>
        <v/>
      </c>
      <c r="G19" s="17" t="str">
        <f>IF(A19="","",VLOOKUP(A19,#REF!,32,FALSE))</f>
        <v/>
      </c>
      <c r="H19" s="18" t="str">
        <f>IF(A19="","",IF(VLOOKUP(A19,#REF!,17,FALSE)="他官署で調達手続きを実施のため","他官署で調達手続きを実施のため",IF(VLOOKUP(A19,#REF!,24,FALSE)="②同種の他の契約の予定価格を類推されるおそれがあるため公表しない","同種の他の契約の予定価格を類推されるおそれがあるため公表しない",IF(VLOOKUP(A19,#REF!,24,FALSE)="－","－",IF(VLOOKUP(A19,#REF!,8,FALSE)&lt;&gt;"",TEXT(VLOOKUP(A19,#REF!,17,FALSE),"#,##0円")&amp;CHAR(10)&amp;"(A)",VLOOKUP(A19,#REF!,17,FALSE))))))</f>
        <v/>
      </c>
      <c r="I19" s="18" t="str">
        <f>IF(A19="","",VLOOKUP(A19,#REF!,18,FALSE))</f>
        <v/>
      </c>
      <c r="J19" s="20" t="str">
        <f>IF(A19="","",IF(VLOOKUP(A19,#REF!,17,FALSE)="他官署で調達手続きを実施のため","－",IF(VLOOKUP(A19,#REF!,24,FALSE)="②同種の他の契約の予定価格を類推されるおそれがあるため公表しない","－",IF(VLOOKUP(A19,#REF!,24,FALSE)="－","－",IF(VLOOKUP(A19,#REF!,8,FALSE)&lt;&gt;"",TEXT(VLOOKUP(A19,#REF!,20,FALSE),"#.0%")&amp;CHAR(10)&amp;"(B/A×100)",VLOOKUP(A19,#REF!,20,FALSE))))))</f>
        <v/>
      </c>
      <c r="K19" s="34"/>
      <c r="L19" s="20" t="str">
        <f>IF(A19="","",IF(VLOOKUP(A19,#REF!,13,FALSE)="①公益社団法人","公社",IF(VLOOKUP(A19,#REF!,13,FALSE)="②公益財団法人","公財","")))</f>
        <v/>
      </c>
      <c r="M19" s="20" t="str">
        <f>IF(A19="","",VLOOKUP(A19,#REF!,14,FALSE))</f>
        <v/>
      </c>
      <c r="N19" s="21" t="str">
        <f>IF(A19="","",IF(VLOOKUP(A19,#REF!,14,FALSE)="国所管",VLOOKUP(A19,#REF!,25,FALSE),""))</f>
        <v/>
      </c>
      <c r="O19" s="22" t="str">
        <f>IF(A19="","",IF(AND(Q19="○",P19="分担契約/単価契約"),"単価契約"&amp;CHAR(10)&amp;"予定調達総額 "&amp;TEXT(VLOOKUP(A19,#REF!,17,FALSE),"#,##0円")&amp;"(B)"&amp;CHAR(10)&amp;"分担契約"&amp;CHAR(10)&amp;VLOOKUP(A19,#REF!,33,FALSE),IF(AND(Q19="○",P19="分担契約"),"分担契約"&amp;CHAR(10)&amp;"契約総額 "&amp;TEXT(VLOOKUP(A19,#REF!,17,FALSE),"#,##0円")&amp;"(B)"&amp;CHAR(10)&amp;VLOOKUP(A19,#REF!,33,FALSE),(IF(P19="分担契約/単価契約","単価契約"&amp;CHAR(10)&amp;"予定調達総額 "&amp;TEXT(VLOOKUP(A19,#REF!,17,FALSE),"#,##0円")&amp;CHAR(10)&amp;"分担契約"&amp;CHAR(10)&amp;VLOOKUP(A19,#REF!,33,FALSE),IF(P19="分担契約","分担契約"&amp;CHAR(10)&amp;"契約総額 "&amp;TEXT(VLOOKUP(A19,#REF!,17,FALSE),"#,##0円")&amp;CHAR(10)&amp;VLOOKUP(A19,#REF!,33,FALSE),IF(P19="単価契約","単価契約"&amp;CHAR(10)&amp;"予定調達総額 "&amp;TEXT(VLOOKUP(A19,#REF!,17,FALSE),"#,##0円")&amp;CHAR(10)&amp;VLOOKUP(A19,#REF!,33,FALSE),VLOOKUP(A19,#REF!,33,FALSE))))))))</f>
        <v/>
      </c>
      <c r="P19" s="32" t="str">
        <f>IF(A19="","",VLOOKUP(A19,#REF!,54,FALSE))</f>
        <v/>
      </c>
      <c r="Q19" s="32" t="str">
        <f>IF(A19="","",IF(VLOOKUP(A19,#REF!,15,FALSE)="他官署で調達手続きを実施のため","×",IF(VLOOKUP(A19,#REF!,22,FALSE)="②同種の他の契約の予定価格を類推されるおそれがあるため公表しない","×","○")))</f>
        <v/>
      </c>
    </row>
    <row r="20" spans="1:17" s="12" customFormat="1" ht="69.95" customHeight="1">
      <c r="A20" s="13"/>
      <c r="B20" s="14" t="str">
        <f>IF(A20="","",VLOOKUP(A20,#REF!,6,FALSE))</f>
        <v/>
      </c>
      <c r="C20" s="1" t="str">
        <f>IF(A20="","",VLOOKUP(A20,#REF!,7,FALSE))</f>
        <v/>
      </c>
      <c r="D20" s="45" t="str">
        <f>IF(A20="","",VLOOKUP(A20,#REF!,10,FALSE))</f>
        <v/>
      </c>
      <c r="E20" s="14" t="str">
        <f>IF(A20="","",VLOOKUP(A20,#REF!,11,FALSE))</f>
        <v/>
      </c>
      <c r="F20" s="16" t="str">
        <f>IF(A20="","",VLOOKUP(A20,#REF!,12,FALSE))</f>
        <v/>
      </c>
      <c r="G20" s="17" t="str">
        <f>IF(A20="","",VLOOKUP(A20,#REF!,32,FALSE))</f>
        <v/>
      </c>
      <c r="H20" s="18" t="str">
        <f>IF(A20="","",IF(VLOOKUP(A20,#REF!,17,FALSE)="他官署で調達手続きを実施のため","他官署で調達手続きを実施のため",IF(VLOOKUP(A20,#REF!,24,FALSE)="②同種の他の契約の予定価格を類推されるおそれがあるため公表しない","同種の他の契約の予定価格を類推されるおそれがあるため公表しない",IF(VLOOKUP(A20,#REF!,24,FALSE)="－","－",IF(VLOOKUP(A20,#REF!,8,FALSE)&lt;&gt;"",TEXT(VLOOKUP(A20,#REF!,17,FALSE),"#,##0円")&amp;CHAR(10)&amp;"(A)",VLOOKUP(A20,#REF!,17,FALSE))))))</f>
        <v/>
      </c>
      <c r="I20" s="18" t="str">
        <f>IF(A20="","",VLOOKUP(A20,#REF!,18,FALSE))</f>
        <v/>
      </c>
      <c r="J20" s="20" t="str">
        <f>IF(A20="","",IF(VLOOKUP(A20,#REF!,17,FALSE)="他官署で調達手続きを実施のため","－",IF(VLOOKUP(A20,#REF!,24,FALSE)="②同種の他の契約の予定価格を類推されるおそれがあるため公表しない","－",IF(VLOOKUP(A20,#REF!,24,FALSE)="－","－",IF(VLOOKUP(A20,#REF!,8,FALSE)&lt;&gt;"",TEXT(VLOOKUP(A20,#REF!,20,FALSE),"#.0%")&amp;CHAR(10)&amp;"(B/A×100)",VLOOKUP(A20,#REF!,20,FALSE))))))</f>
        <v/>
      </c>
      <c r="K20" s="34"/>
      <c r="L20" s="20" t="str">
        <f>IF(A20="","",IF(VLOOKUP(A20,#REF!,13,FALSE)="①公益社団法人","公社",IF(VLOOKUP(A20,#REF!,13,FALSE)="②公益財団法人","公財","")))</f>
        <v/>
      </c>
      <c r="M20" s="20" t="str">
        <f>IF(A20="","",VLOOKUP(A20,#REF!,14,FALSE))</f>
        <v/>
      </c>
      <c r="N20" s="21" t="str">
        <f>IF(A20="","",IF(VLOOKUP(A20,#REF!,14,FALSE)="国所管",VLOOKUP(A20,#REF!,25,FALSE),""))</f>
        <v/>
      </c>
      <c r="O20" s="22" t="str">
        <f>IF(A20="","",IF(AND(Q20="○",P20="分担契約/単価契約"),"単価契約"&amp;CHAR(10)&amp;"予定調達総額 "&amp;TEXT(VLOOKUP(A20,#REF!,17,FALSE),"#,##0円")&amp;"(B)"&amp;CHAR(10)&amp;"分担契約"&amp;CHAR(10)&amp;VLOOKUP(A20,#REF!,33,FALSE),IF(AND(Q20="○",P20="分担契約"),"分担契約"&amp;CHAR(10)&amp;"契約総額 "&amp;TEXT(VLOOKUP(A20,#REF!,17,FALSE),"#,##0円")&amp;"(B)"&amp;CHAR(10)&amp;VLOOKUP(A20,#REF!,33,FALSE),(IF(P20="分担契約/単価契約","単価契約"&amp;CHAR(10)&amp;"予定調達総額 "&amp;TEXT(VLOOKUP(A20,#REF!,17,FALSE),"#,##0円")&amp;CHAR(10)&amp;"分担契約"&amp;CHAR(10)&amp;VLOOKUP(A20,#REF!,33,FALSE),IF(P20="分担契約","分担契約"&amp;CHAR(10)&amp;"契約総額 "&amp;TEXT(VLOOKUP(A20,#REF!,17,FALSE),"#,##0円")&amp;CHAR(10)&amp;VLOOKUP(A20,#REF!,33,FALSE),IF(P20="単価契約","単価契約"&amp;CHAR(10)&amp;"予定調達総額 "&amp;TEXT(VLOOKUP(A20,#REF!,17,FALSE),"#,##0円")&amp;CHAR(10)&amp;VLOOKUP(A20,#REF!,33,FALSE),VLOOKUP(A20,#REF!,33,FALSE))))))))</f>
        <v/>
      </c>
      <c r="P20" s="32" t="str">
        <f>IF(A20="","",VLOOKUP(A20,#REF!,54,FALSE))</f>
        <v/>
      </c>
      <c r="Q20" s="32" t="str">
        <f>IF(A20="","",IF(VLOOKUP(A20,#REF!,15,FALSE)="他官署で調達手続きを実施のため","×",IF(VLOOKUP(A20,#REF!,22,FALSE)="②同種の他の契約の予定価格を類推されるおそれがあるため公表しない","×","○")))</f>
        <v/>
      </c>
    </row>
    <row r="21" spans="1:17" s="12" customFormat="1" ht="69.95" customHeight="1">
      <c r="A21" s="13"/>
      <c r="B21" s="14" t="str">
        <f>IF(A21="","",VLOOKUP(A21,#REF!,6,FALSE))</f>
        <v/>
      </c>
      <c r="C21" s="1" t="str">
        <f>IF(A21="","",VLOOKUP(A21,#REF!,7,FALSE))</f>
        <v/>
      </c>
      <c r="D21" s="45" t="str">
        <f>IF(A21="","",VLOOKUP(A21,#REF!,10,FALSE))</f>
        <v/>
      </c>
      <c r="E21" s="14" t="str">
        <f>IF(A21="","",VLOOKUP(A21,#REF!,11,FALSE))</f>
        <v/>
      </c>
      <c r="F21" s="16" t="str">
        <f>IF(A21="","",VLOOKUP(A21,#REF!,12,FALSE))</f>
        <v/>
      </c>
      <c r="G21" s="17" t="str">
        <f>IF(A21="","",VLOOKUP(A21,#REF!,32,FALSE))</f>
        <v/>
      </c>
      <c r="H21" s="18" t="str">
        <f>IF(A21="","",IF(VLOOKUP(A21,#REF!,17,FALSE)="他官署で調達手続きを実施のため","他官署で調達手続きを実施のため",IF(VLOOKUP(A21,#REF!,24,FALSE)="②同種の他の契約の予定価格を類推されるおそれがあるため公表しない","同種の他の契約の予定価格を類推されるおそれがあるため公表しない",IF(VLOOKUP(A21,#REF!,24,FALSE)="－","－",IF(VLOOKUP(A21,#REF!,8,FALSE)&lt;&gt;"",TEXT(VLOOKUP(A21,#REF!,17,FALSE),"#,##0円")&amp;CHAR(10)&amp;"(A)",VLOOKUP(A21,#REF!,17,FALSE))))))</f>
        <v/>
      </c>
      <c r="I21" s="18" t="str">
        <f>IF(A21="","",VLOOKUP(A21,#REF!,18,FALSE))</f>
        <v/>
      </c>
      <c r="J21" s="20" t="str">
        <f>IF(A21="","",IF(VLOOKUP(A21,#REF!,17,FALSE)="他官署で調達手続きを実施のため","－",IF(VLOOKUP(A21,#REF!,24,FALSE)="②同種の他の契約の予定価格を類推されるおそれがあるため公表しない","－",IF(VLOOKUP(A21,#REF!,24,FALSE)="－","－",IF(VLOOKUP(A21,#REF!,8,FALSE)&lt;&gt;"",TEXT(VLOOKUP(A21,#REF!,20,FALSE),"#.0%")&amp;CHAR(10)&amp;"(B/A×100)",VLOOKUP(A21,#REF!,20,FALSE))))))</f>
        <v/>
      </c>
      <c r="K21" s="34"/>
      <c r="L21" s="20" t="str">
        <f>IF(A21="","",IF(VLOOKUP(A21,#REF!,13,FALSE)="①公益社団法人","公社",IF(VLOOKUP(A21,#REF!,13,FALSE)="②公益財団法人","公財","")))</f>
        <v/>
      </c>
      <c r="M21" s="20" t="str">
        <f>IF(A21="","",VLOOKUP(A21,#REF!,14,FALSE))</f>
        <v/>
      </c>
      <c r="N21" s="21" t="str">
        <f>IF(A21="","",IF(VLOOKUP(A21,#REF!,14,FALSE)="国所管",VLOOKUP(A21,#REF!,25,FALSE),""))</f>
        <v/>
      </c>
      <c r="O21" s="22" t="str">
        <f>IF(A21="","",IF(AND(Q21="○",P21="分担契約/単価契約"),"単価契約"&amp;CHAR(10)&amp;"予定調達総額 "&amp;TEXT(VLOOKUP(A21,#REF!,17,FALSE),"#,##0円")&amp;"(B)"&amp;CHAR(10)&amp;"分担契約"&amp;CHAR(10)&amp;VLOOKUP(A21,#REF!,33,FALSE),IF(AND(Q21="○",P21="分担契約"),"分担契約"&amp;CHAR(10)&amp;"契約総額 "&amp;TEXT(VLOOKUP(A21,#REF!,17,FALSE),"#,##0円")&amp;"(B)"&amp;CHAR(10)&amp;VLOOKUP(A21,#REF!,33,FALSE),(IF(P21="分担契約/単価契約","単価契約"&amp;CHAR(10)&amp;"予定調達総額 "&amp;TEXT(VLOOKUP(A21,#REF!,17,FALSE),"#,##0円")&amp;CHAR(10)&amp;"分担契約"&amp;CHAR(10)&amp;VLOOKUP(A21,#REF!,33,FALSE),IF(P21="分担契約","分担契約"&amp;CHAR(10)&amp;"契約総額 "&amp;TEXT(VLOOKUP(A21,#REF!,17,FALSE),"#,##0円")&amp;CHAR(10)&amp;VLOOKUP(A21,#REF!,33,FALSE),IF(P21="単価契約","単価契約"&amp;CHAR(10)&amp;"予定調達総額 "&amp;TEXT(VLOOKUP(A21,#REF!,17,FALSE),"#,##0円")&amp;CHAR(10)&amp;VLOOKUP(A21,#REF!,33,FALSE),VLOOKUP(A21,#REF!,33,FALSE))))))))</f>
        <v/>
      </c>
      <c r="P21" s="32" t="str">
        <f>IF(A21="","",VLOOKUP(A21,#REF!,54,FALSE))</f>
        <v/>
      </c>
      <c r="Q21" s="32" t="str">
        <f>IF(A21="","",IF(VLOOKUP(A21,#REF!,15,FALSE)="他官署で調達手続きを実施のため","×",IF(VLOOKUP(A21,#REF!,22,FALSE)="②同種の他の契約の予定価格を類推されるおそれがあるため公表しない","×","○")))</f>
        <v/>
      </c>
    </row>
    <row r="22" spans="1:17" s="12" customFormat="1" ht="69.95" customHeight="1">
      <c r="A22" s="13"/>
      <c r="B22" s="14" t="str">
        <f>IF(A22="","",VLOOKUP(A22,#REF!,6,FALSE))</f>
        <v/>
      </c>
      <c r="C22" s="1" t="str">
        <f>IF(A22="","",VLOOKUP(A22,#REF!,7,FALSE))</f>
        <v/>
      </c>
      <c r="D22" s="45" t="str">
        <f>IF(A22="","",VLOOKUP(A22,#REF!,10,FALSE))</f>
        <v/>
      </c>
      <c r="E22" s="14" t="str">
        <f>IF(A22="","",VLOOKUP(A22,#REF!,11,FALSE))</f>
        <v/>
      </c>
      <c r="F22" s="16" t="str">
        <f>IF(A22="","",VLOOKUP(A22,#REF!,12,FALSE))</f>
        <v/>
      </c>
      <c r="G22" s="17" t="str">
        <f>IF(A22="","",VLOOKUP(A22,#REF!,32,FALSE))</f>
        <v/>
      </c>
      <c r="H22" s="18" t="str">
        <f>IF(A22="","",IF(VLOOKUP(A22,#REF!,17,FALSE)="他官署で調達手続きを実施のため","他官署で調達手続きを実施のため",IF(VLOOKUP(A22,#REF!,24,FALSE)="②同種の他の契約の予定価格を類推されるおそれがあるため公表しない","同種の他の契約の予定価格を類推されるおそれがあるため公表しない",IF(VLOOKUP(A22,#REF!,24,FALSE)="－","－",IF(VLOOKUP(A22,#REF!,8,FALSE)&lt;&gt;"",TEXT(VLOOKUP(A22,#REF!,17,FALSE),"#,##0円")&amp;CHAR(10)&amp;"(A)",VLOOKUP(A22,#REF!,17,FALSE))))))</f>
        <v/>
      </c>
      <c r="I22" s="18" t="str">
        <f>IF(A22="","",VLOOKUP(A22,#REF!,18,FALSE))</f>
        <v/>
      </c>
      <c r="J22" s="20" t="str">
        <f>IF(A22="","",IF(VLOOKUP(A22,#REF!,17,FALSE)="他官署で調達手続きを実施のため","－",IF(VLOOKUP(A22,#REF!,24,FALSE)="②同種の他の契約の予定価格を類推されるおそれがあるため公表しない","－",IF(VLOOKUP(A22,#REF!,24,FALSE)="－","－",IF(VLOOKUP(A22,#REF!,8,FALSE)&lt;&gt;"",TEXT(VLOOKUP(A22,#REF!,20,FALSE),"#.0%")&amp;CHAR(10)&amp;"(B/A×100)",VLOOKUP(A22,#REF!,20,FALSE))))))</f>
        <v/>
      </c>
      <c r="K22" s="34"/>
      <c r="L22" s="20" t="str">
        <f>IF(A22="","",IF(VLOOKUP(A22,#REF!,13,FALSE)="①公益社団法人","公社",IF(VLOOKUP(A22,#REF!,13,FALSE)="②公益財団法人","公財","")))</f>
        <v/>
      </c>
      <c r="M22" s="20" t="str">
        <f>IF(A22="","",VLOOKUP(A22,#REF!,14,FALSE))</f>
        <v/>
      </c>
      <c r="N22" s="21" t="str">
        <f>IF(A22="","",IF(VLOOKUP(A22,#REF!,14,FALSE)="国所管",VLOOKUP(A22,#REF!,25,FALSE),""))</f>
        <v/>
      </c>
      <c r="O22" s="22" t="str">
        <f>IF(A22="","",IF(AND(Q22="○",P22="分担契約/単価契約"),"単価契約"&amp;CHAR(10)&amp;"予定調達総額 "&amp;TEXT(VLOOKUP(A22,#REF!,17,FALSE),"#,##0円")&amp;"(B)"&amp;CHAR(10)&amp;"分担契約"&amp;CHAR(10)&amp;VLOOKUP(A22,#REF!,33,FALSE),IF(AND(Q22="○",P22="分担契約"),"分担契約"&amp;CHAR(10)&amp;"契約総額 "&amp;TEXT(VLOOKUP(A22,#REF!,17,FALSE),"#,##0円")&amp;"(B)"&amp;CHAR(10)&amp;VLOOKUP(A22,#REF!,33,FALSE),(IF(P22="分担契約/単価契約","単価契約"&amp;CHAR(10)&amp;"予定調達総額 "&amp;TEXT(VLOOKUP(A22,#REF!,17,FALSE),"#,##0円")&amp;CHAR(10)&amp;"分担契約"&amp;CHAR(10)&amp;VLOOKUP(A22,#REF!,33,FALSE),IF(P22="分担契約","分担契約"&amp;CHAR(10)&amp;"契約総額 "&amp;TEXT(VLOOKUP(A22,#REF!,17,FALSE),"#,##0円")&amp;CHAR(10)&amp;VLOOKUP(A22,#REF!,33,FALSE),IF(P22="単価契約","単価契約"&amp;CHAR(10)&amp;"予定調達総額 "&amp;TEXT(VLOOKUP(A22,#REF!,17,FALSE),"#,##0円")&amp;CHAR(10)&amp;VLOOKUP(A22,#REF!,33,FALSE),VLOOKUP(A22,#REF!,33,FALSE))))))))</f>
        <v/>
      </c>
      <c r="P22" s="32" t="str">
        <f>IF(A22="","",VLOOKUP(A22,#REF!,54,FALSE))</f>
        <v/>
      </c>
      <c r="Q22" s="32" t="str">
        <f>IF(A22="","",IF(VLOOKUP(A22,#REF!,15,FALSE)="他官署で調達手続きを実施のため","×",IF(VLOOKUP(A22,#REF!,22,FALSE)="②同種の他の契約の予定価格を類推されるおそれがあるため公表しない","×","○")))</f>
        <v/>
      </c>
    </row>
    <row r="23" spans="1:17" s="12" customFormat="1" ht="69.95" customHeight="1">
      <c r="A23" s="13"/>
      <c r="B23" s="14" t="str">
        <f>IF(A23="","",VLOOKUP(A23,#REF!,6,FALSE))</f>
        <v/>
      </c>
      <c r="C23" s="1" t="str">
        <f>IF(A23="","",VLOOKUP(A23,#REF!,7,FALSE))</f>
        <v/>
      </c>
      <c r="D23" s="45" t="str">
        <f>IF(A23="","",VLOOKUP(A23,#REF!,10,FALSE))</f>
        <v/>
      </c>
      <c r="E23" s="14" t="str">
        <f>IF(A23="","",VLOOKUP(A23,#REF!,11,FALSE))</f>
        <v/>
      </c>
      <c r="F23" s="16" t="str">
        <f>IF(A23="","",VLOOKUP(A23,#REF!,12,FALSE))</f>
        <v/>
      </c>
      <c r="G23" s="17" t="str">
        <f>IF(A23="","",VLOOKUP(A23,#REF!,32,FALSE))</f>
        <v/>
      </c>
      <c r="H23" s="18" t="str">
        <f>IF(A23="","",IF(VLOOKUP(A23,#REF!,17,FALSE)="他官署で調達手続きを実施のため","他官署で調達手続きを実施のため",IF(VLOOKUP(A23,#REF!,24,FALSE)="②同種の他の契約の予定価格を類推されるおそれがあるため公表しない","同種の他の契約の予定価格を類推されるおそれがあるため公表しない",IF(VLOOKUP(A23,#REF!,24,FALSE)="－","－",IF(VLOOKUP(A23,#REF!,8,FALSE)&lt;&gt;"",TEXT(VLOOKUP(A23,#REF!,17,FALSE),"#,##0円")&amp;CHAR(10)&amp;"(A)",VLOOKUP(A23,#REF!,17,FALSE))))))</f>
        <v/>
      </c>
      <c r="I23" s="18" t="str">
        <f>IF(A23="","",VLOOKUP(A23,#REF!,18,FALSE))</f>
        <v/>
      </c>
      <c r="J23" s="20" t="str">
        <f>IF(A23="","",IF(VLOOKUP(A23,#REF!,17,FALSE)="他官署で調達手続きを実施のため","－",IF(VLOOKUP(A23,#REF!,24,FALSE)="②同種の他の契約の予定価格を類推されるおそれがあるため公表しない","－",IF(VLOOKUP(A23,#REF!,24,FALSE)="－","－",IF(VLOOKUP(A23,#REF!,8,FALSE)&lt;&gt;"",TEXT(VLOOKUP(A23,#REF!,20,FALSE),"#.0%")&amp;CHAR(10)&amp;"(B/A×100)",VLOOKUP(A23,#REF!,20,FALSE))))))</f>
        <v/>
      </c>
      <c r="K23" s="34"/>
      <c r="L23" s="20" t="str">
        <f>IF(A23="","",IF(VLOOKUP(A23,#REF!,13,FALSE)="①公益社団法人","公社",IF(VLOOKUP(A23,#REF!,13,FALSE)="②公益財団法人","公財","")))</f>
        <v/>
      </c>
      <c r="M23" s="20" t="str">
        <f>IF(A23="","",VLOOKUP(A23,#REF!,14,FALSE))</f>
        <v/>
      </c>
      <c r="N23" s="21" t="str">
        <f>IF(A23="","",IF(VLOOKUP(A23,#REF!,14,FALSE)="国所管",VLOOKUP(A23,#REF!,25,FALSE),""))</f>
        <v/>
      </c>
      <c r="O23" s="22" t="str">
        <f>IF(A23="","",IF(AND(Q23="○",P23="分担契約/単価契約"),"単価契約"&amp;CHAR(10)&amp;"予定調達総額 "&amp;TEXT(VLOOKUP(A23,#REF!,17,FALSE),"#,##0円")&amp;"(B)"&amp;CHAR(10)&amp;"分担契約"&amp;CHAR(10)&amp;VLOOKUP(A23,#REF!,33,FALSE),IF(AND(Q23="○",P23="分担契約"),"分担契約"&amp;CHAR(10)&amp;"契約総額 "&amp;TEXT(VLOOKUP(A23,#REF!,17,FALSE),"#,##0円")&amp;"(B)"&amp;CHAR(10)&amp;VLOOKUP(A23,#REF!,33,FALSE),(IF(P23="分担契約/単価契約","単価契約"&amp;CHAR(10)&amp;"予定調達総額 "&amp;TEXT(VLOOKUP(A23,#REF!,17,FALSE),"#,##0円")&amp;CHAR(10)&amp;"分担契約"&amp;CHAR(10)&amp;VLOOKUP(A23,#REF!,33,FALSE),IF(P23="分担契約","分担契約"&amp;CHAR(10)&amp;"契約総額 "&amp;TEXT(VLOOKUP(A23,#REF!,17,FALSE),"#,##0円")&amp;CHAR(10)&amp;VLOOKUP(A23,#REF!,33,FALSE),IF(P23="単価契約","単価契約"&amp;CHAR(10)&amp;"予定調達総額 "&amp;TEXT(VLOOKUP(A23,#REF!,17,FALSE),"#,##0円")&amp;CHAR(10)&amp;VLOOKUP(A23,#REF!,33,FALSE),VLOOKUP(A23,#REF!,33,FALSE))))))))</f>
        <v/>
      </c>
      <c r="P23" s="32" t="str">
        <f>IF(A23="","",VLOOKUP(A23,#REF!,54,FALSE))</f>
        <v/>
      </c>
      <c r="Q23" s="32" t="str">
        <f>IF(A23="","",IF(VLOOKUP(A23,#REF!,15,FALSE)="他官署で調達手続きを実施のため","×",IF(VLOOKUP(A23,#REF!,22,FALSE)="②同種の他の契約の予定価格を類推されるおそれがあるため公表しない","×","○")))</f>
        <v/>
      </c>
    </row>
    <row r="24" spans="1:17" s="12" customFormat="1" ht="69.95" customHeight="1">
      <c r="A24" s="13"/>
      <c r="B24" s="14" t="str">
        <f>IF(A24="","",VLOOKUP(A24,#REF!,6,FALSE))</f>
        <v/>
      </c>
      <c r="C24" s="1" t="str">
        <f>IF(A24="","",VLOOKUP(A24,#REF!,7,FALSE))</f>
        <v/>
      </c>
      <c r="D24" s="45" t="str">
        <f>IF(A24="","",VLOOKUP(A24,#REF!,10,FALSE))</f>
        <v/>
      </c>
      <c r="E24" s="14" t="str">
        <f>IF(A24="","",VLOOKUP(A24,#REF!,11,FALSE))</f>
        <v/>
      </c>
      <c r="F24" s="16" t="str">
        <f>IF(A24="","",VLOOKUP(A24,#REF!,12,FALSE))</f>
        <v/>
      </c>
      <c r="G24" s="17" t="str">
        <f>IF(A24="","",VLOOKUP(A24,#REF!,32,FALSE))</f>
        <v/>
      </c>
      <c r="H24" s="18" t="str">
        <f>IF(A24="","",IF(VLOOKUP(A24,#REF!,17,FALSE)="他官署で調達手続きを実施のため","他官署で調達手続きを実施のため",IF(VLOOKUP(A24,#REF!,24,FALSE)="②同種の他の契約の予定価格を類推されるおそれがあるため公表しない","同種の他の契約の予定価格を類推されるおそれがあるため公表しない",IF(VLOOKUP(A24,#REF!,24,FALSE)="－","－",IF(VLOOKUP(A24,#REF!,8,FALSE)&lt;&gt;"",TEXT(VLOOKUP(A24,#REF!,17,FALSE),"#,##0円")&amp;CHAR(10)&amp;"(A)",VLOOKUP(A24,#REF!,17,FALSE))))))</f>
        <v/>
      </c>
      <c r="I24" s="18" t="str">
        <f>IF(A24="","",VLOOKUP(A24,#REF!,18,FALSE))</f>
        <v/>
      </c>
      <c r="J24" s="20" t="str">
        <f>IF(A24="","",IF(VLOOKUP(A24,#REF!,17,FALSE)="他官署で調達手続きを実施のため","－",IF(VLOOKUP(A24,#REF!,24,FALSE)="②同種の他の契約の予定価格を類推されるおそれがあるため公表しない","－",IF(VLOOKUP(A24,#REF!,24,FALSE)="－","－",IF(VLOOKUP(A24,#REF!,8,FALSE)&lt;&gt;"",TEXT(VLOOKUP(A24,#REF!,20,FALSE),"#.0%")&amp;CHAR(10)&amp;"(B/A×100)",VLOOKUP(A24,#REF!,20,FALSE))))))</f>
        <v/>
      </c>
      <c r="K24" s="34"/>
      <c r="L24" s="20" t="str">
        <f>IF(A24="","",IF(VLOOKUP(A24,#REF!,13,FALSE)="①公益社団法人","公社",IF(VLOOKUP(A24,#REF!,13,FALSE)="②公益財団法人","公財","")))</f>
        <v/>
      </c>
      <c r="M24" s="20" t="str">
        <f>IF(A24="","",VLOOKUP(A24,#REF!,14,FALSE))</f>
        <v/>
      </c>
      <c r="N24" s="21" t="str">
        <f>IF(A24="","",IF(VLOOKUP(A24,#REF!,14,FALSE)="国所管",VLOOKUP(A24,#REF!,25,FALSE),""))</f>
        <v/>
      </c>
      <c r="O24" s="22" t="str">
        <f>IF(A24="","",IF(AND(Q24="○",P24="分担契約/単価契約"),"単価契約"&amp;CHAR(10)&amp;"予定調達総額 "&amp;TEXT(VLOOKUP(A24,#REF!,17,FALSE),"#,##0円")&amp;"(B)"&amp;CHAR(10)&amp;"分担契約"&amp;CHAR(10)&amp;VLOOKUP(A24,#REF!,33,FALSE),IF(AND(Q24="○",P24="分担契約"),"分担契約"&amp;CHAR(10)&amp;"契約総額 "&amp;TEXT(VLOOKUP(A24,#REF!,17,FALSE),"#,##0円")&amp;"(B)"&amp;CHAR(10)&amp;VLOOKUP(A24,#REF!,33,FALSE),(IF(P24="分担契約/単価契約","単価契約"&amp;CHAR(10)&amp;"予定調達総額 "&amp;TEXT(VLOOKUP(A24,#REF!,17,FALSE),"#,##0円")&amp;CHAR(10)&amp;"分担契約"&amp;CHAR(10)&amp;VLOOKUP(A24,#REF!,33,FALSE),IF(P24="分担契約","分担契約"&amp;CHAR(10)&amp;"契約総額 "&amp;TEXT(VLOOKUP(A24,#REF!,17,FALSE),"#,##0円")&amp;CHAR(10)&amp;VLOOKUP(A24,#REF!,33,FALSE),IF(P24="単価契約","単価契約"&amp;CHAR(10)&amp;"予定調達総額 "&amp;TEXT(VLOOKUP(A24,#REF!,17,FALSE),"#,##0円")&amp;CHAR(10)&amp;VLOOKUP(A24,#REF!,33,FALSE),VLOOKUP(A24,#REF!,33,FALSE))))))))</f>
        <v/>
      </c>
      <c r="P24" s="32" t="str">
        <f>IF(A24="","",VLOOKUP(A24,#REF!,54,FALSE))</f>
        <v/>
      </c>
      <c r="Q24" s="32" t="str">
        <f>IF(A24="","",IF(VLOOKUP(A24,#REF!,15,FALSE)="他官署で調達手続きを実施のため","×",IF(VLOOKUP(A24,#REF!,22,FALSE)="②同種の他の契約の予定価格を類推されるおそれがあるため公表しない","×","○")))</f>
        <v/>
      </c>
    </row>
    <row r="25" spans="1:17" s="12" customFormat="1" ht="69.95" customHeight="1">
      <c r="A25" s="13"/>
      <c r="B25" s="14" t="str">
        <f>IF(A25="","",VLOOKUP(A25,#REF!,6,FALSE))</f>
        <v/>
      </c>
      <c r="C25" s="1" t="str">
        <f>IF(A25="","",VLOOKUP(A25,#REF!,7,FALSE))</f>
        <v/>
      </c>
      <c r="D25" s="45" t="str">
        <f>IF(A25="","",VLOOKUP(A25,#REF!,10,FALSE))</f>
        <v/>
      </c>
      <c r="E25" s="14" t="str">
        <f>IF(A25="","",VLOOKUP(A25,#REF!,11,FALSE))</f>
        <v/>
      </c>
      <c r="F25" s="16" t="str">
        <f>IF(A25="","",VLOOKUP(A25,#REF!,12,FALSE))</f>
        <v/>
      </c>
      <c r="G25" s="17" t="str">
        <f>IF(A25="","",VLOOKUP(A25,#REF!,32,FALSE))</f>
        <v/>
      </c>
      <c r="H25" s="18" t="str">
        <f>IF(A25="","",IF(VLOOKUP(A25,#REF!,17,FALSE)="他官署で調達手続きを実施のため","他官署で調達手続きを実施のため",IF(VLOOKUP(A25,#REF!,24,FALSE)="②同種の他の契約の予定価格を類推されるおそれがあるため公表しない","同種の他の契約の予定価格を類推されるおそれがあるため公表しない",IF(VLOOKUP(A25,#REF!,24,FALSE)="－","－",IF(VLOOKUP(A25,#REF!,8,FALSE)&lt;&gt;"",TEXT(VLOOKUP(A25,#REF!,17,FALSE),"#,##0円")&amp;CHAR(10)&amp;"(A)",VLOOKUP(A25,#REF!,17,FALSE))))))</f>
        <v/>
      </c>
      <c r="I25" s="18" t="str">
        <f>IF(A25="","",VLOOKUP(A25,#REF!,18,FALSE))</f>
        <v/>
      </c>
      <c r="J25" s="20" t="str">
        <f>IF(A25="","",IF(VLOOKUP(A25,#REF!,17,FALSE)="他官署で調達手続きを実施のため","－",IF(VLOOKUP(A25,#REF!,24,FALSE)="②同種の他の契約の予定価格を類推されるおそれがあるため公表しない","－",IF(VLOOKUP(A25,#REF!,24,FALSE)="－","－",IF(VLOOKUP(A25,#REF!,8,FALSE)&lt;&gt;"",TEXT(VLOOKUP(A25,#REF!,20,FALSE),"#.0%")&amp;CHAR(10)&amp;"(B/A×100)",VLOOKUP(A25,#REF!,20,FALSE))))))</f>
        <v/>
      </c>
      <c r="K25" s="34"/>
      <c r="L25" s="20" t="str">
        <f>IF(A25="","",IF(VLOOKUP(A25,#REF!,13,FALSE)="①公益社団法人","公社",IF(VLOOKUP(A25,#REF!,13,FALSE)="②公益財団法人","公財","")))</f>
        <v/>
      </c>
      <c r="M25" s="20" t="str">
        <f>IF(A25="","",VLOOKUP(A25,#REF!,14,FALSE))</f>
        <v/>
      </c>
      <c r="N25" s="21" t="str">
        <f>IF(A25="","",IF(VLOOKUP(A25,#REF!,14,FALSE)="国所管",VLOOKUP(A25,#REF!,25,FALSE),""))</f>
        <v/>
      </c>
      <c r="O25" s="22" t="str">
        <f>IF(A25="","",IF(AND(Q25="○",P25="分担契約/単価契約"),"単価契約"&amp;CHAR(10)&amp;"予定調達総額 "&amp;TEXT(VLOOKUP(A25,#REF!,17,FALSE),"#,##0円")&amp;"(B)"&amp;CHAR(10)&amp;"分担契約"&amp;CHAR(10)&amp;VLOOKUP(A25,#REF!,33,FALSE),IF(AND(Q25="○",P25="分担契約"),"分担契約"&amp;CHAR(10)&amp;"契約総額 "&amp;TEXT(VLOOKUP(A25,#REF!,17,FALSE),"#,##0円")&amp;"(B)"&amp;CHAR(10)&amp;VLOOKUP(A25,#REF!,33,FALSE),(IF(P25="分担契約/単価契約","単価契約"&amp;CHAR(10)&amp;"予定調達総額 "&amp;TEXT(VLOOKUP(A25,#REF!,17,FALSE),"#,##0円")&amp;CHAR(10)&amp;"分担契約"&amp;CHAR(10)&amp;VLOOKUP(A25,#REF!,33,FALSE),IF(P25="分担契約","分担契約"&amp;CHAR(10)&amp;"契約総額 "&amp;TEXT(VLOOKUP(A25,#REF!,17,FALSE),"#,##0円")&amp;CHAR(10)&amp;VLOOKUP(A25,#REF!,33,FALSE),IF(P25="単価契約","単価契約"&amp;CHAR(10)&amp;"予定調達総額 "&amp;TEXT(VLOOKUP(A25,#REF!,17,FALSE),"#,##0円")&amp;CHAR(10)&amp;VLOOKUP(A25,#REF!,33,FALSE),VLOOKUP(A25,#REF!,33,FALSE))))))))</f>
        <v/>
      </c>
      <c r="P25" s="32" t="str">
        <f>IF(A25="","",VLOOKUP(A25,#REF!,54,FALSE))</f>
        <v/>
      </c>
      <c r="Q25" s="32" t="str">
        <f>IF(A25="","",IF(VLOOKUP(A25,#REF!,15,FALSE)="他官署で調達手続きを実施のため","×",IF(VLOOKUP(A25,#REF!,22,FALSE)="②同種の他の契約の予定価格を類推されるおそれがあるため公表しない","×","○")))</f>
        <v/>
      </c>
    </row>
    <row r="26" spans="1:17" s="12" customFormat="1" ht="69.95" customHeight="1">
      <c r="A26" s="13"/>
      <c r="B26" s="14" t="str">
        <f>IF(A26="","",VLOOKUP(A26,#REF!,6,FALSE))</f>
        <v/>
      </c>
      <c r="C26" s="1" t="str">
        <f>IF(A26="","",VLOOKUP(A26,#REF!,7,FALSE))</f>
        <v/>
      </c>
      <c r="D26" s="45" t="str">
        <f>IF(A26="","",VLOOKUP(A26,#REF!,10,FALSE))</f>
        <v/>
      </c>
      <c r="E26" s="14" t="str">
        <f>IF(A26="","",VLOOKUP(A26,#REF!,11,FALSE))</f>
        <v/>
      </c>
      <c r="F26" s="16" t="str">
        <f>IF(A26="","",VLOOKUP(A26,#REF!,12,FALSE))</f>
        <v/>
      </c>
      <c r="G26" s="17" t="str">
        <f>IF(A26="","",VLOOKUP(A26,#REF!,32,FALSE))</f>
        <v/>
      </c>
      <c r="H26" s="18" t="str">
        <f>IF(A26="","",IF(VLOOKUP(A26,#REF!,17,FALSE)="他官署で調達手続きを実施のため","他官署で調達手続きを実施のため",IF(VLOOKUP(A26,#REF!,24,FALSE)="②同種の他の契約の予定価格を類推されるおそれがあるため公表しない","同種の他の契約の予定価格を類推されるおそれがあるため公表しない",IF(VLOOKUP(A26,#REF!,24,FALSE)="－","－",IF(VLOOKUP(A26,#REF!,8,FALSE)&lt;&gt;"",TEXT(VLOOKUP(A26,#REF!,17,FALSE),"#,##0円")&amp;CHAR(10)&amp;"(A)",VLOOKUP(A26,#REF!,17,FALSE))))))</f>
        <v/>
      </c>
      <c r="I26" s="18" t="str">
        <f>IF(A26="","",VLOOKUP(A26,#REF!,18,FALSE))</f>
        <v/>
      </c>
      <c r="J26" s="20" t="str">
        <f>IF(A26="","",IF(VLOOKUP(A26,#REF!,17,FALSE)="他官署で調達手続きを実施のため","－",IF(VLOOKUP(A26,#REF!,24,FALSE)="②同種の他の契約の予定価格を類推されるおそれがあるため公表しない","－",IF(VLOOKUP(A26,#REF!,24,FALSE)="－","－",IF(VLOOKUP(A26,#REF!,8,FALSE)&lt;&gt;"",TEXT(VLOOKUP(A26,#REF!,20,FALSE),"#.0%")&amp;CHAR(10)&amp;"(B/A×100)",VLOOKUP(A26,#REF!,20,FALSE))))))</f>
        <v/>
      </c>
      <c r="K26" s="34"/>
      <c r="L26" s="20" t="str">
        <f>IF(A26="","",IF(VLOOKUP(A26,#REF!,13,FALSE)="①公益社団法人","公社",IF(VLOOKUP(A26,#REF!,13,FALSE)="②公益財団法人","公財","")))</f>
        <v/>
      </c>
      <c r="M26" s="20" t="str">
        <f>IF(A26="","",VLOOKUP(A26,#REF!,14,FALSE))</f>
        <v/>
      </c>
      <c r="N26" s="21" t="str">
        <f>IF(A26="","",IF(VLOOKUP(A26,#REF!,14,FALSE)="国所管",VLOOKUP(A26,#REF!,25,FALSE),""))</f>
        <v/>
      </c>
      <c r="O26" s="22" t="str">
        <f>IF(A26="","",IF(AND(Q26="○",P26="分担契約/単価契約"),"単価契約"&amp;CHAR(10)&amp;"予定調達総額 "&amp;TEXT(VLOOKUP(A26,#REF!,17,FALSE),"#,##0円")&amp;"(B)"&amp;CHAR(10)&amp;"分担契約"&amp;CHAR(10)&amp;VLOOKUP(A26,#REF!,33,FALSE),IF(AND(Q26="○",P26="分担契約"),"分担契約"&amp;CHAR(10)&amp;"契約総額 "&amp;TEXT(VLOOKUP(A26,#REF!,17,FALSE),"#,##0円")&amp;"(B)"&amp;CHAR(10)&amp;VLOOKUP(A26,#REF!,33,FALSE),(IF(P26="分担契約/単価契約","単価契約"&amp;CHAR(10)&amp;"予定調達総額 "&amp;TEXT(VLOOKUP(A26,#REF!,17,FALSE),"#,##0円")&amp;CHAR(10)&amp;"分担契約"&amp;CHAR(10)&amp;VLOOKUP(A26,#REF!,33,FALSE),IF(P26="分担契約","分担契約"&amp;CHAR(10)&amp;"契約総額 "&amp;TEXT(VLOOKUP(A26,#REF!,17,FALSE),"#,##0円")&amp;CHAR(10)&amp;VLOOKUP(A26,#REF!,33,FALSE),IF(P26="単価契約","単価契約"&amp;CHAR(10)&amp;"予定調達総額 "&amp;TEXT(VLOOKUP(A26,#REF!,17,FALSE),"#,##0円")&amp;CHAR(10)&amp;VLOOKUP(A26,#REF!,33,FALSE),VLOOKUP(A26,#REF!,33,FALSE))))))))</f>
        <v/>
      </c>
      <c r="P26" s="32" t="str">
        <f>IF(A26="","",VLOOKUP(A26,#REF!,54,FALSE))</f>
        <v/>
      </c>
      <c r="Q26" s="32" t="str">
        <f>IF(A26="","",IF(VLOOKUP(A26,#REF!,15,FALSE)="他官署で調達手続きを実施のため","×",IF(VLOOKUP(A26,#REF!,22,FALSE)="②同種の他の契約の予定価格を類推されるおそれがあるため公表しない","×","○")))</f>
        <v/>
      </c>
    </row>
    <row r="27" spans="1:17" s="12" customFormat="1" ht="69.95" customHeight="1">
      <c r="A27" s="13"/>
      <c r="B27" s="14" t="str">
        <f>IF(A27="","",VLOOKUP(A27,#REF!,6,FALSE))</f>
        <v/>
      </c>
      <c r="C27" s="1" t="str">
        <f>IF(A27="","",VLOOKUP(A27,#REF!,7,FALSE))</f>
        <v/>
      </c>
      <c r="D27" s="45" t="str">
        <f>IF(A27="","",VLOOKUP(A27,#REF!,10,FALSE))</f>
        <v/>
      </c>
      <c r="E27" s="14" t="str">
        <f>IF(A27="","",VLOOKUP(A27,#REF!,11,FALSE))</f>
        <v/>
      </c>
      <c r="F27" s="16" t="str">
        <f>IF(A27="","",VLOOKUP(A27,#REF!,12,FALSE))</f>
        <v/>
      </c>
      <c r="G27" s="17" t="str">
        <f>IF(A27="","",VLOOKUP(A27,#REF!,32,FALSE))</f>
        <v/>
      </c>
      <c r="H27" s="18" t="str">
        <f>IF(A27="","",IF(VLOOKUP(A27,#REF!,17,FALSE)="他官署で調達手続きを実施のため","他官署で調達手続きを実施のため",IF(VLOOKUP(A27,#REF!,24,FALSE)="②同種の他の契約の予定価格を類推されるおそれがあるため公表しない","同種の他の契約の予定価格を類推されるおそれがあるため公表しない",IF(VLOOKUP(A27,#REF!,24,FALSE)="－","－",IF(VLOOKUP(A27,#REF!,8,FALSE)&lt;&gt;"",TEXT(VLOOKUP(A27,#REF!,17,FALSE),"#,##0円")&amp;CHAR(10)&amp;"(A)",VLOOKUP(A27,#REF!,17,FALSE))))))</f>
        <v/>
      </c>
      <c r="I27" s="18" t="str">
        <f>IF(A27="","",VLOOKUP(A27,#REF!,18,FALSE))</f>
        <v/>
      </c>
      <c r="J27" s="20" t="str">
        <f>IF(A27="","",IF(VLOOKUP(A27,#REF!,17,FALSE)="他官署で調達手続きを実施のため","－",IF(VLOOKUP(A27,#REF!,24,FALSE)="②同種の他の契約の予定価格を類推されるおそれがあるため公表しない","－",IF(VLOOKUP(A27,#REF!,24,FALSE)="－","－",IF(VLOOKUP(A27,#REF!,8,FALSE)&lt;&gt;"",TEXT(VLOOKUP(A27,#REF!,20,FALSE),"#.0%")&amp;CHAR(10)&amp;"(B/A×100)",VLOOKUP(A27,#REF!,20,FALSE))))))</f>
        <v/>
      </c>
      <c r="K27" s="34"/>
      <c r="L27" s="20" t="str">
        <f>IF(A27="","",IF(VLOOKUP(A27,#REF!,13,FALSE)="①公益社団法人","公社",IF(VLOOKUP(A27,#REF!,13,FALSE)="②公益財団法人","公財","")))</f>
        <v/>
      </c>
      <c r="M27" s="20" t="str">
        <f>IF(A27="","",VLOOKUP(A27,#REF!,14,FALSE))</f>
        <v/>
      </c>
      <c r="N27" s="21" t="str">
        <f>IF(A27="","",IF(VLOOKUP(A27,#REF!,14,FALSE)="国所管",VLOOKUP(A27,#REF!,25,FALSE),""))</f>
        <v/>
      </c>
      <c r="O27" s="22" t="str">
        <f>IF(A27="","",IF(AND(Q27="○",P27="分担契約/単価契約"),"単価契約"&amp;CHAR(10)&amp;"予定調達総額 "&amp;TEXT(VLOOKUP(A27,#REF!,17,FALSE),"#,##0円")&amp;"(B)"&amp;CHAR(10)&amp;"分担契約"&amp;CHAR(10)&amp;VLOOKUP(A27,#REF!,33,FALSE),IF(AND(Q27="○",P27="分担契約"),"分担契約"&amp;CHAR(10)&amp;"契約総額 "&amp;TEXT(VLOOKUP(A27,#REF!,17,FALSE),"#,##0円")&amp;"(B)"&amp;CHAR(10)&amp;VLOOKUP(A27,#REF!,33,FALSE),(IF(P27="分担契約/単価契約","単価契約"&amp;CHAR(10)&amp;"予定調達総額 "&amp;TEXT(VLOOKUP(A27,#REF!,17,FALSE),"#,##0円")&amp;CHAR(10)&amp;"分担契約"&amp;CHAR(10)&amp;VLOOKUP(A27,#REF!,33,FALSE),IF(P27="分担契約","分担契約"&amp;CHAR(10)&amp;"契約総額 "&amp;TEXT(VLOOKUP(A27,#REF!,17,FALSE),"#,##0円")&amp;CHAR(10)&amp;VLOOKUP(A27,#REF!,33,FALSE),IF(P27="単価契約","単価契約"&amp;CHAR(10)&amp;"予定調達総額 "&amp;TEXT(VLOOKUP(A27,#REF!,17,FALSE),"#,##0円")&amp;CHAR(10)&amp;VLOOKUP(A27,#REF!,33,FALSE),VLOOKUP(A27,#REF!,33,FALSE))))))))</f>
        <v/>
      </c>
      <c r="P27" s="32" t="str">
        <f>IF(A27="","",VLOOKUP(A27,#REF!,54,FALSE))</f>
        <v/>
      </c>
      <c r="Q27" s="32" t="str">
        <f>IF(A27="","",IF(VLOOKUP(A27,#REF!,15,FALSE)="他官署で調達手続きを実施のため","×",IF(VLOOKUP(A27,#REF!,22,FALSE)="②同種の他の契約の予定価格を類推されるおそれがあるため公表しない","×","○")))</f>
        <v/>
      </c>
    </row>
    <row r="28" spans="1:17" s="12" customFormat="1" ht="69.95" customHeight="1">
      <c r="A28" s="13"/>
      <c r="B28" s="14" t="str">
        <f>IF(A28="","",VLOOKUP(A28,#REF!,6,FALSE))</f>
        <v/>
      </c>
      <c r="C28" s="1" t="str">
        <f>IF(A28="","",VLOOKUP(A28,#REF!,7,FALSE))</f>
        <v/>
      </c>
      <c r="D28" s="45" t="str">
        <f>IF(A28="","",VLOOKUP(A28,#REF!,10,FALSE))</f>
        <v/>
      </c>
      <c r="E28" s="14" t="str">
        <f>IF(A28="","",VLOOKUP(A28,#REF!,11,FALSE))</f>
        <v/>
      </c>
      <c r="F28" s="16" t="str">
        <f>IF(A28="","",VLOOKUP(A28,#REF!,12,FALSE))</f>
        <v/>
      </c>
      <c r="G28" s="17" t="str">
        <f>IF(A28="","",VLOOKUP(A28,#REF!,32,FALSE))</f>
        <v/>
      </c>
      <c r="H28" s="18" t="str">
        <f>IF(A28="","",IF(VLOOKUP(A28,#REF!,17,FALSE)="他官署で調達手続きを実施のため","他官署で調達手続きを実施のため",IF(VLOOKUP(A28,#REF!,24,FALSE)="②同種の他の契約の予定価格を類推されるおそれがあるため公表しない","同種の他の契約の予定価格を類推されるおそれがあるため公表しない",IF(VLOOKUP(A28,#REF!,24,FALSE)="－","－",IF(VLOOKUP(A28,#REF!,8,FALSE)&lt;&gt;"",TEXT(VLOOKUP(A28,#REF!,17,FALSE),"#,##0円")&amp;CHAR(10)&amp;"(A)",VLOOKUP(A28,#REF!,17,FALSE))))))</f>
        <v/>
      </c>
      <c r="I28" s="18" t="str">
        <f>IF(A28="","",VLOOKUP(A28,#REF!,18,FALSE))</f>
        <v/>
      </c>
      <c r="J28" s="20" t="str">
        <f>IF(A28="","",IF(VLOOKUP(A28,#REF!,17,FALSE)="他官署で調達手続きを実施のため","－",IF(VLOOKUP(A28,#REF!,24,FALSE)="②同種の他の契約の予定価格を類推されるおそれがあるため公表しない","－",IF(VLOOKUP(A28,#REF!,24,FALSE)="－","－",IF(VLOOKUP(A28,#REF!,8,FALSE)&lt;&gt;"",TEXT(VLOOKUP(A28,#REF!,20,FALSE),"#.0%")&amp;CHAR(10)&amp;"(B/A×100)",VLOOKUP(A28,#REF!,20,FALSE))))))</f>
        <v/>
      </c>
      <c r="K28" s="34"/>
      <c r="L28" s="20" t="str">
        <f>IF(A28="","",IF(VLOOKUP(A28,#REF!,13,FALSE)="①公益社団法人","公社",IF(VLOOKUP(A28,#REF!,13,FALSE)="②公益財団法人","公財","")))</f>
        <v/>
      </c>
      <c r="M28" s="20" t="str">
        <f>IF(A28="","",VLOOKUP(A28,#REF!,14,FALSE))</f>
        <v/>
      </c>
      <c r="N28" s="21" t="str">
        <f>IF(A28="","",IF(VLOOKUP(A28,#REF!,14,FALSE)="国所管",VLOOKUP(A28,#REF!,25,FALSE),""))</f>
        <v/>
      </c>
      <c r="O28" s="22" t="str">
        <f>IF(A28="","",IF(AND(Q28="○",P28="分担契約/単価契約"),"単価契約"&amp;CHAR(10)&amp;"予定調達総額 "&amp;TEXT(VLOOKUP(A28,#REF!,17,FALSE),"#,##0円")&amp;"(B)"&amp;CHAR(10)&amp;"分担契約"&amp;CHAR(10)&amp;VLOOKUP(A28,#REF!,33,FALSE),IF(AND(Q28="○",P28="分担契約"),"分担契約"&amp;CHAR(10)&amp;"契約総額 "&amp;TEXT(VLOOKUP(A28,#REF!,17,FALSE),"#,##0円")&amp;"(B)"&amp;CHAR(10)&amp;VLOOKUP(A28,#REF!,33,FALSE),(IF(P28="分担契約/単価契約","単価契約"&amp;CHAR(10)&amp;"予定調達総額 "&amp;TEXT(VLOOKUP(A28,#REF!,17,FALSE),"#,##0円")&amp;CHAR(10)&amp;"分担契約"&amp;CHAR(10)&amp;VLOOKUP(A28,#REF!,33,FALSE),IF(P28="分担契約","分担契約"&amp;CHAR(10)&amp;"契約総額 "&amp;TEXT(VLOOKUP(A28,#REF!,17,FALSE),"#,##0円")&amp;CHAR(10)&amp;VLOOKUP(A28,#REF!,33,FALSE),IF(P28="単価契約","単価契約"&amp;CHAR(10)&amp;"予定調達総額 "&amp;TEXT(VLOOKUP(A28,#REF!,17,FALSE),"#,##0円")&amp;CHAR(10)&amp;VLOOKUP(A28,#REF!,33,FALSE),VLOOKUP(A28,#REF!,33,FALSE))))))))</f>
        <v/>
      </c>
      <c r="P28" s="32" t="str">
        <f>IF(A28="","",VLOOKUP(A28,#REF!,54,FALSE))</f>
        <v/>
      </c>
      <c r="Q28" s="32" t="str">
        <f>IF(A28="","",IF(VLOOKUP(A28,#REF!,15,FALSE)="他官署で調達手続きを実施のため","×",IF(VLOOKUP(A28,#REF!,22,FALSE)="②同種の他の契約の予定価格を類推されるおそれがあるため公表しない","×","○")))</f>
        <v/>
      </c>
    </row>
    <row r="29" spans="1:17" s="12" customFormat="1" ht="69.95" customHeight="1">
      <c r="A29" s="13"/>
      <c r="B29" s="14" t="str">
        <f>IF(A29="","",VLOOKUP(A29,#REF!,6,FALSE))</f>
        <v/>
      </c>
      <c r="C29" s="1" t="str">
        <f>IF(A29="","",VLOOKUP(A29,#REF!,7,FALSE))</f>
        <v/>
      </c>
      <c r="D29" s="45" t="str">
        <f>IF(A29="","",VLOOKUP(A29,#REF!,10,FALSE))</f>
        <v/>
      </c>
      <c r="E29" s="14" t="str">
        <f>IF(A29="","",VLOOKUP(A29,#REF!,11,FALSE))</f>
        <v/>
      </c>
      <c r="F29" s="16" t="str">
        <f>IF(A29="","",VLOOKUP(A29,#REF!,12,FALSE))</f>
        <v/>
      </c>
      <c r="G29" s="17" t="str">
        <f>IF(A29="","",VLOOKUP(A29,#REF!,32,FALSE))</f>
        <v/>
      </c>
      <c r="H29" s="18" t="str">
        <f>IF(A29="","",IF(VLOOKUP(A29,#REF!,17,FALSE)="他官署で調達手続きを実施のため","他官署で調達手続きを実施のため",IF(VLOOKUP(A29,#REF!,24,FALSE)="②同種の他の契約の予定価格を類推されるおそれがあるため公表しない","同種の他の契約の予定価格を類推されるおそれがあるため公表しない",IF(VLOOKUP(A29,#REF!,24,FALSE)="－","－",IF(VLOOKUP(A29,#REF!,8,FALSE)&lt;&gt;"",TEXT(VLOOKUP(A29,#REF!,17,FALSE),"#,##0円")&amp;CHAR(10)&amp;"(A)",VLOOKUP(A29,#REF!,17,FALSE))))))</f>
        <v/>
      </c>
      <c r="I29" s="18" t="str">
        <f>IF(A29="","",VLOOKUP(A29,#REF!,18,FALSE))</f>
        <v/>
      </c>
      <c r="J29" s="20" t="str">
        <f>IF(A29="","",IF(VLOOKUP(A29,#REF!,17,FALSE)="他官署で調達手続きを実施のため","－",IF(VLOOKUP(A29,#REF!,24,FALSE)="②同種の他の契約の予定価格を類推されるおそれがあるため公表しない","－",IF(VLOOKUP(A29,#REF!,24,FALSE)="－","－",IF(VLOOKUP(A29,#REF!,8,FALSE)&lt;&gt;"",TEXT(VLOOKUP(A29,#REF!,20,FALSE),"#.0%")&amp;CHAR(10)&amp;"(B/A×100)",VLOOKUP(A29,#REF!,20,FALSE))))))</f>
        <v/>
      </c>
      <c r="K29" s="34"/>
      <c r="L29" s="20" t="str">
        <f>IF(A29="","",IF(VLOOKUP(A29,#REF!,13,FALSE)="①公益社団法人","公社",IF(VLOOKUP(A29,#REF!,13,FALSE)="②公益財団法人","公財","")))</f>
        <v/>
      </c>
      <c r="M29" s="20" t="str">
        <f>IF(A29="","",VLOOKUP(A29,#REF!,14,FALSE))</f>
        <v/>
      </c>
      <c r="N29" s="21" t="str">
        <f>IF(A29="","",IF(VLOOKUP(A29,#REF!,14,FALSE)="国所管",VLOOKUP(A29,#REF!,25,FALSE),""))</f>
        <v/>
      </c>
      <c r="O29" s="22" t="str">
        <f>IF(A29="","",IF(AND(Q29="○",P29="分担契約/単価契約"),"単価契約"&amp;CHAR(10)&amp;"予定調達総額 "&amp;TEXT(VLOOKUP(A29,#REF!,17,FALSE),"#,##0円")&amp;"(B)"&amp;CHAR(10)&amp;"分担契約"&amp;CHAR(10)&amp;VLOOKUP(A29,#REF!,33,FALSE),IF(AND(Q29="○",P29="分担契約"),"分担契約"&amp;CHAR(10)&amp;"契約総額 "&amp;TEXT(VLOOKUP(A29,#REF!,17,FALSE),"#,##0円")&amp;"(B)"&amp;CHAR(10)&amp;VLOOKUP(A29,#REF!,33,FALSE),(IF(P29="分担契約/単価契約","単価契約"&amp;CHAR(10)&amp;"予定調達総額 "&amp;TEXT(VLOOKUP(A29,#REF!,17,FALSE),"#,##0円")&amp;CHAR(10)&amp;"分担契約"&amp;CHAR(10)&amp;VLOOKUP(A29,#REF!,33,FALSE),IF(P29="分担契約","分担契約"&amp;CHAR(10)&amp;"契約総額 "&amp;TEXT(VLOOKUP(A29,#REF!,17,FALSE),"#,##0円")&amp;CHAR(10)&amp;VLOOKUP(A29,#REF!,33,FALSE),IF(P29="単価契約","単価契約"&amp;CHAR(10)&amp;"予定調達総額 "&amp;TEXT(VLOOKUP(A29,#REF!,17,FALSE),"#,##0円")&amp;CHAR(10)&amp;VLOOKUP(A29,#REF!,33,FALSE),VLOOKUP(A29,#REF!,33,FALSE))))))))</f>
        <v/>
      </c>
      <c r="P29" s="32" t="str">
        <f>IF(A29="","",VLOOKUP(A29,#REF!,54,FALSE))</f>
        <v/>
      </c>
      <c r="Q29" s="32" t="str">
        <f>IF(A29="","",IF(VLOOKUP(A29,#REF!,15,FALSE)="他官署で調達手続きを実施のため","×",IF(VLOOKUP(A29,#REF!,22,FALSE)="②同種の他の契約の予定価格を類推されるおそれがあるため公表しない","×","○")))</f>
        <v/>
      </c>
    </row>
    <row r="30" spans="1:17" s="12" customFormat="1" ht="69.95" customHeight="1">
      <c r="A30" s="13"/>
      <c r="B30" s="14" t="str">
        <f>IF(A30="","",VLOOKUP(A30,#REF!,6,FALSE))</f>
        <v/>
      </c>
      <c r="C30" s="1" t="str">
        <f>IF(A30="","",VLOOKUP(A30,#REF!,7,FALSE))</f>
        <v/>
      </c>
      <c r="D30" s="45" t="str">
        <f>IF(A30="","",VLOOKUP(A30,#REF!,10,FALSE))</f>
        <v/>
      </c>
      <c r="E30" s="14" t="str">
        <f>IF(A30="","",VLOOKUP(A30,#REF!,11,FALSE))</f>
        <v/>
      </c>
      <c r="F30" s="16" t="str">
        <f>IF(A30="","",VLOOKUP(A30,#REF!,12,FALSE))</f>
        <v/>
      </c>
      <c r="G30" s="17" t="str">
        <f>IF(A30="","",VLOOKUP(A30,#REF!,32,FALSE))</f>
        <v/>
      </c>
      <c r="H30" s="18" t="str">
        <f>IF(A30="","",IF(VLOOKUP(A30,#REF!,17,FALSE)="他官署で調達手続きを実施のため","他官署で調達手続きを実施のため",IF(VLOOKUP(A30,#REF!,24,FALSE)="②同種の他の契約の予定価格を類推されるおそれがあるため公表しない","同種の他の契約の予定価格を類推されるおそれがあるため公表しない",IF(VLOOKUP(A30,#REF!,24,FALSE)="－","－",IF(VLOOKUP(A30,#REF!,8,FALSE)&lt;&gt;"",TEXT(VLOOKUP(A30,#REF!,17,FALSE),"#,##0円")&amp;CHAR(10)&amp;"(A)",VLOOKUP(A30,#REF!,17,FALSE))))))</f>
        <v/>
      </c>
      <c r="I30" s="18" t="str">
        <f>IF(A30="","",VLOOKUP(A30,#REF!,18,FALSE))</f>
        <v/>
      </c>
      <c r="J30" s="20" t="str">
        <f>IF(A30="","",IF(VLOOKUP(A30,#REF!,17,FALSE)="他官署で調達手続きを実施のため","－",IF(VLOOKUP(A30,#REF!,24,FALSE)="②同種の他の契約の予定価格を類推されるおそれがあるため公表しない","－",IF(VLOOKUP(A30,#REF!,24,FALSE)="－","－",IF(VLOOKUP(A30,#REF!,8,FALSE)&lt;&gt;"",TEXT(VLOOKUP(A30,#REF!,20,FALSE),"#.0%")&amp;CHAR(10)&amp;"(B/A×100)",VLOOKUP(A30,#REF!,20,FALSE))))))</f>
        <v/>
      </c>
      <c r="K30" s="34"/>
      <c r="L30" s="20" t="str">
        <f>IF(A30="","",IF(VLOOKUP(A30,#REF!,13,FALSE)="①公益社団法人","公社",IF(VLOOKUP(A30,#REF!,13,FALSE)="②公益財団法人","公財","")))</f>
        <v/>
      </c>
      <c r="M30" s="20" t="str">
        <f>IF(A30="","",VLOOKUP(A30,#REF!,14,FALSE))</f>
        <v/>
      </c>
      <c r="N30" s="21" t="str">
        <f>IF(A30="","",IF(VLOOKUP(A30,#REF!,14,FALSE)="国所管",VLOOKUP(A30,#REF!,25,FALSE),""))</f>
        <v/>
      </c>
      <c r="O30" s="22" t="str">
        <f>IF(A30="","",IF(AND(Q30="○",P30="分担契約/単価契約"),"単価契約"&amp;CHAR(10)&amp;"予定調達総額 "&amp;TEXT(VLOOKUP(A30,#REF!,17,FALSE),"#,##0円")&amp;"(B)"&amp;CHAR(10)&amp;"分担契約"&amp;CHAR(10)&amp;VLOOKUP(A30,#REF!,33,FALSE),IF(AND(Q30="○",P30="分担契約"),"分担契約"&amp;CHAR(10)&amp;"契約総額 "&amp;TEXT(VLOOKUP(A30,#REF!,17,FALSE),"#,##0円")&amp;"(B)"&amp;CHAR(10)&amp;VLOOKUP(A30,#REF!,33,FALSE),(IF(P30="分担契約/単価契約","単価契約"&amp;CHAR(10)&amp;"予定調達総額 "&amp;TEXT(VLOOKUP(A30,#REF!,17,FALSE),"#,##0円")&amp;CHAR(10)&amp;"分担契約"&amp;CHAR(10)&amp;VLOOKUP(A30,#REF!,33,FALSE),IF(P30="分担契約","分担契約"&amp;CHAR(10)&amp;"契約総額 "&amp;TEXT(VLOOKUP(A30,#REF!,17,FALSE),"#,##0円")&amp;CHAR(10)&amp;VLOOKUP(A30,#REF!,33,FALSE),IF(P30="単価契約","単価契約"&amp;CHAR(10)&amp;"予定調達総額 "&amp;TEXT(VLOOKUP(A30,#REF!,17,FALSE),"#,##0円")&amp;CHAR(10)&amp;VLOOKUP(A30,#REF!,33,FALSE),VLOOKUP(A30,#REF!,33,FALSE))))))))</f>
        <v/>
      </c>
      <c r="P30" s="32" t="str">
        <f>IF(A30="","",VLOOKUP(A30,#REF!,54,FALSE))</f>
        <v/>
      </c>
      <c r="Q30" s="32" t="str">
        <f>IF(A30="","",IF(VLOOKUP(A30,#REF!,15,FALSE)="他官署で調達手続きを実施のため","×",IF(VLOOKUP(A30,#REF!,22,FALSE)="②同種の他の契約の予定価格を類推されるおそれがあるため公表しない","×","○")))</f>
        <v/>
      </c>
    </row>
    <row r="31" spans="1:17" s="12" customFormat="1" ht="69.95" customHeight="1">
      <c r="A31" s="13"/>
      <c r="B31" s="14" t="str">
        <f>IF(A31="","",VLOOKUP(A31,#REF!,6,FALSE))</f>
        <v/>
      </c>
      <c r="C31" s="1" t="str">
        <f>IF(A31="","",VLOOKUP(A31,#REF!,7,FALSE))</f>
        <v/>
      </c>
      <c r="D31" s="45" t="str">
        <f>IF(A31="","",VLOOKUP(A31,#REF!,10,FALSE))</f>
        <v/>
      </c>
      <c r="E31" s="14" t="str">
        <f>IF(A31="","",VLOOKUP(A31,#REF!,11,FALSE))</f>
        <v/>
      </c>
      <c r="F31" s="16" t="str">
        <f>IF(A31="","",VLOOKUP(A31,#REF!,12,FALSE))</f>
        <v/>
      </c>
      <c r="G31" s="17" t="str">
        <f>IF(A31="","",VLOOKUP(A31,#REF!,32,FALSE))</f>
        <v/>
      </c>
      <c r="H31" s="18" t="str">
        <f>IF(A31="","",IF(VLOOKUP(A31,#REF!,17,FALSE)="他官署で調達手続きを実施のため","他官署で調達手続きを実施のため",IF(VLOOKUP(A31,#REF!,24,FALSE)="②同種の他の契約の予定価格を類推されるおそれがあるため公表しない","同種の他の契約の予定価格を類推されるおそれがあるため公表しない",IF(VLOOKUP(A31,#REF!,24,FALSE)="－","－",IF(VLOOKUP(A31,#REF!,8,FALSE)&lt;&gt;"",TEXT(VLOOKUP(A31,#REF!,17,FALSE),"#,##0円")&amp;CHAR(10)&amp;"(A)",VLOOKUP(A31,#REF!,17,FALSE))))))</f>
        <v/>
      </c>
      <c r="I31" s="18" t="str">
        <f>IF(A31="","",VLOOKUP(A31,#REF!,18,FALSE))</f>
        <v/>
      </c>
      <c r="J31" s="20" t="str">
        <f>IF(A31="","",IF(VLOOKUP(A31,#REF!,17,FALSE)="他官署で調達手続きを実施のため","－",IF(VLOOKUP(A31,#REF!,24,FALSE)="②同種の他の契約の予定価格を類推されるおそれがあるため公表しない","－",IF(VLOOKUP(A31,#REF!,24,FALSE)="－","－",IF(VLOOKUP(A31,#REF!,8,FALSE)&lt;&gt;"",TEXT(VLOOKUP(A31,#REF!,20,FALSE),"#.0%")&amp;CHAR(10)&amp;"(B/A×100)",VLOOKUP(A31,#REF!,20,FALSE))))))</f>
        <v/>
      </c>
      <c r="K31" s="34"/>
      <c r="L31" s="20" t="str">
        <f>IF(A31="","",IF(VLOOKUP(A31,#REF!,13,FALSE)="①公益社団法人","公社",IF(VLOOKUP(A31,#REF!,13,FALSE)="②公益財団法人","公財","")))</f>
        <v/>
      </c>
      <c r="M31" s="20" t="str">
        <f>IF(A31="","",VLOOKUP(A31,#REF!,14,FALSE))</f>
        <v/>
      </c>
      <c r="N31" s="21" t="str">
        <f>IF(A31="","",IF(VLOOKUP(A31,#REF!,14,FALSE)="国所管",VLOOKUP(A31,#REF!,25,FALSE),""))</f>
        <v/>
      </c>
      <c r="O31" s="22" t="str">
        <f>IF(A31="","",IF(AND(Q31="○",P31="分担契約/単価契約"),"単価契約"&amp;CHAR(10)&amp;"予定調達総額 "&amp;TEXT(VLOOKUP(A31,#REF!,17,FALSE),"#,##0円")&amp;"(B)"&amp;CHAR(10)&amp;"分担契約"&amp;CHAR(10)&amp;VLOOKUP(A31,#REF!,33,FALSE),IF(AND(Q31="○",P31="分担契約"),"分担契約"&amp;CHAR(10)&amp;"契約総額 "&amp;TEXT(VLOOKUP(A31,#REF!,17,FALSE),"#,##0円")&amp;"(B)"&amp;CHAR(10)&amp;VLOOKUP(A31,#REF!,33,FALSE),(IF(P31="分担契約/単価契約","単価契約"&amp;CHAR(10)&amp;"予定調達総額 "&amp;TEXT(VLOOKUP(A31,#REF!,17,FALSE),"#,##0円")&amp;CHAR(10)&amp;"分担契約"&amp;CHAR(10)&amp;VLOOKUP(A31,#REF!,33,FALSE),IF(P31="分担契約","分担契約"&amp;CHAR(10)&amp;"契約総額 "&amp;TEXT(VLOOKUP(A31,#REF!,17,FALSE),"#,##0円")&amp;CHAR(10)&amp;VLOOKUP(A31,#REF!,33,FALSE),IF(P31="単価契約","単価契約"&amp;CHAR(10)&amp;"予定調達総額 "&amp;TEXT(VLOOKUP(A31,#REF!,17,FALSE),"#,##0円")&amp;CHAR(10)&amp;VLOOKUP(A31,#REF!,33,FALSE),VLOOKUP(A31,#REF!,33,FALSE))))))))</f>
        <v/>
      </c>
      <c r="P31" s="32" t="str">
        <f>IF(A31="","",VLOOKUP(A31,#REF!,54,FALSE))</f>
        <v/>
      </c>
      <c r="Q31" s="32" t="str">
        <f>IF(A31="","",IF(VLOOKUP(A31,#REF!,15,FALSE)="他官署で調達手続きを実施のため","×",IF(VLOOKUP(A31,#REF!,22,FALSE)="②同種の他の契約の予定価格を類推されるおそれがあるため公表しない","×","○")))</f>
        <v/>
      </c>
    </row>
    <row r="32" spans="1:17" s="12" customFormat="1" ht="69.95" customHeight="1">
      <c r="A32" s="13"/>
      <c r="B32" s="14" t="str">
        <f>IF(A32="","",VLOOKUP(A32,#REF!,6,FALSE))</f>
        <v/>
      </c>
      <c r="C32" s="1" t="str">
        <f>IF(A32="","",VLOOKUP(A32,#REF!,7,FALSE))</f>
        <v/>
      </c>
      <c r="D32" s="45" t="str">
        <f>IF(A32="","",VLOOKUP(A32,#REF!,10,FALSE))</f>
        <v/>
      </c>
      <c r="E32" s="14" t="str">
        <f>IF(A32="","",VLOOKUP(A32,#REF!,11,FALSE))</f>
        <v/>
      </c>
      <c r="F32" s="16" t="str">
        <f>IF(A32="","",VLOOKUP(A32,#REF!,12,FALSE))</f>
        <v/>
      </c>
      <c r="G32" s="17" t="str">
        <f>IF(A32="","",VLOOKUP(A32,#REF!,32,FALSE))</f>
        <v/>
      </c>
      <c r="H32" s="18" t="str">
        <f>IF(A32="","",IF(VLOOKUP(A32,#REF!,17,FALSE)="他官署で調達手続きを実施のため","他官署で調達手続きを実施のため",IF(VLOOKUP(A32,#REF!,24,FALSE)="②同種の他の契約の予定価格を類推されるおそれがあるため公表しない","同種の他の契約の予定価格を類推されるおそれがあるため公表しない",IF(VLOOKUP(A32,#REF!,24,FALSE)="－","－",IF(VLOOKUP(A32,#REF!,8,FALSE)&lt;&gt;"",TEXT(VLOOKUP(A32,#REF!,17,FALSE),"#,##0円")&amp;CHAR(10)&amp;"(A)",VLOOKUP(A32,#REF!,17,FALSE))))))</f>
        <v/>
      </c>
      <c r="I32" s="18" t="str">
        <f>IF(A32="","",VLOOKUP(A32,#REF!,18,FALSE))</f>
        <v/>
      </c>
      <c r="J32" s="20" t="str">
        <f>IF(A32="","",IF(VLOOKUP(A32,#REF!,17,FALSE)="他官署で調達手続きを実施のため","－",IF(VLOOKUP(A32,#REF!,24,FALSE)="②同種の他の契約の予定価格を類推されるおそれがあるため公表しない","－",IF(VLOOKUP(A32,#REF!,24,FALSE)="－","－",IF(VLOOKUP(A32,#REF!,8,FALSE)&lt;&gt;"",TEXT(VLOOKUP(A32,#REF!,20,FALSE),"#.0%")&amp;CHAR(10)&amp;"(B/A×100)",VLOOKUP(A32,#REF!,20,FALSE))))))</f>
        <v/>
      </c>
      <c r="K32" s="34"/>
      <c r="L32" s="20" t="str">
        <f>IF(A32="","",IF(VLOOKUP(A32,#REF!,13,FALSE)="①公益社団法人","公社",IF(VLOOKUP(A32,#REF!,13,FALSE)="②公益財団法人","公財","")))</f>
        <v/>
      </c>
      <c r="M32" s="20" t="str">
        <f>IF(A32="","",VLOOKUP(A32,#REF!,14,FALSE))</f>
        <v/>
      </c>
      <c r="N32" s="21" t="str">
        <f>IF(A32="","",IF(VLOOKUP(A32,#REF!,14,FALSE)="国所管",VLOOKUP(A32,#REF!,25,FALSE),""))</f>
        <v/>
      </c>
      <c r="O32" s="22" t="str">
        <f>IF(A32="","",IF(AND(Q32="○",P32="分担契約/単価契約"),"単価契約"&amp;CHAR(10)&amp;"予定調達総額 "&amp;TEXT(VLOOKUP(A32,#REF!,17,FALSE),"#,##0円")&amp;"(B)"&amp;CHAR(10)&amp;"分担契約"&amp;CHAR(10)&amp;VLOOKUP(A32,#REF!,33,FALSE),IF(AND(Q32="○",P32="分担契約"),"分担契約"&amp;CHAR(10)&amp;"契約総額 "&amp;TEXT(VLOOKUP(A32,#REF!,17,FALSE),"#,##0円")&amp;"(B)"&amp;CHAR(10)&amp;VLOOKUP(A32,#REF!,33,FALSE),(IF(P32="分担契約/単価契約","単価契約"&amp;CHAR(10)&amp;"予定調達総額 "&amp;TEXT(VLOOKUP(A32,#REF!,17,FALSE),"#,##0円")&amp;CHAR(10)&amp;"分担契約"&amp;CHAR(10)&amp;VLOOKUP(A32,#REF!,33,FALSE),IF(P32="分担契約","分担契約"&amp;CHAR(10)&amp;"契約総額 "&amp;TEXT(VLOOKUP(A32,#REF!,17,FALSE),"#,##0円")&amp;CHAR(10)&amp;VLOOKUP(A32,#REF!,33,FALSE),IF(P32="単価契約","単価契約"&amp;CHAR(10)&amp;"予定調達総額 "&amp;TEXT(VLOOKUP(A32,#REF!,17,FALSE),"#,##0円")&amp;CHAR(10)&amp;VLOOKUP(A32,#REF!,33,FALSE),VLOOKUP(A32,#REF!,33,FALSE))))))))</f>
        <v/>
      </c>
      <c r="P32" s="32" t="str">
        <f>IF(A32="","",VLOOKUP(A32,#REF!,54,FALSE))</f>
        <v/>
      </c>
      <c r="Q32" s="32" t="str">
        <f>IF(A32="","",IF(VLOOKUP(A32,#REF!,15,FALSE)="他官署で調達手続きを実施のため","×",IF(VLOOKUP(A32,#REF!,22,FALSE)="②同種の他の契約の予定価格を類推されるおそれがあるため公表しない","×","○")))</f>
        <v/>
      </c>
    </row>
    <row r="33" spans="1:17" s="12" customFormat="1" ht="69.95" customHeight="1">
      <c r="A33" s="13"/>
      <c r="B33" s="14" t="str">
        <f>IF(A33="","",VLOOKUP(A33,#REF!,6,FALSE))</f>
        <v/>
      </c>
      <c r="C33" s="1" t="str">
        <f>IF(A33="","",VLOOKUP(A33,#REF!,7,FALSE))</f>
        <v/>
      </c>
      <c r="D33" s="45" t="str">
        <f>IF(A33="","",VLOOKUP(A33,#REF!,10,FALSE))</f>
        <v/>
      </c>
      <c r="E33" s="14" t="str">
        <f>IF(A33="","",VLOOKUP(A33,#REF!,11,FALSE))</f>
        <v/>
      </c>
      <c r="F33" s="16" t="str">
        <f>IF(A33="","",VLOOKUP(A33,#REF!,12,FALSE))</f>
        <v/>
      </c>
      <c r="G33" s="17" t="str">
        <f>IF(A33="","",VLOOKUP(A33,#REF!,32,FALSE))</f>
        <v/>
      </c>
      <c r="H33" s="18" t="str">
        <f>IF(A33="","",IF(VLOOKUP(A33,#REF!,17,FALSE)="他官署で調達手続きを実施のため","他官署で調達手続きを実施のため",IF(VLOOKUP(A33,#REF!,24,FALSE)="②同種の他の契約の予定価格を類推されるおそれがあるため公表しない","同種の他の契約の予定価格を類推されるおそれがあるため公表しない",IF(VLOOKUP(A33,#REF!,24,FALSE)="－","－",IF(VLOOKUP(A33,#REF!,8,FALSE)&lt;&gt;"",TEXT(VLOOKUP(A33,#REF!,17,FALSE),"#,##0円")&amp;CHAR(10)&amp;"(A)",VLOOKUP(A33,#REF!,17,FALSE))))))</f>
        <v/>
      </c>
      <c r="I33" s="18" t="str">
        <f>IF(A33="","",VLOOKUP(A33,#REF!,18,FALSE))</f>
        <v/>
      </c>
      <c r="J33" s="20" t="str">
        <f>IF(A33="","",IF(VLOOKUP(A33,#REF!,17,FALSE)="他官署で調達手続きを実施のため","－",IF(VLOOKUP(A33,#REF!,24,FALSE)="②同種の他の契約の予定価格を類推されるおそれがあるため公表しない","－",IF(VLOOKUP(A33,#REF!,24,FALSE)="－","－",IF(VLOOKUP(A33,#REF!,8,FALSE)&lt;&gt;"",TEXT(VLOOKUP(A33,#REF!,20,FALSE),"#.0%")&amp;CHAR(10)&amp;"(B/A×100)",VLOOKUP(A33,#REF!,20,FALSE))))))</f>
        <v/>
      </c>
      <c r="K33" s="34"/>
      <c r="L33" s="20" t="str">
        <f>IF(A33="","",IF(VLOOKUP(A33,#REF!,13,FALSE)="①公益社団法人","公社",IF(VLOOKUP(A33,#REF!,13,FALSE)="②公益財団法人","公財","")))</f>
        <v/>
      </c>
      <c r="M33" s="20" t="str">
        <f>IF(A33="","",VLOOKUP(A33,#REF!,14,FALSE))</f>
        <v/>
      </c>
      <c r="N33" s="21" t="str">
        <f>IF(A33="","",IF(VLOOKUP(A33,#REF!,14,FALSE)="国所管",VLOOKUP(A33,#REF!,25,FALSE),""))</f>
        <v/>
      </c>
      <c r="O33" s="22" t="str">
        <f>IF(A33="","",IF(AND(Q33="○",P33="分担契約/単価契約"),"単価契約"&amp;CHAR(10)&amp;"予定調達総額 "&amp;TEXT(VLOOKUP(A33,#REF!,17,FALSE),"#,##0円")&amp;"(B)"&amp;CHAR(10)&amp;"分担契約"&amp;CHAR(10)&amp;VLOOKUP(A33,#REF!,33,FALSE),IF(AND(Q33="○",P33="分担契約"),"分担契約"&amp;CHAR(10)&amp;"契約総額 "&amp;TEXT(VLOOKUP(A33,#REF!,17,FALSE),"#,##0円")&amp;"(B)"&amp;CHAR(10)&amp;VLOOKUP(A33,#REF!,33,FALSE),(IF(P33="分担契約/単価契約","単価契約"&amp;CHAR(10)&amp;"予定調達総額 "&amp;TEXT(VLOOKUP(A33,#REF!,17,FALSE),"#,##0円")&amp;CHAR(10)&amp;"分担契約"&amp;CHAR(10)&amp;VLOOKUP(A33,#REF!,33,FALSE),IF(P33="分担契約","分担契約"&amp;CHAR(10)&amp;"契約総額 "&amp;TEXT(VLOOKUP(A33,#REF!,17,FALSE),"#,##0円")&amp;CHAR(10)&amp;VLOOKUP(A33,#REF!,33,FALSE),IF(P33="単価契約","単価契約"&amp;CHAR(10)&amp;"予定調達総額 "&amp;TEXT(VLOOKUP(A33,#REF!,17,FALSE),"#,##0円")&amp;CHAR(10)&amp;VLOOKUP(A33,#REF!,33,FALSE),VLOOKUP(A33,#REF!,33,FALSE))))))))</f>
        <v/>
      </c>
      <c r="P33" s="32" t="str">
        <f>IF(A33="","",VLOOKUP(A33,#REF!,54,FALSE))</f>
        <v/>
      </c>
      <c r="Q33" s="32" t="str">
        <f>IF(A33="","",IF(VLOOKUP(A33,#REF!,15,FALSE)="他官署で調達手続きを実施のため","×",IF(VLOOKUP(A33,#REF!,22,FALSE)="②同種の他の契約の予定価格を類推されるおそれがあるため公表しない","×","○")))</f>
        <v/>
      </c>
    </row>
    <row r="34" spans="1:17" s="12" customFormat="1" ht="69.95" customHeight="1">
      <c r="A34" s="13"/>
      <c r="B34" s="14" t="str">
        <f>IF(A34="","",VLOOKUP(A34,#REF!,6,FALSE))</f>
        <v/>
      </c>
      <c r="C34" s="1" t="str">
        <f>IF(A34="","",VLOOKUP(A34,#REF!,7,FALSE))</f>
        <v/>
      </c>
      <c r="D34" s="45" t="str">
        <f>IF(A34="","",VLOOKUP(A34,#REF!,10,FALSE))</f>
        <v/>
      </c>
      <c r="E34" s="14" t="str">
        <f>IF(A34="","",VLOOKUP(A34,#REF!,11,FALSE))</f>
        <v/>
      </c>
      <c r="F34" s="16" t="str">
        <f>IF(A34="","",VLOOKUP(A34,#REF!,12,FALSE))</f>
        <v/>
      </c>
      <c r="G34" s="17" t="str">
        <f>IF(A34="","",VLOOKUP(A34,#REF!,32,FALSE))</f>
        <v/>
      </c>
      <c r="H34" s="18" t="str">
        <f>IF(A34="","",IF(VLOOKUP(A34,#REF!,17,FALSE)="他官署で調達手続きを実施のため","他官署で調達手続きを実施のため",IF(VLOOKUP(A34,#REF!,24,FALSE)="②同種の他の契約の予定価格を類推されるおそれがあるため公表しない","同種の他の契約の予定価格を類推されるおそれがあるため公表しない",IF(VLOOKUP(A34,#REF!,24,FALSE)="－","－",IF(VLOOKUP(A34,#REF!,8,FALSE)&lt;&gt;"",TEXT(VLOOKUP(A34,#REF!,17,FALSE),"#,##0円")&amp;CHAR(10)&amp;"(A)",VLOOKUP(A34,#REF!,17,FALSE))))))</f>
        <v/>
      </c>
      <c r="I34" s="18" t="str">
        <f>IF(A34="","",VLOOKUP(A34,#REF!,18,FALSE))</f>
        <v/>
      </c>
      <c r="J34" s="20" t="str">
        <f>IF(A34="","",IF(VLOOKUP(A34,#REF!,17,FALSE)="他官署で調達手続きを実施のため","－",IF(VLOOKUP(A34,#REF!,24,FALSE)="②同種の他の契約の予定価格を類推されるおそれがあるため公表しない","－",IF(VLOOKUP(A34,#REF!,24,FALSE)="－","－",IF(VLOOKUP(A34,#REF!,8,FALSE)&lt;&gt;"",TEXT(VLOOKUP(A34,#REF!,20,FALSE),"#.0%")&amp;CHAR(10)&amp;"(B/A×100)",VLOOKUP(A34,#REF!,20,FALSE))))))</f>
        <v/>
      </c>
      <c r="K34" s="34"/>
      <c r="L34" s="20" t="str">
        <f>IF(A34="","",IF(VLOOKUP(A34,#REF!,13,FALSE)="①公益社団法人","公社",IF(VLOOKUP(A34,#REF!,13,FALSE)="②公益財団法人","公財","")))</f>
        <v/>
      </c>
      <c r="M34" s="20" t="str">
        <f>IF(A34="","",VLOOKUP(A34,#REF!,14,FALSE))</f>
        <v/>
      </c>
      <c r="N34" s="21" t="str">
        <f>IF(A34="","",IF(VLOOKUP(A34,#REF!,14,FALSE)="国所管",VLOOKUP(A34,#REF!,25,FALSE),""))</f>
        <v/>
      </c>
      <c r="O34" s="22" t="str">
        <f>IF(A34="","",IF(AND(Q34="○",P34="分担契約/単価契約"),"単価契約"&amp;CHAR(10)&amp;"予定調達総額 "&amp;TEXT(VLOOKUP(A34,#REF!,17,FALSE),"#,##0円")&amp;"(B)"&amp;CHAR(10)&amp;"分担契約"&amp;CHAR(10)&amp;VLOOKUP(A34,#REF!,33,FALSE),IF(AND(Q34="○",P34="分担契約"),"分担契約"&amp;CHAR(10)&amp;"契約総額 "&amp;TEXT(VLOOKUP(A34,#REF!,17,FALSE),"#,##0円")&amp;"(B)"&amp;CHAR(10)&amp;VLOOKUP(A34,#REF!,33,FALSE),(IF(P34="分担契約/単価契約","単価契約"&amp;CHAR(10)&amp;"予定調達総額 "&amp;TEXT(VLOOKUP(A34,#REF!,17,FALSE),"#,##0円")&amp;CHAR(10)&amp;"分担契約"&amp;CHAR(10)&amp;VLOOKUP(A34,#REF!,33,FALSE),IF(P34="分担契約","分担契約"&amp;CHAR(10)&amp;"契約総額 "&amp;TEXT(VLOOKUP(A34,#REF!,17,FALSE),"#,##0円")&amp;CHAR(10)&amp;VLOOKUP(A34,#REF!,33,FALSE),IF(P34="単価契約","単価契約"&amp;CHAR(10)&amp;"予定調達総額 "&amp;TEXT(VLOOKUP(A34,#REF!,17,FALSE),"#,##0円")&amp;CHAR(10)&amp;VLOOKUP(A34,#REF!,33,FALSE),VLOOKUP(A34,#REF!,33,FALSE))))))))</f>
        <v/>
      </c>
      <c r="P34" s="32" t="str">
        <f>IF(A34="","",VLOOKUP(A34,#REF!,54,FALSE))</f>
        <v/>
      </c>
      <c r="Q34" s="32" t="str">
        <f>IF(A34="","",IF(VLOOKUP(A34,#REF!,15,FALSE)="他官署で調達手続きを実施のため","×",IF(VLOOKUP(A34,#REF!,22,FALSE)="②同種の他の契約の予定価格を類推されるおそれがあるため公表しない","×","○")))</f>
        <v/>
      </c>
    </row>
    <row r="35" spans="1:17" s="12" customFormat="1" ht="69.95" customHeight="1">
      <c r="A35" s="13"/>
      <c r="B35" s="14" t="str">
        <f>IF(A35="","",VLOOKUP(A35,#REF!,6,FALSE))</f>
        <v/>
      </c>
      <c r="C35" s="1" t="str">
        <f>IF(A35="","",VLOOKUP(A35,#REF!,7,FALSE))</f>
        <v/>
      </c>
      <c r="D35" s="45" t="str">
        <f>IF(A35="","",VLOOKUP(A35,#REF!,10,FALSE))</f>
        <v/>
      </c>
      <c r="E35" s="14" t="str">
        <f>IF(A35="","",VLOOKUP(A35,#REF!,11,FALSE))</f>
        <v/>
      </c>
      <c r="F35" s="16" t="str">
        <f>IF(A35="","",VLOOKUP(A35,#REF!,12,FALSE))</f>
        <v/>
      </c>
      <c r="G35" s="17" t="str">
        <f>IF(A35="","",VLOOKUP(A35,#REF!,32,FALSE))</f>
        <v/>
      </c>
      <c r="H35" s="18" t="str">
        <f>IF(A35="","",IF(VLOOKUP(A35,#REF!,17,FALSE)="他官署で調達手続きを実施のため","他官署で調達手続きを実施のため",IF(VLOOKUP(A35,#REF!,24,FALSE)="②同種の他の契約の予定価格を類推されるおそれがあるため公表しない","同種の他の契約の予定価格を類推されるおそれがあるため公表しない",IF(VLOOKUP(A35,#REF!,24,FALSE)="－","－",IF(VLOOKUP(A35,#REF!,8,FALSE)&lt;&gt;"",TEXT(VLOOKUP(A35,#REF!,17,FALSE),"#,##0円")&amp;CHAR(10)&amp;"(A)",VLOOKUP(A35,#REF!,17,FALSE))))))</f>
        <v/>
      </c>
      <c r="I35" s="18" t="str">
        <f>IF(A35="","",VLOOKUP(A35,#REF!,18,FALSE))</f>
        <v/>
      </c>
      <c r="J35" s="20" t="str">
        <f>IF(A35="","",IF(VLOOKUP(A35,#REF!,17,FALSE)="他官署で調達手続きを実施のため","－",IF(VLOOKUP(A35,#REF!,24,FALSE)="②同種の他の契約の予定価格を類推されるおそれがあるため公表しない","－",IF(VLOOKUP(A35,#REF!,24,FALSE)="－","－",IF(VLOOKUP(A35,#REF!,8,FALSE)&lt;&gt;"",TEXT(VLOOKUP(A35,#REF!,20,FALSE),"#.0%")&amp;CHAR(10)&amp;"(B/A×100)",VLOOKUP(A35,#REF!,20,FALSE))))))</f>
        <v/>
      </c>
      <c r="K35" s="34"/>
      <c r="L35" s="20" t="str">
        <f>IF(A35="","",IF(VLOOKUP(A35,#REF!,13,FALSE)="①公益社団法人","公社",IF(VLOOKUP(A35,#REF!,13,FALSE)="②公益財団法人","公財","")))</f>
        <v/>
      </c>
      <c r="M35" s="20" t="str">
        <f>IF(A35="","",VLOOKUP(A35,#REF!,14,FALSE))</f>
        <v/>
      </c>
      <c r="N35" s="21" t="str">
        <f>IF(A35="","",IF(VLOOKUP(A35,#REF!,14,FALSE)="国所管",VLOOKUP(A35,#REF!,25,FALSE),""))</f>
        <v/>
      </c>
      <c r="O35" s="22" t="str">
        <f>IF(A35="","",IF(AND(Q35="○",P35="分担契約/単価契約"),"単価契約"&amp;CHAR(10)&amp;"予定調達総額 "&amp;TEXT(VLOOKUP(A35,#REF!,17,FALSE),"#,##0円")&amp;"(B)"&amp;CHAR(10)&amp;"分担契約"&amp;CHAR(10)&amp;VLOOKUP(A35,#REF!,33,FALSE),IF(AND(Q35="○",P35="分担契約"),"分担契約"&amp;CHAR(10)&amp;"契約総額 "&amp;TEXT(VLOOKUP(A35,#REF!,17,FALSE),"#,##0円")&amp;"(B)"&amp;CHAR(10)&amp;VLOOKUP(A35,#REF!,33,FALSE),(IF(P35="分担契約/単価契約","単価契約"&amp;CHAR(10)&amp;"予定調達総額 "&amp;TEXT(VLOOKUP(A35,#REF!,17,FALSE),"#,##0円")&amp;CHAR(10)&amp;"分担契約"&amp;CHAR(10)&amp;VLOOKUP(A35,#REF!,33,FALSE),IF(P35="分担契約","分担契約"&amp;CHAR(10)&amp;"契約総額 "&amp;TEXT(VLOOKUP(A35,#REF!,17,FALSE),"#,##0円")&amp;CHAR(10)&amp;VLOOKUP(A35,#REF!,33,FALSE),IF(P35="単価契約","単価契約"&amp;CHAR(10)&amp;"予定調達総額 "&amp;TEXT(VLOOKUP(A35,#REF!,17,FALSE),"#,##0円")&amp;CHAR(10)&amp;VLOOKUP(A35,#REF!,33,FALSE),VLOOKUP(A35,#REF!,33,FALSE))))))))</f>
        <v/>
      </c>
      <c r="P35" s="32" t="str">
        <f>IF(A35="","",VLOOKUP(A35,#REF!,54,FALSE))</f>
        <v/>
      </c>
      <c r="Q35" s="32" t="str">
        <f>IF(A35="","",IF(VLOOKUP(A35,#REF!,15,FALSE)="他官署で調達手続きを実施のため","×",IF(VLOOKUP(A35,#REF!,22,FALSE)="②同種の他の契約の予定価格を類推されるおそれがあるため公表しない","×","○")))</f>
        <v/>
      </c>
    </row>
    <row r="36" spans="1:17" s="12" customFormat="1" ht="69.95" customHeight="1">
      <c r="A36" s="13"/>
      <c r="B36" s="14" t="str">
        <f>IF(A36="","",VLOOKUP(A36,#REF!,6,FALSE))</f>
        <v/>
      </c>
      <c r="C36" s="1" t="str">
        <f>IF(A36="","",VLOOKUP(A36,#REF!,7,FALSE))</f>
        <v/>
      </c>
      <c r="D36" s="45" t="str">
        <f>IF(A36="","",VLOOKUP(A36,#REF!,10,FALSE))</f>
        <v/>
      </c>
      <c r="E36" s="14" t="str">
        <f>IF(A36="","",VLOOKUP(A36,#REF!,11,FALSE))</f>
        <v/>
      </c>
      <c r="F36" s="16" t="str">
        <f>IF(A36="","",VLOOKUP(A36,#REF!,12,FALSE))</f>
        <v/>
      </c>
      <c r="G36" s="17" t="str">
        <f>IF(A36="","",VLOOKUP(A36,#REF!,32,FALSE))</f>
        <v/>
      </c>
      <c r="H36" s="18" t="str">
        <f>IF(A36="","",IF(VLOOKUP(A36,#REF!,17,FALSE)="他官署で調達手続きを実施のため","他官署で調達手続きを実施のため",IF(VLOOKUP(A36,#REF!,24,FALSE)="②同種の他の契約の予定価格を類推されるおそれがあるため公表しない","同種の他の契約の予定価格を類推されるおそれがあるため公表しない",IF(VLOOKUP(A36,#REF!,24,FALSE)="－","－",IF(VLOOKUP(A36,#REF!,8,FALSE)&lt;&gt;"",TEXT(VLOOKUP(A36,#REF!,17,FALSE),"#,##0円")&amp;CHAR(10)&amp;"(A)",VLOOKUP(A36,#REF!,17,FALSE))))))</f>
        <v/>
      </c>
      <c r="I36" s="18" t="str">
        <f>IF(A36="","",VLOOKUP(A36,#REF!,18,FALSE))</f>
        <v/>
      </c>
      <c r="J36" s="20" t="str">
        <f>IF(A36="","",IF(VLOOKUP(A36,#REF!,17,FALSE)="他官署で調達手続きを実施のため","－",IF(VLOOKUP(A36,#REF!,24,FALSE)="②同種の他の契約の予定価格を類推されるおそれがあるため公表しない","－",IF(VLOOKUP(A36,#REF!,24,FALSE)="－","－",IF(VLOOKUP(A36,#REF!,8,FALSE)&lt;&gt;"",TEXT(VLOOKUP(A36,#REF!,20,FALSE),"#.0%")&amp;CHAR(10)&amp;"(B/A×100)",VLOOKUP(A36,#REF!,20,FALSE))))))</f>
        <v/>
      </c>
      <c r="K36" s="34"/>
      <c r="L36" s="20" t="str">
        <f>IF(A36="","",IF(VLOOKUP(A36,#REF!,13,FALSE)="①公益社団法人","公社",IF(VLOOKUP(A36,#REF!,13,FALSE)="②公益財団法人","公財","")))</f>
        <v/>
      </c>
      <c r="M36" s="20" t="str">
        <f>IF(A36="","",VLOOKUP(A36,#REF!,14,FALSE))</f>
        <v/>
      </c>
      <c r="N36" s="21" t="str">
        <f>IF(A36="","",IF(VLOOKUP(A36,#REF!,14,FALSE)="国所管",VLOOKUP(A36,#REF!,25,FALSE),""))</f>
        <v/>
      </c>
      <c r="O36" s="22" t="str">
        <f>IF(A36="","",IF(AND(Q36="○",P36="分担契約/単価契約"),"単価契約"&amp;CHAR(10)&amp;"予定調達総額 "&amp;TEXT(VLOOKUP(A36,#REF!,17,FALSE),"#,##0円")&amp;"(B)"&amp;CHAR(10)&amp;"分担契約"&amp;CHAR(10)&amp;VLOOKUP(A36,#REF!,33,FALSE),IF(AND(Q36="○",P36="分担契約"),"分担契約"&amp;CHAR(10)&amp;"契約総額 "&amp;TEXT(VLOOKUP(A36,#REF!,17,FALSE),"#,##0円")&amp;"(B)"&amp;CHAR(10)&amp;VLOOKUP(A36,#REF!,33,FALSE),(IF(P36="分担契約/単価契約","単価契約"&amp;CHAR(10)&amp;"予定調達総額 "&amp;TEXT(VLOOKUP(A36,#REF!,17,FALSE),"#,##0円")&amp;CHAR(10)&amp;"分担契約"&amp;CHAR(10)&amp;VLOOKUP(A36,#REF!,33,FALSE),IF(P36="分担契約","分担契約"&amp;CHAR(10)&amp;"契約総額 "&amp;TEXT(VLOOKUP(A36,#REF!,17,FALSE),"#,##0円")&amp;CHAR(10)&amp;VLOOKUP(A36,#REF!,33,FALSE),IF(P36="単価契約","単価契約"&amp;CHAR(10)&amp;"予定調達総額 "&amp;TEXT(VLOOKUP(A36,#REF!,17,FALSE),"#,##0円")&amp;CHAR(10)&amp;VLOOKUP(A36,#REF!,33,FALSE),VLOOKUP(A36,#REF!,33,FALSE))))))))</f>
        <v/>
      </c>
      <c r="P36" s="32" t="str">
        <f>IF(A36="","",VLOOKUP(A36,#REF!,54,FALSE))</f>
        <v/>
      </c>
      <c r="Q36" s="32" t="str">
        <f>IF(A36="","",IF(VLOOKUP(A36,#REF!,15,FALSE)="他官署で調達手続きを実施のため","×",IF(VLOOKUP(A36,#REF!,22,FALSE)="②同種の他の契約の予定価格を類推されるおそれがあるため公表しない","×","○")))</f>
        <v/>
      </c>
    </row>
    <row r="37" spans="1:17" s="12" customFormat="1" ht="69.95" customHeight="1">
      <c r="A37" s="13"/>
      <c r="B37" s="14" t="str">
        <f>IF(A37="","",VLOOKUP(A37,#REF!,6,FALSE))</f>
        <v/>
      </c>
      <c r="C37" s="1" t="str">
        <f>IF(A37="","",VLOOKUP(A37,#REF!,7,FALSE))</f>
        <v/>
      </c>
      <c r="D37" s="45" t="str">
        <f>IF(A37="","",VLOOKUP(A37,#REF!,10,FALSE))</f>
        <v/>
      </c>
      <c r="E37" s="14" t="str">
        <f>IF(A37="","",VLOOKUP(A37,#REF!,11,FALSE))</f>
        <v/>
      </c>
      <c r="F37" s="16" t="str">
        <f>IF(A37="","",VLOOKUP(A37,#REF!,12,FALSE))</f>
        <v/>
      </c>
      <c r="G37" s="17" t="str">
        <f>IF(A37="","",VLOOKUP(A37,#REF!,32,FALSE))</f>
        <v/>
      </c>
      <c r="H37" s="18" t="str">
        <f>IF(A37="","",IF(VLOOKUP(A37,#REF!,17,FALSE)="他官署で調達手続きを実施のため","他官署で調達手続きを実施のため",IF(VLOOKUP(A37,#REF!,24,FALSE)="②同種の他の契約の予定価格を類推されるおそれがあるため公表しない","同種の他の契約の予定価格を類推されるおそれがあるため公表しない",IF(VLOOKUP(A37,#REF!,24,FALSE)="－","－",IF(VLOOKUP(A37,#REF!,8,FALSE)&lt;&gt;"",TEXT(VLOOKUP(A37,#REF!,17,FALSE),"#,##0円")&amp;CHAR(10)&amp;"(A)",VLOOKUP(A37,#REF!,17,FALSE))))))</f>
        <v/>
      </c>
      <c r="I37" s="18" t="str">
        <f>IF(A37="","",VLOOKUP(A37,#REF!,18,FALSE))</f>
        <v/>
      </c>
      <c r="J37" s="20" t="str">
        <f>IF(A37="","",IF(VLOOKUP(A37,#REF!,17,FALSE)="他官署で調達手続きを実施のため","－",IF(VLOOKUP(A37,#REF!,24,FALSE)="②同種の他の契約の予定価格を類推されるおそれがあるため公表しない","－",IF(VLOOKUP(A37,#REF!,24,FALSE)="－","－",IF(VLOOKUP(A37,#REF!,8,FALSE)&lt;&gt;"",TEXT(VLOOKUP(A37,#REF!,20,FALSE),"#.0%")&amp;CHAR(10)&amp;"(B/A×100)",VLOOKUP(A37,#REF!,20,FALSE))))))</f>
        <v/>
      </c>
      <c r="K37" s="34"/>
      <c r="L37" s="20" t="str">
        <f>IF(A37="","",IF(VLOOKUP(A37,#REF!,13,FALSE)="①公益社団法人","公社",IF(VLOOKUP(A37,#REF!,13,FALSE)="②公益財団法人","公財","")))</f>
        <v/>
      </c>
      <c r="M37" s="20" t="str">
        <f>IF(A37="","",VLOOKUP(A37,#REF!,14,FALSE))</f>
        <v/>
      </c>
      <c r="N37" s="21" t="str">
        <f>IF(A37="","",IF(VLOOKUP(A37,#REF!,14,FALSE)="国所管",VLOOKUP(A37,#REF!,25,FALSE),""))</f>
        <v/>
      </c>
      <c r="O37" s="22" t="str">
        <f>IF(A37="","",IF(AND(Q37="○",P37="分担契約/単価契約"),"単価契約"&amp;CHAR(10)&amp;"予定調達総額 "&amp;TEXT(VLOOKUP(A37,#REF!,17,FALSE),"#,##0円")&amp;"(B)"&amp;CHAR(10)&amp;"分担契約"&amp;CHAR(10)&amp;VLOOKUP(A37,#REF!,33,FALSE),IF(AND(Q37="○",P37="分担契約"),"分担契約"&amp;CHAR(10)&amp;"契約総額 "&amp;TEXT(VLOOKUP(A37,#REF!,17,FALSE),"#,##0円")&amp;"(B)"&amp;CHAR(10)&amp;VLOOKUP(A37,#REF!,33,FALSE),(IF(P37="分担契約/単価契約","単価契約"&amp;CHAR(10)&amp;"予定調達総額 "&amp;TEXT(VLOOKUP(A37,#REF!,17,FALSE),"#,##0円")&amp;CHAR(10)&amp;"分担契約"&amp;CHAR(10)&amp;VLOOKUP(A37,#REF!,33,FALSE),IF(P37="分担契約","分担契約"&amp;CHAR(10)&amp;"契約総額 "&amp;TEXT(VLOOKUP(A37,#REF!,17,FALSE),"#,##0円")&amp;CHAR(10)&amp;VLOOKUP(A37,#REF!,33,FALSE),IF(P37="単価契約","単価契約"&amp;CHAR(10)&amp;"予定調達総額 "&amp;TEXT(VLOOKUP(A37,#REF!,17,FALSE),"#,##0円")&amp;CHAR(10)&amp;VLOOKUP(A37,#REF!,33,FALSE),VLOOKUP(A37,#REF!,33,FALSE))))))))</f>
        <v/>
      </c>
      <c r="P37" s="32" t="str">
        <f>IF(A37="","",VLOOKUP(A37,#REF!,54,FALSE))</f>
        <v/>
      </c>
      <c r="Q37" s="32" t="str">
        <f>IF(A37="","",IF(VLOOKUP(A37,#REF!,15,FALSE)="他官署で調達手続きを実施のため","×",IF(VLOOKUP(A37,#REF!,22,FALSE)="②同種の他の契約の予定価格を類推されるおそれがあるため公表しない","×","○")))</f>
        <v/>
      </c>
    </row>
    <row r="38" spans="1:17" s="12" customFormat="1" ht="69.95" customHeight="1">
      <c r="A38" s="13"/>
      <c r="B38" s="14" t="str">
        <f>IF(A38="","",VLOOKUP(A38,#REF!,6,FALSE))</f>
        <v/>
      </c>
      <c r="C38" s="1" t="str">
        <f>IF(A38="","",VLOOKUP(A38,#REF!,7,FALSE))</f>
        <v/>
      </c>
      <c r="D38" s="45" t="str">
        <f>IF(A38="","",VLOOKUP(A38,#REF!,10,FALSE))</f>
        <v/>
      </c>
      <c r="E38" s="14" t="str">
        <f>IF(A38="","",VLOOKUP(A38,#REF!,11,FALSE))</f>
        <v/>
      </c>
      <c r="F38" s="16" t="str">
        <f>IF(A38="","",VLOOKUP(A38,#REF!,12,FALSE))</f>
        <v/>
      </c>
      <c r="G38" s="17" t="str">
        <f>IF(A38="","",VLOOKUP(A38,#REF!,32,FALSE))</f>
        <v/>
      </c>
      <c r="H38" s="18" t="str">
        <f>IF(A38="","",IF(VLOOKUP(A38,#REF!,17,FALSE)="他官署で調達手続きを実施のため","他官署で調達手続きを実施のため",IF(VLOOKUP(A38,#REF!,24,FALSE)="②同種の他の契約の予定価格を類推されるおそれがあるため公表しない","同種の他の契約の予定価格を類推されるおそれがあるため公表しない",IF(VLOOKUP(A38,#REF!,24,FALSE)="－","－",IF(VLOOKUP(A38,#REF!,8,FALSE)&lt;&gt;"",TEXT(VLOOKUP(A38,#REF!,17,FALSE),"#,##0円")&amp;CHAR(10)&amp;"(A)",VLOOKUP(A38,#REF!,17,FALSE))))))</f>
        <v/>
      </c>
      <c r="I38" s="18" t="str">
        <f>IF(A38="","",VLOOKUP(A38,#REF!,18,FALSE))</f>
        <v/>
      </c>
      <c r="J38" s="20" t="str">
        <f>IF(A38="","",IF(VLOOKUP(A38,#REF!,17,FALSE)="他官署で調達手続きを実施のため","－",IF(VLOOKUP(A38,#REF!,24,FALSE)="②同種の他の契約の予定価格を類推されるおそれがあるため公表しない","－",IF(VLOOKUP(A38,#REF!,24,FALSE)="－","－",IF(VLOOKUP(A38,#REF!,8,FALSE)&lt;&gt;"",TEXT(VLOOKUP(A38,#REF!,20,FALSE),"#.0%")&amp;CHAR(10)&amp;"(B/A×100)",VLOOKUP(A38,#REF!,20,FALSE))))))</f>
        <v/>
      </c>
      <c r="K38" s="34"/>
      <c r="L38" s="20" t="str">
        <f>IF(A38="","",IF(VLOOKUP(A38,#REF!,13,FALSE)="①公益社団法人","公社",IF(VLOOKUP(A38,#REF!,13,FALSE)="②公益財団法人","公財","")))</f>
        <v/>
      </c>
      <c r="M38" s="20" t="str">
        <f>IF(A38="","",VLOOKUP(A38,#REF!,14,FALSE))</f>
        <v/>
      </c>
      <c r="N38" s="21" t="str">
        <f>IF(A38="","",IF(VLOOKUP(A38,#REF!,14,FALSE)="国所管",VLOOKUP(A38,#REF!,25,FALSE),""))</f>
        <v/>
      </c>
      <c r="O38" s="22" t="str">
        <f>IF(A38="","",IF(AND(Q38="○",P38="分担契約/単価契約"),"単価契約"&amp;CHAR(10)&amp;"予定調達総額 "&amp;TEXT(VLOOKUP(A38,#REF!,17,FALSE),"#,##0円")&amp;"(B)"&amp;CHAR(10)&amp;"分担契約"&amp;CHAR(10)&amp;VLOOKUP(A38,#REF!,33,FALSE),IF(AND(Q38="○",P38="分担契約"),"分担契約"&amp;CHAR(10)&amp;"契約総額 "&amp;TEXT(VLOOKUP(A38,#REF!,17,FALSE),"#,##0円")&amp;"(B)"&amp;CHAR(10)&amp;VLOOKUP(A38,#REF!,33,FALSE),(IF(P38="分担契約/単価契約","単価契約"&amp;CHAR(10)&amp;"予定調達総額 "&amp;TEXT(VLOOKUP(A38,#REF!,17,FALSE),"#,##0円")&amp;CHAR(10)&amp;"分担契約"&amp;CHAR(10)&amp;VLOOKUP(A38,#REF!,33,FALSE),IF(P38="分担契約","分担契約"&amp;CHAR(10)&amp;"契約総額 "&amp;TEXT(VLOOKUP(A38,#REF!,17,FALSE),"#,##0円")&amp;CHAR(10)&amp;VLOOKUP(A38,#REF!,33,FALSE),IF(P38="単価契約","単価契約"&amp;CHAR(10)&amp;"予定調達総額 "&amp;TEXT(VLOOKUP(A38,#REF!,17,FALSE),"#,##0円")&amp;CHAR(10)&amp;VLOOKUP(A38,#REF!,33,FALSE),VLOOKUP(A38,#REF!,33,FALSE))))))))</f>
        <v/>
      </c>
      <c r="P38" s="32" t="str">
        <f>IF(A38="","",VLOOKUP(A38,#REF!,54,FALSE))</f>
        <v/>
      </c>
      <c r="Q38" s="32" t="str">
        <f>IF(A38="","",IF(VLOOKUP(A38,#REF!,15,FALSE)="他官署で調達手続きを実施のため","×",IF(VLOOKUP(A38,#REF!,22,FALSE)="②同種の他の契約の予定価格を類推されるおそれがあるため公表しない","×","○")))</f>
        <v/>
      </c>
    </row>
    <row r="39" spans="1:17" s="12" customFormat="1" ht="69.95" customHeight="1">
      <c r="A39" s="13"/>
      <c r="B39" s="14" t="str">
        <f>IF(A39="","",VLOOKUP(A39,#REF!,6,FALSE))</f>
        <v/>
      </c>
      <c r="C39" s="1" t="str">
        <f>IF(A39="","",VLOOKUP(A39,#REF!,7,FALSE))</f>
        <v/>
      </c>
      <c r="D39" s="45" t="str">
        <f>IF(A39="","",VLOOKUP(A39,#REF!,10,FALSE))</f>
        <v/>
      </c>
      <c r="E39" s="14" t="str">
        <f>IF(A39="","",VLOOKUP(A39,#REF!,11,FALSE))</f>
        <v/>
      </c>
      <c r="F39" s="16" t="str">
        <f>IF(A39="","",VLOOKUP(A39,#REF!,12,FALSE))</f>
        <v/>
      </c>
      <c r="G39" s="17" t="str">
        <f>IF(A39="","",VLOOKUP(A39,#REF!,32,FALSE))</f>
        <v/>
      </c>
      <c r="H39" s="18" t="str">
        <f>IF(A39="","",IF(VLOOKUP(A39,#REF!,17,FALSE)="他官署で調達手続きを実施のため","他官署で調達手続きを実施のため",IF(VLOOKUP(A39,#REF!,24,FALSE)="②同種の他の契約の予定価格を類推されるおそれがあるため公表しない","同種の他の契約の予定価格を類推されるおそれがあるため公表しない",IF(VLOOKUP(A39,#REF!,24,FALSE)="－","－",IF(VLOOKUP(A39,#REF!,8,FALSE)&lt;&gt;"",TEXT(VLOOKUP(A39,#REF!,17,FALSE),"#,##0円")&amp;CHAR(10)&amp;"(A)",VLOOKUP(A39,#REF!,17,FALSE))))))</f>
        <v/>
      </c>
      <c r="I39" s="18" t="str">
        <f>IF(A39="","",VLOOKUP(A39,#REF!,18,FALSE))</f>
        <v/>
      </c>
      <c r="J39" s="20" t="str">
        <f>IF(A39="","",IF(VLOOKUP(A39,#REF!,17,FALSE)="他官署で調達手続きを実施のため","－",IF(VLOOKUP(A39,#REF!,24,FALSE)="②同種の他の契約の予定価格を類推されるおそれがあるため公表しない","－",IF(VLOOKUP(A39,#REF!,24,FALSE)="－","－",IF(VLOOKUP(A39,#REF!,8,FALSE)&lt;&gt;"",TEXT(VLOOKUP(A39,#REF!,20,FALSE),"#.0%")&amp;CHAR(10)&amp;"(B/A×100)",VLOOKUP(A39,#REF!,20,FALSE))))))</f>
        <v/>
      </c>
      <c r="K39" s="34"/>
      <c r="L39" s="20" t="str">
        <f>IF(A39="","",IF(VLOOKUP(A39,#REF!,13,FALSE)="①公益社団法人","公社",IF(VLOOKUP(A39,#REF!,13,FALSE)="②公益財団法人","公財","")))</f>
        <v/>
      </c>
      <c r="M39" s="20" t="str">
        <f>IF(A39="","",VLOOKUP(A39,#REF!,14,FALSE))</f>
        <v/>
      </c>
      <c r="N39" s="21" t="str">
        <f>IF(A39="","",IF(VLOOKUP(A39,#REF!,14,FALSE)="国所管",VLOOKUP(A39,#REF!,25,FALSE),""))</f>
        <v/>
      </c>
      <c r="O39" s="22" t="str">
        <f>IF(A39="","",IF(AND(Q39="○",P39="分担契約/単価契約"),"単価契約"&amp;CHAR(10)&amp;"予定調達総額 "&amp;TEXT(VLOOKUP(A39,#REF!,17,FALSE),"#,##0円")&amp;"(B)"&amp;CHAR(10)&amp;"分担契約"&amp;CHAR(10)&amp;VLOOKUP(A39,#REF!,33,FALSE),IF(AND(Q39="○",P39="分担契約"),"分担契約"&amp;CHAR(10)&amp;"契約総額 "&amp;TEXT(VLOOKUP(A39,#REF!,17,FALSE),"#,##0円")&amp;"(B)"&amp;CHAR(10)&amp;VLOOKUP(A39,#REF!,33,FALSE),(IF(P39="分担契約/単価契約","単価契約"&amp;CHAR(10)&amp;"予定調達総額 "&amp;TEXT(VLOOKUP(A39,#REF!,17,FALSE),"#,##0円")&amp;CHAR(10)&amp;"分担契約"&amp;CHAR(10)&amp;VLOOKUP(A39,#REF!,33,FALSE),IF(P39="分担契約","分担契約"&amp;CHAR(10)&amp;"契約総額 "&amp;TEXT(VLOOKUP(A39,#REF!,17,FALSE),"#,##0円")&amp;CHAR(10)&amp;VLOOKUP(A39,#REF!,33,FALSE),IF(P39="単価契約","単価契約"&amp;CHAR(10)&amp;"予定調達総額 "&amp;TEXT(VLOOKUP(A39,#REF!,17,FALSE),"#,##0円")&amp;CHAR(10)&amp;VLOOKUP(A39,#REF!,33,FALSE),VLOOKUP(A39,#REF!,33,FALSE))))))))</f>
        <v/>
      </c>
      <c r="P39" s="32" t="str">
        <f>IF(A39="","",VLOOKUP(A39,#REF!,54,FALSE))</f>
        <v/>
      </c>
      <c r="Q39" s="32" t="str">
        <f>IF(A39="","",IF(VLOOKUP(A39,#REF!,15,FALSE)="他官署で調達手続きを実施のため","×",IF(VLOOKUP(A39,#REF!,22,FALSE)="②同種の他の契約の予定価格を類推されるおそれがあるため公表しない","×","○")))</f>
        <v/>
      </c>
    </row>
    <row r="40" spans="1:17" s="12" customFormat="1" ht="69.95" customHeight="1">
      <c r="A40" s="13"/>
      <c r="B40" s="14" t="str">
        <f>IF(A40="","",VLOOKUP(A40,#REF!,6,FALSE))</f>
        <v/>
      </c>
      <c r="C40" s="1" t="str">
        <f>IF(A40="","",VLOOKUP(A40,#REF!,7,FALSE))</f>
        <v/>
      </c>
      <c r="D40" s="45" t="str">
        <f>IF(A40="","",VLOOKUP(A40,#REF!,10,FALSE))</f>
        <v/>
      </c>
      <c r="E40" s="14" t="str">
        <f>IF(A40="","",VLOOKUP(A40,#REF!,11,FALSE))</f>
        <v/>
      </c>
      <c r="F40" s="16" t="str">
        <f>IF(A40="","",VLOOKUP(A40,#REF!,12,FALSE))</f>
        <v/>
      </c>
      <c r="G40" s="17" t="str">
        <f>IF(A40="","",VLOOKUP(A40,#REF!,32,FALSE))</f>
        <v/>
      </c>
      <c r="H40" s="18" t="str">
        <f>IF(A40="","",IF(VLOOKUP(A40,#REF!,17,FALSE)="他官署で調達手続きを実施のため","他官署で調達手続きを実施のため",IF(VLOOKUP(A40,#REF!,24,FALSE)="②同種の他の契約の予定価格を類推されるおそれがあるため公表しない","同種の他の契約の予定価格を類推されるおそれがあるため公表しない",IF(VLOOKUP(A40,#REF!,24,FALSE)="－","－",IF(VLOOKUP(A40,#REF!,8,FALSE)&lt;&gt;"",TEXT(VLOOKUP(A40,#REF!,17,FALSE),"#,##0円")&amp;CHAR(10)&amp;"(A)",VLOOKUP(A40,#REF!,17,FALSE))))))</f>
        <v/>
      </c>
      <c r="I40" s="18" t="str">
        <f>IF(A40="","",VLOOKUP(A40,#REF!,18,FALSE))</f>
        <v/>
      </c>
      <c r="J40" s="20" t="str">
        <f>IF(A40="","",IF(VLOOKUP(A40,#REF!,17,FALSE)="他官署で調達手続きを実施のため","－",IF(VLOOKUP(A40,#REF!,24,FALSE)="②同種の他の契約の予定価格を類推されるおそれがあるため公表しない","－",IF(VLOOKUP(A40,#REF!,24,FALSE)="－","－",IF(VLOOKUP(A40,#REF!,8,FALSE)&lt;&gt;"",TEXT(VLOOKUP(A40,#REF!,20,FALSE),"#.0%")&amp;CHAR(10)&amp;"(B/A×100)",VLOOKUP(A40,#REF!,20,FALSE))))))</f>
        <v/>
      </c>
      <c r="K40" s="34"/>
      <c r="L40" s="20" t="str">
        <f>IF(A40="","",IF(VLOOKUP(A40,#REF!,13,FALSE)="①公益社団法人","公社",IF(VLOOKUP(A40,#REF!,13,FALSE)="②公益財団法人","公財","")))</f>
        <v/>
      </c>
      <c r="M40" s="20" t="str">
        <f>IF(A40="","",VLOOKUP(A40,#REF!,14,FALSE))</f>
        <v/>
      </c>
      <c r="N40" s="21" t="str">
        <f>IF(A40="","",IF(VLOOKUP(A40,#REF!,14,FALSE)="国所管",VLOOKUP(A40,#REF!,25,FALSE),""))</f>
        <v/>
      </c>
      <c r="O40" s="22" t="str">
        <f>IF(A40="","",IF(AND(Q40="○",P40="分担契約/単価契約"),"単価契約"&amp;CHAR(10)&amp;"予定調達総額 "&amp;TEXT(VLOOKUP(A40,#REF!,17,FALSE),"#,##0円")&amp;"(B)"&amp;CHAR(10)&amp;"分担契約"&amp;CHAR(10)&amp;VLOOKUP(A40,#REF!,33,FALSE),IF(AND(Q40="○",P40="分担契約"),"分担契約"&amp;CHAR(10)&amp;"契約総額 "&amp;TEXT(VLOOKUP(A40,#REF!,17,FALSE),"#,##0円")&amp;"(B)"&amp;CHAR(10)&amp;VLOOKUP(A40,#REF!,33,FALSE),(IF(P40="分担契約/単価契約","単価契約"&amp;CHAR(10)&amp;"予定調達総額 "&amp;TEXT(VLOOKUP(A40,#REF!,17,FALSE),"#,##0円")&amp;CHAR(10)&amp;"分担契約"&amp;CHAR(10)&amp;VLOOKUP(A40,#REF!,33,FALSE),IF(P40="分担契約","分担契約"&amp;CHAR(10)&amp;"契約総額 "&amp;TEXT(VLOOKUP(A40,#REF!,17,FALSE),"#,##0円")&amp;CHAR(10)&amp;VLOOKUP(A40,#REF!,33,FALSE),IF(P40="単価契約","単価契約"&amp;CHAR(10)&amp;"予定調達総額 "&amp;TEXT(VLOOKUP(A40,#REF!,17,FALSE),"#,##0円")&amp;CHAR(10)&amp;VLOOKUP(A40,#REF!,33,FALSE),VLOOKUP(A40,#REF!,33,FALSE))))))))</f>
        <v/>
      </c>
      <c r="P40" s="32" t="str">
        <f>IF(A40="","",VLOOKUP(A40,#REF!,54,FALSE))</f>
        <v/>
      </c>
      <c r="Q40" s="32" t="str">
        <f>IF(A40="","",IF(VLOOKUP(A40,#REF!,15,FALSE)="他官署で調達手続きを実施のため","×",IF(VLOOKUP(A40,#REF!,22,FALSE)="②同種の他の契約の予定価格を類推されるおそれがあるため公表しない","×","○")))</f>
        <v/>
      </c>
    </row>
    <row r="41" spans="1:17" s="12" customFormat="1" ht="69.95" customHeight="1">
      <c r="A41" s="13"/>
      <c r="B41" s="14" t="str">
        <f>IF(A41="","",VLOOKUP(A41,#REF!,6,FALSE))</f>
        <v/>
      </c>
      <c r="C41" s="1" t="str">
        <f>IF(A41="","",VLOOKUP(A41,#REF!,7,FALSE))</f>
        <v/>
      </c>
      <c r="D41" s="45" t="str">
        <f>IF(A41="","",VLOOKUP(A41,#REF!,10,FALSE))</f>
        <v/>
      </c>
      <c r="E41" s="14" t="str">
        <f>IF(A41="","",VLOOKUP(A41,#REF!,11,FALSE))</f>
        <v/>
      </c>
      <c r="F41" s="16" t="str">
        <f>IF(A41="","",VLOOKUP(A41,#REF!,12,FALSE))</f>
        <v/>
      </c>
      <c r="G41" s="17" t="str">
        <f>IF(A41="","",VLOOKUP(A41,#REF!,32,FALSE))</f>
        <v/>
      </c>
      <c r="H41" s="18" t="str">
        <f>IF(A41="","",IF(VLOOKUP(A41,#REF!,17,FALSE)="他官署で調達手続きを実施のため","他官署で調達手続きを実施のため",IF(VLOOKUP(A41,#REF!,24,FALSE)="②同種の他の契約の予定価格を類推されるおそれがあるため公表しない","同種の他の契約の予定価格を類推されるおそれがあるため公表しない",IF(VLOOKUP(A41,#REF!,24,FALSE)="－","－",IF(VLOOKUP(A41,#REF!,8,FALSE)&lt;&gt;"",TEXT(VLOOKUP(A41,#REF!,17,FALSE),"#,##0円")&amp;CHAR(10)&amp;"(A)",VLOOKUP(A41,#REF!,17,FALSE))))))</f>
        <v/>
      </c>
      <c r="I41" s="18" t="str">
        <f>IF(A41="","",VLOOKUP(A41,#REF!,18,FALSE))</f>
        <v/>
      </c>
      <c r="J41" s="20" t="str">
        <f>IF(A41="","",IF(VLOOKUP(A41,#REF!,17,FALSE)="他官署で調達手続きを実施のため","－",IF(VLOOKUP(A41,#REF!,24,FALSE)="②同種の他の契約の予定価格を類推されるおそれがあるため公表しない","－",IF(VLOOKUP(A41,#REF!,24,FALSE)="－","－",IF(VLOOKUP(A41,#REF!,8,FALSE)&lt;&gt;"",TEXT(VLOOKUP(A41,#REF!,20,FALSE),"#.0%")&amp;CHAR(10)&amp;"(B/A×100)",VLOOKUP(A41,#REF!,20,FALSE))))))</f>
        <v/>
      </c>
      <c r="K41" s="34"/>
      <c r="L41" s="20" t="str">
        <f>IF(A41="","",IF(VLOOKUP(A41,#REF!,13,FALSE)="①公益社団法人","公社",IF(VLOOKUP(A41,#REF!,13,FALSE)="②公益財団法人","公財","")))</f>
        <v/>
      </c>
      <c r="M41" s="20" t="str">
        <f>IF(A41="","",VLOOKUP(A41,#REF!,14,FALSE))</f>
        <v/>
      </c>
      <c r="N41" s="21" t="str">
        <f>IF(A41="","",IF(VLOOKUP(A41,#REF!,14,FALSE)="国所管",VLOOKUP(A41,#REF!,25,FALSE),""))</f>
        <v/>
      </c>
      <c r="O41" s="22" t="str">
        <f>IF(A41="","",IF(AND(Q41="○",P41="分担契約/単価契約"),"単価契約"&amp;CHAR(10)&amp;"予定調達総額 "&amp;TEXT(VLOOKUP(A41,#REF!,17,FALSE),"#,##0円")&amp;"(B)"&amp;CHAR(10)&amp;"分担契約"&amp;CHAR(10)&amp;VLOOKUP(A41,#REF!,33,FALSE),IF(AND(Q41="○",P41="分担契約"),"分担契約"&amp;CHAR(10)&amp;"契約総額 "&amp;TEXT(VLOOKUP(A41,#REF!,17,FALSE),"#,##0円")&amp;"(B)"&amp;CHAR(10)&amp;VLOOKUP(A41,#REF!,33,FALSE),(IF(P41="分担契約/単価契約","単価契約"&amp;CHAR(10)&amp;"予定調達総額 "&amp;TEXT(VLOOKUP(A41,#REF!,17,FALSE),"#,##0円")&amp;CHAR(10)&amp;"分担契約"&amp;CHAR(10)&amp;VLOOKUP(A41,#REF!,33,FALSE),IF(P41="分担契約","分担契約"&amp;CHAR(10)&amp;"契約総額 "&amp;TEXT(VLOOKUP(A41,#REF!,17,FALSE),"#,##0円")&amp;CHAR(10)&amp;VLOOKUP(A41,#REF!,33,FALSE),IF(P41="単価契約","単価契約"&amp;CHAR(10)&amp;"予定調達総額 "&amp;TEXT(VLOOKUP(A41,#REF!,17,FALSE),"#,##0円")&amp;CHAR(10)&amp;VLOOKUP(A41,#REF!,33,FALSE),VLOOKUP(A41,#REF!,33,FALSE))))))))</f>
        <v/>
      </c>
      <c r="P41" s="32" t="str">
        <f>IF(A41="","",VLOOKUP(A41,#REF!,54,FALSE))</f>
        <v/>
      </c>
      <c r="Q41" s="32" t="str">
        <f>IF(A41="","",IF(VLOOKUP(A41,#REF!,15,FALSE)="他官署で調達手続きを実施のため","×",IF(VLOOKUP(A41,#REF!,22,FALSE)="②同種の他の契約の予定価格を類推されるおそれがあるため公表しない","×","○")))</f>
        <v/>
      </c>
    </row>
    <row r="42" spans="1:17" s="12" customFormat="1" ht="69.95" customHeight="1">
      <c r="A42" s="13"/>
      <c r="B42" s="14" t="str">
        <f>IF(A42="","",VLOOKUP(A42,#REF!,6,FALSE))</f>
        <v/>
      </c>
      <c r="C42" s="1" t="str">
        <f>IF(A42="","",VLOOKUP(A42,#REF!,7,FALSE))</f>
        <v/>
      </c>
      <c r="D42" s="45" t="str">
        <f>IF(A42="","",VLOOKUP(A42,#REF!,10,FALSE))</f>
        <v/>
      </c>
      <c r="E42" s="14" t="str">
        <f>IF(A42="","",VLOOKUP(A42,#REF!,11,FALSE))</f>
        <v/>
      </c>
      <c r="F42" s="16" t="str">
        <f>IF(A42="","",VLOOKUP(A42,#REF!,12,FALSE))</f>
        <v/>
      </c>
      <c r="G42" s="17" t="str">
        <f>IF(A42="","",VLOOKUP(A42,#REF!,32,FALSE))</f>
        <v/>
      </c>
      <c r="H42" s="18" t="str">
        <f>IF(A42="","",IF(VLOOKUP(A42,#REF!,17,FALSE)="他官署で調達手続きを実施のため","他官署で調達手続きを実施のため",IF(VLOOKUP(A42,#REF!,24,FALSE)="②同種の他の契約の予定価格を類推されるおそれがあるため公表しない","同種の他の契約の予定価格を類推されるおそれがあるため公表しない",IF(VLOOKUP(A42,#REF!,24,FALSE)="－","－",IF(VLOOKUP(A42,#REF!,8,FALSE)&lt;&gt;"",TEXT(VLOOKUP(A42,#REF!,17,FALSE),"#,##0円")&amp;CHAR(10)&amp;"(A)",VLOOKUP(A42,#REF!,17,FALSE))))))</f>
        <v/>
      </c>
      <c r="I42" s="18" t="str">
        <f>IF(A42="","",VLOOKUP(A42,#REF!,18,FALSE))</f>
        <v/>
      </c>
      <c r="J42" s="20" t="str">
        <f>IF(A42="","",IF(VLOOKUP(A42,#REF!,17,FALSE)="他官署で調達手続きを実施のため","－",IF(VLOOKUP(A42,#REF!,24,FALSE)="②同種の他の契約の予定価格を類推されるおそれがあるため公表しない","－",IF(VLOOKUP(A42,#REF!,24,FALSE)="－","－",IF(VLOOKUP(A42,#REF!,8,FALSE)&lt;&gt;"",TEXT(VLOOKUP(A42,#REF!,20,FALSE),"#.0%")&amp;CHAR(10)&amp;"(B/A×100)",VLOOKUP(A42,#REF!,20,FALSE))))))</f>
        <v/>
      </c>
      <c r="K42" s="34"/>
      <c r="L42" s="20" t="str">
        <f>IF(A42="","",IF(VLOOKUP(A42,#REF!,13,FALSE)="①公益社団法人","公社",IF(VLOOKUP(A42,#REF!,13,FALSE)="②公益財団法人","公財","")))</f>
        <v/>
      </c>
      <c r="M42" s="20" t="str">
        <f>IF(A42="","",VLOOKUP(A42,#REF!,14,FALSE))</f>
        <v/>
      </c>
      <c r="N42" s="21" t="str">
        <f>IF(A42="","",IF(VLOOKUP(A42,#REF!,14,FALSE)="国所管",VLOOKUP(A42,#REF!,25,FALSE),""))</f>
        <v/>
      </c>
      <c r="O42" s="22" t="str">
        <f>IF(A42="","",IF(AND(Q42="○",P42="分担契約/単価契約"),"単価契約"&amp;CHAR(10)&amp;"予定調達総額 "&amp;TEXT(VLOOKUP(A42,#REF!,17,FALSE),"#,##0円")&amp;"(B)"&amp;CHAR(10)&amp;"分担契約"&amp;CHAR(10)&amp;VLOOKUP(A42,#REF!,33,FALSE),IF(AND(Q42="○",P42="分担契約"),"分担契約"&amp;CHAR(10)&amp;"契約総額 "&amp;TEXT(VLOOKUP(A42,#REF!,17,FALSE),"#,##0円")&amp;"(B)"&amp;CHAR(10)&amp;VLOOKUP(A42,#REF!,33,FALSE),(IF(P42="分担契約/単価契約","単価契約"&amp;CHAR(10)&amp;"予定調達総額 "&amp;TEXT(VLOOKUP(A42,#REF!,17,FALSE),"#,##0円")&amp;CHAR(10)&amp;"分担契約"&amp;CHAR(10)&amp;VLOOKUP(A42,#REF!,33,FALSE),IF(P42="分担契約","分担契約"&amp;CHAR(10)&amp;"契約総額 "&amp;TEXT(VLOOKUP(A42,#REF!,17,FALSE),"#,##0円")&amp;CHAR(10)&amp;VLOOKUP(A42,#REF!,33,FALSE),IF(P42="単価契約","単価契約"&amp;CHAR(10)&amp;"予定調達総額 "&amp;TEXT(VLOOKUP(A42,#REF!,17,FALSE),"#,##0円")&amp;CHAR(10)&amp;VLOOKUP(A42,#REF!,33,FALSE),VLOOKUP(A42,#REF!,33,FALSE))))))))</f>
        <v/>
      </c>
      <c r="P42" s="32" t="str">
        <f>IF(A42="","",VLOOKUP(A42,#REF!,54,FALSE))</f>
        <v/>
      </c>
      <c r="Q42" s="32" t="str">
        <f>IF(A42="","",IF(VLOOKUP(A42,#REF!,15,FALSE)="他官署で調達手続きを実施のため","×",IF(VLOOKUP(A42,#REF!,22,FALSE)="②同種の他の契約の予定価格を類推されるおそれがあるため公表しない","×","○")))</f>
        <v/>
      </c>
    </row>
    <row r="43" spans="1:17" s="12" customFormat="1" ht="69.95" customHeight="1">
      <c r="A43" s="13"/>
      <c r="B43" s="14" t="str">
        <f>IF(A43="","",VLOOKUP(A43,#REF!,6,FALSE))</f>
        <v/>
      </c>
      <c r="C43" s="1" t="str">
        <f>IF(A43="","",VLOOKUP(A43,#REF!,7,FALSE))</f>
        <v/>
      </c>
      <c r="D43" s="45" t="str">
        <f>IF(A43="","",VLOOKUP(A43,#REF!,10,FALSE))</f>
        <v/>
      </c>
      <c r="E43" s="14" t="str">
        <f>IF(A43="","",VLOOKUP(A43,#REF!,11,FALSE))</f>
        <v/>
      </c>
      <c r="F43" s="16" t="str">
        <f>IF(A43="","",VLOOKUP(A43,#REF!,12,FALSE))</f>
        <v/>
      </c>
      <c r="G43" s="17" t="str">
        <f>IF(A43="","",VLOOKUP(A43,#REF!,32,FALSE))</f>
        <v/>
      </c>
      <c r="H43" s="18" t="str">
        <f>IF(A43="","",IF(VLOOKUP(A43,#REF!,17,FALSE)="他官署で調達手続きを実施のため","他官署で調達手続きを実施のため",IF(VLOOKUP(A43,#REF!,24,FALSE)="②同種の他の契約の予定価格を類推されるおそれがあるため公表しない","同種の他の契約の予定価格を類推されるおそれがあるため公表しない",IF(VLOOKUP(A43,#REF!,24,FALSE)="－","－",IF(VLOOKUP(A43,#REF!,8,FALSE)&lt;&gt;"",TEXT(VLOOKUP(A43,#REF!,17,FALSE),"#,##0円")&amp;CHAR(10)&amp;"(A)",VLOOKUP(A43,#REF!,17,FALSE))))))</f>
        <v/>
      </c>
      <c r="I43" s="18" t="str">
        <f>IF(A43="","",VLOOKUP(A43,#REF!,18,FALSE))</f>
        <v/>
      </c>
      <c r="J43" s="20" t="str">
        <f>IF(A43="","",IF(VLOOKUP(A43,#REF!,17,FALSE)="他官署で調達手続きを実施のため","－",IF(VLOOKUP(A43,#REF!,24,FALSE)="②同種の他の契約の予定価格を類推されるおそれがあるため公表しない","－",IF(VLOOKUP(A43,#REF!,24,FALSE)="－","－",IF(VLOOKUP(A43,#REF!,8,FALSE)&lt;&gt;"",TEXT(VLOOKUP(A43,#REF!,20,FALSE),"#.0%")&amp;CHAR(10)&amp;"(B/A×100)",VLOOKUP(A43,#REF!,20,FALSE))))))</f>
        <v/>
      </c>
      <c r="K43" s="34"/>
      <c r="L43" s="20" t="str">
        <f>IF(A43="","",IF(VLOOKUP(A43,#REF!,13,FALSE)="①公益社団法人","公社",IF(VLOOKUP(A43,#REF!,13,FALSE)="②公益財団法人","公財","")))</f>
        <v/>
      </c>
      <c r="M43" s="20" t="str">
        <f>IF(A43="","",VLOOKUP(A43,#REF!,14,FALSE))</f>
        <v/>
      </c>
      <c r="N43" s="21" t="str">
        <f>IF(A43="","",IF(VLOOKUP(A43,#REF!,14,FALSE)="国所管",VLOOKUP(A43,#REF!,25,FALSE),""))</f>
        <v/>
      </c>
      <c r="O43" s="22" t="str">
        <f>IF(A43="","",IF(AND(Q43="○",P43="分担契約/単価契約"),"単価契約"&amp;CHAR(10)&amp;"予定調達総額 "&amp;TEXT(VLOOKUP(A43,#REF!,17,FALSE),"#,##0円")&amp;"(B)"&amp;CHAR(10)&amp;"分担契約"&amp;CHAR(10)&amp;VLOOKUP(A43,#REF!,33,FALSE),IF(AND(Q43="○",P43="分担契約"),"分担契約"&amp;CHAR(10)&amp;"契約総額 "&amp;TEXT(VLOOKUP(A43,#REF!,17,FALSE),"#,##0円")&amp;"(B)"&amp;CHAR(10)&amp;VLOOKUP(A43,#REF!,33,FALSE),(IF(P43="分担契約/単価契約","単価契約"&amp;CHAR(10)&amp;"予定調達総額 "&amp;TEXT(VLOOKUP(A43,#REF!,17,FALSE),"#,##0円")&amp;CHAR(10)&amp;"分担契約"&amp;CHAR(10)&amp;VLOOKUP(A43,#REF!,33,FALSE),IF(P43="分担契約","分担契約"&amp;CHAR(10)&amp;"契約総額 "&amp;TEXT(VLOOKUP(A43,#REF!,17,FALSE),"#,##0円")&amp;CHAR(10)&amp;VLOOKUP(A43,#REF!,33,FALSE),IF(P43="単価契約","単価契約"&amp;CHAR(10)&amp;"予定調達総額 "&amp;TEXT(VLOOKUP(A43,#REF!,17,FALSE),"#,##0円")&amp;CHAR(10)&amp;VLOOKUP(A43,#REF!,33,FALSE),VLOOKUP(A43,#REF!,33,FALSE))))))))</f>
        <v/>
      </c>
      <c r="P43" s="32" t="str">
        <f>IF(A43="","",VLOOKUP(A43,#REF!,54,FALSE))</f>
        <v/>
      </c>
      <c r="Q43" s="32" t="str">
        <f>IF(A43="","",IF(VLOOKUP(A43,#REF!,15,FALSE)="他官署で調達手続きを実施のため","×",IF(VLOOKUP(A43,#REF!,22,FALSE)="②同種の他の契約の予定価格を類推されるおそれがあるため公表しない","×","○")))</f>
        <v/>
      </c>
    </row>
    <row r="44" spans="1:17" s="12" customFormat="1" ht="69.95" customHeight="1">
      <c r="A44" s="13"/>
      <c r="B44" s="14" t="str">
        <f>IF(A44="","",VLOOKUP(A44,#REF!,6,FALSE))</f>
        <v/>
      </c>
      <c r="C44" s="1" t="str">
        <f>IF(A44="","",VLOOKUP(A44,#REF!,7,FALSE))</f>
        <v/>
      </c>
      <c r="D44" s="45" t="str">
        <f>IF(A44="","",VLOOKUP(A44,#REF!,10,FALSE))</f>
        <v/>
      </c>
      <c r="E44" s="14" t="str">
        <f>IF(A44="","",VLOOKUP(A44,#REF!,11,FALSE))</f>
        <v/>
      </c>
      <c r="F44" s="16" t="str">
        <f>IF(A44="","",VLOOKUP(A44,#REF!,12,FALSE))</f>
        <v/>
      </c>
      <c r="G44" s="17" t="str">
        <f>IF(A44="","",VLOOKUP(A44,#REF!,32,FALSE))</f>
        <v/>
      </c>
      <c r="H44" s="18" t="str">
        <f>IF(A44="","",IF(VLOOKUP(A44,#REF!,17,FALSE)="他官署で調達手続きを実施のため","他官署で調達手続きを実施のため",IF(VLOOKUP(A44,#REF!,24,FALSE)="②同種の他の契約の予定価格を類推されるおそれがあるため公表しない","同種の他の契約の予定価格を類推されるおそれがあるため公表しない",IF(VLOOKUP(A44,#REF!,24,FALSE)="－","－",IF(VLOOKUP(A44,#REF!,8,FALSE)&lt;&gt;"",TEXT(VLOOKUP(A44,#REF!,17,FALSE),"#,##0円")&amp;CHAR(10)&amp;"(A)",VLOOKUP(A44,#REF!,17,FALSE))))))</f>
        <v/>
      </c>
      <c r="I44" s="18" t="str">
        <f>IF(A44="","",VLOOKUP(A44,#REF!,18,FALSE))</f>
        <v/>
      </c>
      <c r="J44" s="20" t="str">
        <f>IF(A44="","",IF(VLOOKUP(A44,#REF!,17,FALSE)="他官署で調達手続きを実施のため","－",IF(VLOOKUP(A44,#REF!,24,FALSE)="②同種の他の契約の予定価格を類推されるおそれがあるため公表しない","－",IF(VLOOKUP(A44,#REF!,24,FALSE)="－","－",IF(VLOOKUP(A44,#REF!,8,FALSE)&lt;&gt;"",TEXT(VLOOKUP(A44,#REF!,20,FALSE),"#.0%")&amp;CHAR(10)&amp;"(B/A×100)",VLOOKUP(A44,#REF!,20,FALSE))))))</f>
        <v/>
      </c>
      <c r="K44" s="34"/>
      <c r="L44" s="20" t="str">
        <f>IF(A44="","",IF(VLOOKUP(A44,#REF!,13,FALSE)="①公益社団法人","公社",IF(VLOOKUP(A44,#REF!,13,FALSE)="②公益財団法人","公財","")))</f>
        <v/>
      </c>
      <c r="M44" s="20" t="str">
        <f>IF(A44="","",VLOOKUP(A44,#REF!,14,FALSE))</f>
        <v/>
      </c>
      <c r="N44" s="21" t="str">
        <f>IF(A44="","",IF(VLOOKUP(A44,#REF!,14,FALSE)="国所管",VLOOKUP(A44,#REF!,25,FALSE),""))</f>
        <v/>
      </c>
      <c r="O44" s="22" t="str">
        <f>IF(A44="","",IF(AND(Q44="○",P44="分担契約/単価契約"),"単価契約"&amp;CHAR(10)&amp;"予定調達総額 "&amp;TEXT(VLOOKUP(A44,#REF!,17,FALSE),"#,##0円")&amp;"(B)"&amp;CHAR(10)&amp;"分担契約"&amp;CHAR(10)&amp;VLOOKUP(A44,#REF!,33,FALSE),IF(AND(Q44="○",P44="分担契約"),"分担契約"&amp;CHAR(10)&amp;"契約総額 "&amp;TEXT(VLOOKUP(A44,#REF!,17,FALSE),"#,##0円")&amp;"(B)"&amp;CHAR(10)&amp;VLOOKUP(A44,#REF!,33,FALSE),(IF(P44="分担契約/単価契約","単価契約"&amp;CHAR(10)&amp;"予定調達総額 "&amp;TEXT(VLOOKUP(A44,#REF!,17,FALSE),"#,##0円")&amp;CHAR(10)&amp;"分担契約"&amp;CHAR(10)&amp;VLOOKUP(A44,#REF!,33,FALSE),IF(P44="分担契約","分担契約"&amp;CHAR(10)&amp;"契約総額 "&amp;TEXT(VLOOKUP(A44,#REF!,17,FALSE),"#,##0円")&amp;CHAR(10)&amp;VLOOKUP(A44,#REF!,33,FALSE),IF(P44="単価契約","単価契約"&amp;CHAR(10)&amp;"予定調達総額 "&amp;TEXT(VLOOKUP(A44,#REF!,17,FALSE),"#,##0円")&amp;CHAR(10)&amp;VLOOKUP(A44,#REF!,33,FALSE),VLOOKUP(A44,#REF!,33,FALSE))))))))</f>
        <v/>
      </c>
      <c r="P44" s="32" t="str">
        <f>IF(A44="","",VLOOKUP(A44,#REF!,54,FALSE))</f>
        <v/>
      </c>
      <c r="Q44" s="32" t="str">
        <f>IF(A44="","",IF(VLOOKUP(A44,#REF!,15,FALSE)="他官署で調達手続きを実施のため","×",IF(VLOOKUP(A44,#REF!,22,FALSE)="②同種の他の契約の予定価格を類推されるおそれがあるため公表しない","×","○")))</f>
        <v/>
      </c>
    </row>
    <row r="45" spans="1:17" s="12" customFormat="1" ht="69.95" customHeight="1">
      <c r="A45" s="13"/>
      <c r="B45" s="14" t="str">
        <f>IF(A45="","",VLOOKUP(A45,#REF!,6,FALSE))</f>
        <v/>
      </c>
      <c r="C45" s="1" t="str">
        <f>IF(A45="","",VLOOKUP(A45,#REF!,7,FALSE))</f>
        <v/>
      </c>
      <c r="D45" s="45" t="str">
        <f>IF(A45="","",VLOOKUP(A45,#REF!,10,FALSE))</f>
        <v/>
      </c>
      <c r="E45" s="14" t="str">
        <f>IF(A45="","",VLOOKUP(A45,#REF!,11,FALSE))</f>
        <v/>
      </c>
      <c r="F45" s="16" t="str">
        <f>IF(A45="","",VLOOKUP(A45,#REF!,12,FALSE))</f>
        <v/>
      </c>
      <c r="G45" s="17" t="str">
        <f>IF(A45="","",VLOOKUP(A45,#REF!,32,FALSE))</f>
        <v/>
      </c>
      <c r="H45" s="18" t="str">
        <f>IF(A45="","",IF(VLOOKUP(A45,#REF!,17,FALSE)="他官署で調達手続きを実施のため","他官署で調達手続きを実施のため",IF(VLOOKUP(A45,#REF!,24,FALSE)="②同種の他の契約の予定価格を類推されるおそれがあるため公表しない","同種の他の契約の予定価格を類推されるおそれがあるため公表しない",IF(VLOOKUP(A45,#REF!,24,FALSE)="－","－",IF(VLOOKUP(A45,#REF!,8,FALSE)&lt;&gt;"",TEXT(VLOOKUP(A45,#REF!,17,FALSE),"#,##0円")&amp;CHAR(10)&amp;"(A)",VLOOKUP(A45,#REF!,17,FALSE))))))</f>
        <v/>
      </c>
      <c r="I45" s="18" t="str">
        <f>IF(A45="","",VLOOKUP(A45,#REF!,18,FALSE))</f>
        <v/>
      </c>
      <c r="J45" s="20" t="str">
        <f>IF(A45="","",IF(VLOOKUP(A45,#REF!,17,FALSE)="他官署で調達手続きを実施のため","－",IF(VLOOKUP(A45,#REF!,24,FALSE)="②同種の他の契約の予定価格を類推されるおそれがあるため公表しない","－",IF(VLOOKUP(A45,#REF!,24,FALSE)="－","－",IF(VLOOKUP(A45,#REF!,8,FALSE)&lt;&gt;"",TEXT(VLOOKUP(A45,#REF!,20,FALSE),"#.0%")&amp;CHAR(10)&amp;"(B/A×100)",VLOOKUP(A45,#REF!,20,FALSE))))))</f>
        <v/>
      </c>
      <c r="K45" s="34"/>
      <c r="L45" s="20" t="str">
        <f>IF(A45="","",IF(VLOOKUP(A45,#REF!,13,FALSE)="①公益社団法人","公社",IF(VLOOKUP(A45,#REF!,13,FALSE)="②公益財団法人","公財","")))</f>
        <v/>
      </c>
      <c r="M45" s="20" t="str">
        <f>IF(A45="","",VLOOKUP(A45,#REF!,14,FALSE))</f>
        <v/>
      </c>
      <c r="N45" s="21" t="str">
        <f>IF(A45="","",IF(VLOOKUP(A45,#REF!,14,FALSE)="国所管",VLOOKUP(A45,#REF!,25,FALSE),""))</f>
        <v/>
      </c>
      <c r="O45" s="22" t="str">
        <f>IF(A45="","",IF(AND(Q45="○",P45="分担契約/単価契約"),"単価契約"&amp;CHAR(10)&amp;"予定調達総額 "&amp;TEXT(VLOOKUP(A45,#REF!,17,FALSE),"#,##0円")&amp;"(B)"&amp;CHAR(10)&amp;"分担契約"&amp;CHAR(10)&amp;VLOOKUP(A45,#REF!,33,FALSE),IF(AND(Q45="○",P45="分担契約"),"分担契約"&amp;CHAR(10)&amp;"契約総額 "&amp;TEXT(VLOOKUP(A45,#REF!,17,FALSE),"#,##0円")&amp;"(B)"&amp;CHAR(10)&amp;VLOOKUP(A45,#REF!,33,FALSE),(IF(P45="分担契約/単価契約","単価契約"&amp;CHAR(10)&amp;"予定調達総額 "&amp;TEXT(VLOOKUP(A45,#REF!,17,FALSE),"#,##0円")&amp;CHAR(10)&amp;"分担契約"&amp;CHAR(10)&amp;VLOOKUP(A45,#REF!,33,FALSE),IF(P45="分担契約","分担契約"&amp;CHAR(10)&amp;"契約総額 "&amp;TEXT(VLOOKUP(A45,#REF!,17,FALSE),"#,##0円")&amp;CHAR(10)&amp;VLOOKUP(A45,#REF!,33,FALSE),IF(P45="単価契約","単価契約"&amp;CHAR(10)&amp;"予定調達総額 "&amp;TEXT(VLOOKUP(A45,#REF!,17,FALSE),"#,##0円")&amp;CHAR(10)&amp;VLOOKUP(A45,#REF!,33,FALSE),VLOOKUP(A45,#REF!,33,FALSE))))))))</f>
        <v/>
      </c>
      <c r="P45" s="32" t="str">
        <f>IF(A45="","",VLOOKUP(A45,#REF!,54,FALSE))</f>
        <v/>
      </c>
      <c r="Q45" s="32" t="str">
        <f>IF(A45="","",IF(VLOOKUP(A45,#REF!,15,FALSE)="他官署で調達手続きを実施のため","×",IF(VLOOKUP(A45,#REF!,22,FALSE)="②同種の他の契約の予定価格を類推されるおそれがあるため公表しない","×","○")))</f>
        <v/>
      </c>
    </row>
    <row r="46" spans="1:17" s="12" customFormat="1" ht="69.95" customHeight="1">
      <c r="A46" s="13"/>
      <c r="B46" s="14" t="str">
        <f>IF(A46="","",VLOOKUP(A46,#REF!,6,FALSE))</f>
        <v/>
      </c>
      <c r="C46" s="1" t="str">
        <f>IF(A46="","",VLOOKUP(A46,#REF!,7,FALSE))</f>
        <v/>
      </c>
      <c r="D46" s="45" t="str">
        <f>IF(A46="","",VLOOKUP(A46,#REF!,10,FALSE))</f>
        <v/>
      </c>
      <c r="E46" s="14" t="str">
        <f>IF(A46="","",VLOOKUP(A46,#REF!,11,FALSE))</f>
        <v/>
      </c>
      <c r="F46" s="16" t="str">
        <f>IF(A46="","",VLOOKUP(A46,#REF!,12,FALSE))</f>
        <v/>
      </c>
      <c r="G46" s="17" t="str">
        <f>IF(A46="","",VLOOKUP(A46,#REF!,32,FALSE))</f>
        <v/>
      </c>
      <c r="H46" s="18" t="str">
        <f>IF(A46="","",IF(VLOOKUP(A46,#REF!,17,FALSE)="他官署で調達手続きを実施のため","他官署で調達手続きを実施のため",IF(VLOOKUP(A46,#REF!,24,FALSE)="②同種の他の契約の予定価格を類推されるおそれがあるため公表しない","同種の他の契約の予定価格を類推されるおそれがあるため公表しない",IF(VLOOKUP(A46,#REF!,24,FALSE)="－","－",IF(VLOOKUP(A46,#REF!,8,FALSE)&lt;&gt;"",TEXT(VLOOKUP(A46,#REF!,17,FALSE),"#,##0円")&amp;CHAR(10)&amp;"(A)",VLOOKUP(A46,#REF!,17,FALSE))))))</f>
        <v/>
      </c>
      <c r="I46" s="18" t="str">
        <f>IF(A46="","",VLOOKUP(A46,#REF!,18,FALSE))</f>
        <v/>
      </c>
      <c r="J46" s="20" t="str">
        <f>IF(A46="","",IF(VLOOKUP(A46,#REF!,17,FALSE)="他官署で調達手続きを実施のため","－",IF(VLOOKUP(A46,#REF!,24,FALSE)="②同種の他の契約の予定価格を類推されるおそれがあるため公表しない","－",IF(VLOOKUP(A46,#REF!,24,FALSE)="－","－",IF(VLOOKUP(A46,#REF!,8,FALSE)&lt;&gt;"",TEXT(VLOOKUP(A46,#REF!,20,FALSE),"#.0%")&amp;CHAR(10)&amp;"(B/A×100)",VLOOKUP(A46,#REF!,20,FALSE))))))</f>
        <v/>
      </c>
      <c r="K46" s="34"/>
      <c r="L46" s="20" t="str">
        <f>IF(A46="","",IF(VLOOKUP(A46,#REF!,13,FALSE)="①公益社団法人","公社",IF(VLOOKUP(A46,#REF!,13,FALSE)="②公益財団法人","公財","")))</f>
        <v/>
      </c>
      <c r="M46" s="20" t="str">
        <f>IF(A46="","",VLOOKUP(A46,#REF!,14,FALSE))</f>
        <v/>
      </c>
      <c r="N46" s="21" t="str">
        <f>IF(A46="","",IF(VLOOKUP(A46,#REF!,14,FALSE)="国所管",VLOOKUP(A46,#REF!,25,FALSE),""))</f>
        <v/>
      </c>
      <c r="O46" s="22" t="str">
        <f>IF(A46="","",IF(AND(Q46="○",P46="分担契約/単価契約"),"単価契約"&amp;CHAR(10)&amp;"予定調達総額 "&amp;TEXT(VLOOKUP(A46,#REF!,17,FALSE),"#,##0円")&amp;"(B)"&amp;CHAR(10)&amp;"分担契約"&amp;CHAR(10)&amp;VLOOKUP(A46,#REF!,33,FALSE),IF(AND(Q46="○",P46="分担契約"),"分担契約"&amp;CHAR(10)&amp;"契約総額 "&amp;TEXT(VLOOKUP(A46,#REF!,17,FALSE),"#,##0円")&amp;"(B)"&amp;CHAR(10)&amp;VLOOKUP(A46,#REF!,33,FALSE),(IF(P46="分担契約/単価契約","単価契約"&amp;CHAR(10)&amp;"予定調達総額 "&amp;TEXT(VLOOKUP(A46,#REF!,17,FALSE),"#,##0円")&amp;CHAR(10)&amp;"分担契約"&amp;CHAR(10)&amp;VLOOKUP(A46,#REF!,33,FALSE),IF(P46="分担契約","分担契約"&amp;CHAR(10)&amp;"契約総額 "&amp;TEXT(VLOOKUP(A46,#REF!,17,FALSE),"#,##0円")&amp;CHAR(10)&amp;VLOOKUP(A46,#REF!,33,FALSE),IF(P46="単価契約","単価契約"&amp;CHAR(10)&amp;"予定調達総額 "&amp;TEXT(VLOOKUP(A46,#REF!,17,FALSE),"#,##0円")&amp;CHAR(10)&amp;VLOOKUP(A46,#REF!,33,FALSE),VLOOKUP(A46,#REF!,33,FALSE))))))))</f>
        <v/>
      </c>
      <c r="P46" s="32" t="str">
        <f>IF(A46="","",VLOOKUP(A46,#REF!,54,FALSE))</f>
        <v/>
      </c>
      <c r="Q46" s="32" t="str">
        <f>IF(A46="","",IF(VLOOKUP(A46,#REF!,15,FALSE)="他官署で調達手続きを実施のため","×",IF(VLOOKUP(A46,#REF!,22,FALSE)="②同種の他の契約の予定価格を類推されるおそれがあるため公表しない","×","○")))</f>
        <v/>
      </c>
    </row>
    <row r="47" spans="1:17" s="12" customFormat="1" ht="69.95" customHeight="1">
      <c r="A47" s="13"/>
      <c r="B47" s="14" t="str">
        <f>IF(A47="","",VLOOKUP(A47,#REF!,6,FALSE))</f>
        <v/>
      </c>
      <c r="C47" s="1" t="str">
        <f>IF(A47="","",VLOOKUP(A47,#REF!,7,FALSE))</f>
        <v/>
      </c>
      <c r="D47" s="45" t="str">
        <f>IF(A47="","",VLOOKUP(A47,#REF!,10,FALSE))</f>
        <v/>
      </c>
      <c r="E47" s="14" t="str">
        <f>IF(A47="","",VLOOKUP(A47,#REF!,11,FALSE))</f>
        <v/>
      </c>
      <c r="F47" s="16" t="str">
        <f>IF(A47="","",VLOOKUP(A47,#REF!,12,FALSE))</f>
        <v/>
      </c>
      <c r="G47" s="17" t="str">
        <f>IF(A47="","",VLOOKUP(A47,#REF!,32,FALSE))</f>
        <v/>
      </c>
      <c r="H47" s="18" t="str">
        <f>IF(A47="","",IF(VLOOKUP(A47,#REF!,17,FALSE)="他官署で調達手続きを実施のため","他官署で調達手続きを実施のため",IF(VLOOKUP(A47,#REF!,24,FALSE)="②同種の他の契約の予定価格を類推されるおそれがあるため公表しない","同種の他の契約の予定価格を類推されるおそれがあるため公表しない",IF(VLOOKUP(A47,#REF!,24,FALSE)="－","－",IF(VLOOKUP(A47,#REF!,8,FALSE)&lt;&gt;"",TEXT(VLOOKUP(A47,#REF!,17,FALSE),"#,##0円")&amp;CHAR(10)&amp;"(A)",VLOOKUP(A47,#REF!,17,FALSE))))))</f>
        <v/>
      </c>
      <c r="I47" s="18" t="str">
        <f>IF(A47="","",VLOOKUP(A47,#REF!,18,FALSE))</f>
        <v/>
      </c>
      <c r="J47" s="20" t="str">
        <f>IF(A47="","",IF(VLOOKUP(A47,#REF!,17,FALSE)="他官署で調達手続きを実施のため","－",IF(VLOOKUP(A47,#REF!,24,FALSE)="②同種の他の契約の予定価格を類推されるおそれがあるため公表しない","－",IF(VLOOKUP(A47,#REF!,24,FALSE)="－","－",IF(VLOOKUP(A47,#REF!,8,FALSE)&lt;&gt;"",TEXT(VLOOKUP(A47,#REF!,20,FALSE),"#.0%")&amp;CHAR(10)&amp;"(B/A×100)",VLOOKUP(A47,#REF!,20,FALSE))))))</f>
        <v/>
      </c>
      <c r="K47" s="34"/>
      <c r="L47" s="20" t="str">
        <f>IF(A47="","",IF(VLOOKUP(A47,#REF!,13,FALSE)="①公益社団法人","公社",IF(VLOOKUP(A47,#REF!,13,FALSE)="②公益財団法人","公財","")))</f>
        <v/>
      </c>
      <c r="M47" s="20" t="str">
        <f>IF(A47="","",VLOOKUP(A47,#REF!,14,FALSE))</f>
        <v/>
      </c>
      <c r="N47" s="21" t="str">
        <f>IF(A47="","",IF(VLOOKUP(A47,#REF!,14,FALSE)="国所管",VLOOKUP(A47,#REF!,25,FALSE),""))</f>
        <v/>
      </c>
      <c r="O47" s="22" t="str">
        <f>IF(A47="","",IF(AND(Q47="○",P47="分担契約/単価契約"),"単価契約"&amp;CHAR(10)&amp;"予定調達総額 "&amp;TEXT(VLOOKUP(A47,#REF!,17,FALSE),"#,##0円")&amp;"(B)"&amp;CHAR(10)&amp;"分担契約"&amp;CHAR(10)&amp;VLOOKUP(A47,#REF!,33,FALSE),IF(AND(Q47="○",P47="分担契約"),"分担契約"&amp;CHAR(10)&amp;"契約総額 "&amp;TEXT(VLOOKUP(A47,#REF!,17,FALSE),"#,##0円")&amp;"(B)"&amp;CHAR(10)&amp;VLOOKUP(A47,#REF!,33,FALSE),(IF(P47="分担契約/単価契約","単価契約"&amp;CHAR(10)&amp;"予定調達総額 "&amp;TEXT(VLOOKUP(A47,#REF!,17,FALSE),"#,##0円")&amp;CHAR(10)&amp;"分担契約"&amp;CHAR(10)&amp;VLOOKUP(A47,#REF!,33,FALSE),IF(P47="分担契約","分担契約"&amp;CHAR(10)&amp;"契約総額 "&amp;TEXT(VLOOKUP(A47,#REF!,17,FALSE),"#,##0円")&amp;CHAR(10)&amp;VLOOKUP(A47,#REF!,33,FALSE),IF(P47="単価契約","単価契約"&amp;CHAR(10)&amp;"予定調達総額 "&amp;TEXT(VLOOKUP(A47,#REF!,17,FALSE),"#,##0円")&amp;CHAR(10)&amp;VLOOKUP(A47,#REF!,33,FALSE),VLOOKUP(A47,#REF!,33,FALSE))))))))</f>
        <v/>
      </c>
      <c r="P47" s="32" t="str">
        <f>IF(A47="","",VLOOKUP(A47,#REF!,54,FALSE))</f>
        <v/>
      </c>
      <c r="Q47" s="32" t="str">
        <f>IF(A47="","",IF(VLOOKUP(A47,#REF!,15,FALSE)="他官署で調達手続きを実施のため","×",IF(VLOOKUP(A47,#REF!,22,FALSE)="②同種の他の契約の予定価格を類推されるおそれがあるため公表しない","×","○")))</f>
        <v/>
      </c>
    </row>
    <row r="48" spans="1:17" s="12" customFormat="1" ht="69.95" customHeight="1">
      <c r="A48" s="13"/>
      <c r="B48" s="14" t="str">
        <f>IF(A48="","",VLOOKUP(A48,#REF!,6,FALSE))</f>
        <v/>
      </c>
      <c r="C48" s="1" t="str">
        <f>IF(A48="","",VLOOKUP(A48,#REF!,7,FALSE))</f>
        <v/>
      </c>
      <c r="D48" s="45" t="str">
        <f>IF(A48="","",VLOOKUP(A48,#REF!,10,FALSE))</f>
        <v/>
      </c>
      <c r="E48" s="14" t="str">
        <f>IF(A48="","",VLOOKUP(A48,#REF!,11,FALSE))</f>
        <v/>
      </c>
      <c r="F48" s="16" t="str">
        <f>IF(A48="","",VLOOKUP(A48,#REF!,12,FALSE))</f>
        <v/>
      </c>
      <c r="G48" s="17" t="str">
        <f>IF(A48="","",VLOOKUP(A48,#REF!,32,FALSE))</f>
        <v/>
      </c>
      <c r="H48" s="18" t="str">
        <f>IF(A48="","",IF(VLOOKUP(A48,#REF!,17,FALSE)="他官署で調達手続きを実施のため","他官署で調達手続きを実施のため",IF(VLOOKUP(A48,#REF!,24,FALSE)="②同種の他の契約の予定価格を類推されるおそれがあるため公表しない","同種の他の契約の予定価格を類推されるおそれがあるため公表しない",IF(VLOOKUP(A48,#REF!,24,FALSE)="－","－",IF(VLOOKUP(A48,#REF!,8,FALSE)&lt;&gt;"",TEXT(VLOOKUP(A48,#REF!,17,FALSE),"#,##0円")&amp;CHAR(10)&amp;"(A)",VLOOKUP(A48,#REF!,17,FALSE))))))</f>
        <v/>
      </c>
      <c r="I48" s="18" t="str">
        <f>IF(A48="","",VLOOKUP(A48,#REF!,18,FALSE))</f>
        <v/>
      </c>
      <c r="J48" s="20" t="str">
        <f>IF(A48="","",IF(VLOOKUP(A48,#REF!,17,FALSE)="他官署で調達手続きを実施のため","－",IF(VLOOKUP(A48,#REF!,24,FALSE)="②同種の他の契約の予定価格を類推されるおそれがあるため公表しない","－",IF(VLOOKUP(A48,#REF!,24,FALSE)="－","－",IF(VLOOKUP(A48,#REF!,8,FALSE)&lt;&gt;"",TEXT(VLOOKUP(A48,#REF!,20,FALSE),"#.0%")&amp;CHAR(10)&amp;"(B/A×100)",VLOOKUP(A48,#REF!,20,FALSE))))))</f>
        <v/>
      </c>
      <c r="K48" s="34"/>
      <c r="L48" s="20" t="str">
        <f>IF(A48="","",IF(VLOOKUP(A48,#REF!,13,FALSE)="①公益社団法人","公社",IF(VLOOKUP(A48,#REF!,13,FALSE)="②公益財団法人","公財","")))</f>
        <v/>
      </c>
      <c r="M48" s="20" t="str">
        <f>IF(A48="","",VLOOKUP(A48,#REF!,14,FALSE))</f>
        <v/>
      </c>
      <c r="N48" s="21" t="str">
        <f>IF(A48="","",IF(VLOOKUP(A48,#REF!,14,FALSE)="国所管",VLOOKUP(A48,#REF!,25,FALSE),""))</f>
        <v/>
      </c>
      <c r="O48" s="22" t="str">
        <f>IF(A48="","",IF(AND(Q48="○",P48="分担契約/単価契約"),"単価契約"&amp;CHAR(10)&amp;"予定調達総額 "&amp;TEXT(VLOOKUP(A48,#REF!,17,FALSE),"#,##0円")&amp;"(B)"&amp;CHAR(10)&amp;"分担契約"&amp;CHAR(10)&amp;VLOOKUP(A48,#REF!,33,FALSE),IF(AND(Q48="○",P48="分担契約"),"分担契約"&amp;CHAR(10)&amp;"契約総額 "&amp;TEXT(VLOOKUP(A48,#REF!,17,FALSE),"#,##0円")&amp;"(B)"&amp;CHAR(10)&amp;VLOOKUP(A48,#REF!,33,FALSE),(IF(P48="分担契約/単価契約","単価契約"&amp;CHAR(10)&amp;"予定調達総額 "&amp;TEXT(VLOOKUP(A48,#REF!,17,FALSE),"#,##0円")&amp;CHAR(10)&amp;"分担契約"&amp;CHAR(10)&amp;VLOOKUP(A48,#REF!,33,FALSE),IF(P48="分担契約","分担契約"&amp;CHAR(10)&amp;"契約総額 "&amp;TEXT(VLOOKUP(A48,#REF!,17,FALSE),"#,##0円")&amp;CHAR(10)&amp;VLOOKUP(A48,#REF!,33,FALSE),IF(P48="単価契約","単価契約"&amp;CHAR(10)&amp;"予定調達総額 "&amp;TEXT(VLOOKUP(A48,#REF!,17,FALSE),"#,##0円")&amp;CHAR(10)&amp;VLOOKUP(A48,#REF!,33,FALSE),VLOOKUP(A48,#REF!,33,FALSE))))))))</f>
        <v/>
      </c>
      <c r="P48" s="32" t="str">
        <f>IF(A48="","",VLOOKUP(A48,#REF!,54,FALSE))</f>
        <v/>
      </c>
      <c r="Q48" s="32" t="str">
        <f>IF(A48="","",IF(VLOOKUP(A48,#REF!,15,FALSE)="他官署で調達手続きを実施のため","×",IF(VLOOKUP(A48,#REF!,22,FALSE)="②同種の他の契約の予定価格を類推されるおそれがあるため公表しない","×","○")))</f>
        <v/>
      </c>
    </row>
    <row r="49" spans="1:17" s="12" customFormat="1" ht="69.95" customHeight="1">
      <c r="A49" s="13"/>
      <c r="B49" s="14" t="str">
        <f>IF(A49="","",VLOOKUP(A49,#REF!,6,FALSE))</f>
        <v/>
      </c>
      <c r="C49" s="1" t="str">
        <f>IF(A49="","",VLOOKUP(A49,#REF!,7,FALSE))</f>
        <v/>
      </c>
      <c r="D49" s="45" t="str">
        <f>IF(A49="","",VLOOKUP(A49,#REF!,10,FALSE))</f>
        <v/>
      </c>
      <c r="E49" s="14" t="str">
        <f>IF(A49="","",VLOOKUP(A49,#REF!,11,FALSE))</f>
        <v/>
      </c>
      <c r="F49" s="16" t="str">
        <f>IF(A49="","",VLOOKUP(A49,#REF!,12,FALSE))</f>
        <v/>
      </c>
      <c r="G49" s="17" t="str">
        <f>IF(A49="","",VLOOKUP(A49,#REF!,32,FALSE))</f>
        <v/>
      </c>
      <c r="H49" s="18" t="str">
        <f>IF(A49="","",IF(VLOOKUP(A49,#REF!,17,FALSE)="他官署で調達手続きを実施のため","他官署で調達手続きを実施のため",IF(VLOOKUP(A49,#REF!,24,FALSE)="②同種の他の契約の予定価格を類推されるおそれがあるため公表しない","同種の他の契約の予定価格を類推されるおそれがあるため公表しない",IF(VLOOKUP(A49,#REF!,24,FALSE)="－","－",IF(VLOOKUP(A49,#REF!,8,FALSE)&lt;&gt;"",TEXT(VLOOKUP(A49,#REF!,17,FALSE),"#,##0円")&amp;CHAR(10)&amp;"(A)",VLOOKUP(A49,#REF!,17,FALSE))))))</f>
        <v/>
      </c>
      <c r="I49" s="18" t="str">
        <f>IF(A49="","",VLOOKUP(A49,#REF!,18,FALSE))</f>
        <v/>
      </c>
      <c r="J49" s="20" t="str">
        <f>IF(A49="","",IF(VLOOKUP(A49,#REF!,17,FALSE)="他官署で調達手続きを実施のため","－",IF(VLOOKUP(A49,#REF!,24,FALSE)="②同種の他の契約の予定価格を類推されるおそれがあるため公表しない","－",IF(VLOOKUP(A49,#REF!,24,FALSE)="－","－",IF(VLOOKUP(A49,#REF!,8,FALSE)&lt;&gt;"",TEXT(VLOOKUP(A49,#REF!,20,FALSE),"#.0%")&amp;CHAR(10)&amp;"(B/A×100)",VLOOKUP(A49,#REF!,20,FALSE))))))</f>
        <v/>
      </c>
      <c r="K49" s="34"/>
      <c r="L49" s="20" t="str">
        <f>IF(A49="","",IF(VLOOKUP(A49,#REF!,13,FALSE)="①公益社団法人","公社",IF(VLOOKUP(A49,#REF!,13,FALSE)="②公益財団法人","公財","")))</f>
        <v/>
      </c>
      <c r="M49" s="20" t="str">
        <f>IF(A49="","",VLOOKUP(A49,#REF!,14,FALSE))</f>
        <v/>
      </c>
      <c r="N49" s="21" t="str">
        <f>IF(A49="","",IF(VLOOKUP(A49,#REF!,14,FALSE)="国所管",VLOOKUP(A49,#REF!,25,FALSE),""))</f>
        <v/>
      </c>
      <c r="O49" s="22" t="str">
        <f>IF(A49="","",IF(AND(Q49="○",P49="分担契約/単価契約"),"単価契約"&amp;CHAR(10)&amp;"予定調達総額 "&amp;TEXT(VLOOKUP(A49,#REF!,17,FALSE),"#,##0円")&amp;"(B)"&amp;CHAR(10)&amp;"分担契約"&amp;CHAR(10)&amp;VLOOKUP(A49,#REF!,33,FALSE),IF(AND(Q49="○",P49="分担契約"),"分担契約"&amp;CHAR(10)&amp;"契約総額 "&amp;TEXT(VLOOKUP(A49,#REF!,17,FALSE),"#,##0円")&amp;"(B)"&amp;CHAR(10)&amp;VLOOKUP(A49,#REF!,33,FALSE),(IF(P49="分担契約/単価契約","単価契約"&amp;CHAR(10)&amp;"予定調達総額 "&amp;TEXT(VLOOKUP(A49,#REF!,17,FALSE),"#,##0円")&amp;CHAR(10)&amp;"分担契約"&amp;CHAR(10)&amp;VLOOKUP(A49,#REF!,33,FALSE),IF(P49="分担契約","分担契約"&amp;CHAR(10)&amp;"契約総額 "&amp;TEXT(VLOOKUP(A49,#REF!,17,FALSE),"#,##0円")&amp;CHAR(10)&amp;VLOOKUP(A49,#REF!,33,FALSE),IF(P49="単価契約","単価契約"&amp;CHAR(10)&amp;"予定調達総額 "&amp;TEXT(VLOOKUP(A49,#REF!,17,FALSE),"#,##0円")&amp;CHAR(10)&amp;VLOOKUP(A49,#REF!,33,FALSE),VLOOKUP(A49,#REF!,33,FALSE))))))))</f>
        <v/>
      </c>
      <c r="P49" s="32" t="str">
        <f>IF(A49="","",VLOOKUP(A49,#REF!,54,FALSE))</f>
        <v/>
      </c>
      <c r="Q49" s="32" t="str">
        <f>IF(A49="","",IF(VLOOKUP(A49,#REF!,15,FALSE)="他官署で調達手続きを実施のため","×",IF(VLOOKUP(A49,#REF!,22,FALSE)="②同種の他の契約の予定価格を類推されるおそれがあるため公表しない","×","○")))</f>
        <v/>
      </c>
    </row>
    <row r="50" spans="1:17" s="12" customFormat="1" ht="69.95" customHeight="1">
      <c r="A50" s="13"/>
      <c r="B50" s="14" t="str">
        <f>IF(A50="","",VLOOKUP(A50,#REF!,6,FALSE))</f>
        <v/>
      </c>
      <c r="C50" s="1" t="str">
        <f>IF(A50="","",VLOOKUP(A50,#REF!,7,FALSE))</f>
        <v/>
      </c>
      <c r="D50" s="45" t="str">
        <f>IF(A50="","",VLOOKUP(A50,#REF!,10,FALSE))</f>
        <v/>
      </c>
      <c r="E50" s="14" t="str">
        <f>IF(A50="","",VLOOKUP(A50,#REF!,11,FALSE))</f>
        <v/>
      </c>
      <c r="F50" s="16" t="str">
        <f>IF(A50="","",VLOOKUP(A50,#REF!,12,FALSE))</f>
        <v/>
      </c>
      <c r="G50" s="17" t="str">
        <f>IF(A50="","",VLOOKUP(A50,#REF!,32,FALSE))</f>
        <v/>
      </c>
      <c r="H50" s="18" t="str">
        <f>IF(A50="","",IF(VLOOKUP(A50,#REF!,17,FALSE)="他官署で調達手続きを実施のため","他官署で調達手続きを実施のため",IF(VLOOKUP(A50,#REF!,24,FALSE)="②同種の他の契約の予定価格を類推されるおそれがあるため公表しない","同種の他の契約の予定価格を類推されるおそれがあるため公表しない",IF(VLOOKUP(A50,#REF!,24,FALSE)="－","－",IF(VLOOKUP(A50,#REF!,8,FALSE)&lt;&gt;"",TEXT(VLOOKUP(A50,#REF!,17,FALSE),"#,##0円")&amp;CHAR(10)&amp;"(A)",VLOOKUP(A50,#REF!,17,FALSE))))))</f>
        <v/>
      </c>
      <c r="I50" s="18" t="str">
        <f>IF(A50="","",VLOOKUP(A50,#REF!,18,FALSE))</f>
        <v/>
      </c>
      <c r="J50" s="20" t="str">
        <f>IF(A50="","",IF(VLOOKUP(A50,#REF!,17,FALSE)="他官署で調達手続きを実施のため","－",IF(VLOOKUP(A50,#REF!,24,FALSE)="②同種の他の契約の予定価格を類推されるおそれがあるため公表しない","－",IF(VLOOKUP(A50,#REF!,24,FALSE)="－","－",IF(VLOOKUP(A50,#REF!,8,FALSE)&lt;&gt;"",TEXT(VLOOKUP(A50,#REF!,20,FALSE),"#.0%")&amp;CHAR(10)&amp;"(B/A×100)",VLOOKUP(A50,#REF!,20,FALSE))))))</f>
        <v/>
      </c>
      <c r="K50" s="34"/>
      <c r="L50" s="20" t="str">
        <f>IF(A50="","",IF(VLOOKUP(A50,#REF!,13,FALSE)="①公益社団法人","公社",IF(VLOOKUP(A50,#REF!,13,FALSE)="②公益財団法人","公財","")))</f>
        <v/>
      </c>
      <c r="M50" s="20" t="str">
        <f>IF(A50="","",VLOOKUP(A50,#REF!,14,FALSE))</f>
        <v/>
      </c>
      <c r="N50" s="21" t="str">
        <f>IF(A50="","",IF(VLOOKUP(A50,#REF!,14,FALSE)="国所管",VLOOKUP(A50,#REF!,25,FALSE),""))</f>
        <v/>
      </c>
      <c r="O50" s="22" t="str">
        <f>IF(A50="","",IF(AND(Q50="○",P50="分担契約/単価契約"),"単価契約"&amp;CHAR(10)&amp;"予定調達総額 "&amp;TEXT(VLOOKUP(A50,#REF!,17,FALSE),"#,##0円")&amp;"(B)"&amp;CHAR(10)&amp;"分担契約"&amp;CHAR(10)&amp;VLOOKUP(A50,#REF!,33,FALSE),IF(AND(Q50="○",P50="分担契約"),"分担契約"&amp;CHAR(10)&amp;"契約総額 "&amp;TEXT(VLOOKUP(A50,#REF!,17,FALSE),"#,##0円")&amp;"(B)"&amp;CHAR(10)&amp;VLOOKUP(A50,#REF!,33,FALSE),(IF(P50="分担契約/単価契約","単価契約"&amp;CHAR(10)&amp;"予定調達総額 "&amp;TEXT(VLOOKUP(A50,#REF!,17,FALSE),"#,##0円")&amp;CHAR(10)&amp;"分担契約"&amp;CHAR(10)&amp;VLOOKUP(A50,#REF!,33,FALSE),IF(P50="分担契約","分担契約"&amp;CHAR(10)&amp;"契約総額 "&amp;TEXT(VLOOKUP(A50,#REF!,17,FALSE),"#,##0円")&amp;CHAR(10)&amp;VLOOKUP(A50,#REF!,33,FALSE),IF(P50="単価契約","単価契約"&amp;CHAR(10)&amp;"予定調達総額 "&amp;TEXT(VLOOKUP(A50,#REF!,17,FALSE),"#,##0円")&amp;CHAR(10)&amp;VLOOKUP(A50,#REF!,33,FALSE),VLOOKUP(A50,#REF!,33,FALSE))))))))</f>
        <v/>
      </c>
      <c r="P50" s="32" t="str">
        <f>IF(A50="","",VLOOKUP(A50,#REF!,54,FALSE))</f>
        <v/>
      </c>
      <c r="Q50" s="32" t="str">
        <f>IF(A50="","",IF(VLOOKUP(A50,#REF!,15,FALSE)="他官署で調達手続きを実施のため","×",IF(VLOOKUP(A50,#REF!,22,FALSE)="②同種の他の契約の予定価格を類推されるおそれがあるため公表しない","×","○")))</f>
        <v/>
      </c>
    </row>
    <row r="51" spans="1:17" ht="69.95" customHeight="1"/>
    <row r="52" spans="1:17" ht="69.95" customHeight="1"/>
    <row r="53" spans="1:17" ht="69.95" customHeight="1"/>
    <row r="54" spans="1:17" ht="69.95" customHeight="1"/>
    <row r="55" spans="1:17" ht="69.95" customHeight="1"/>
    <row r="56" spans="1:17" ht="69.95" customHeight="1"/>
    <row r="57" spans="1:17" ht="69.95" customHeight="1"/>
    <row r="58" spans="1:17" ht="69.95" customHeight="1"/>
    <row r="59" spans="1:17" ht="69.95" customHeight="1"/>
    <row r="60" spans="1:17" ht="69.95" customHeight="1"/>
    <row r="61" spans="1:17" ht="69.95" customHeight="1"/>
    <row r="62" spans="1:17" ht="69.95" customHeight="1"/>
    <row r="63" spans="1:17" ht="69.95" customHeight="1"/>
    <row r="64" spans="1: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B8" sqref="B8"/>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6" ht="27.75" customHeight="1">
      <c r="A1" s="66"/>
      <c r="B1" s="69" t="s">
        <v>28</v>
      </c>
      <c r="C1" s="70"/>
      <c r="D1" s="70"/>
      <c r="E1" s="70"/>
      <c r="F1" s="70"/>
      <c r="G1" s="70"/>
      <c r="H1" s="71"/>
      <c r="I1" s="70"/>
      <c r="J1" s="70"/>
      <c r="K1" s="70"/>
      <c r="L1" s="70"/>
      <c r="M1" s="70"/>
      <c r="N1" s="70"/>
    </row>
    <row r="2" spans="1:16">
      <c r="A2" s="67"/>
    </row>
    <row r="3" spans="1:16">
      <c r="A3" s="67"/>
      <c r="B3" s="28"/>
      <c r="N3" s="29"/>
    </row>
    <row r="4" spans="1:16" ht="21.95" customHeight="1">
      <c r="A4" s="67"/>
      <c r="B4" s="48" t="s">
        <v>29</v>
      </c>
      <c r="C4" s="48" t="s">
        <v>16</v>
      </c>
      <c r="D4" s="48" t="s">
        <v>17</v>
      </c>
      <c r="E4" s="48" t="s">
        <v>18</v>
      </c>
      <c r="F4" s="55" t="s">
        <v>19</v>
      </c>
      <c r="G4" s="48" t="s">
        <v>30</v>
      </c>
      <c r="H4" s="57" t="s">
        <v>21</v>
      </c>
      <c r="I4" s="48" t="s">
        <v>22</v>
      </c>
      <c r="J4" s="63" t="s">
        <v>23</v>
      </c>
      <c r="K4" s="64" t="s">
        <v>31</v>
      </c>
      <c r="L4" s="65"/>
      <c r="M4" s="65"/>
      <c r="N4" s="55" t="s">
        <v>32</v>
      </c>
    </row>
    <row r="5" spans="1:16" s="32" customFormat="1" ht="36.75" customHeight="1">
      <c r="A5" s="68"/>
      <c r="B5" s="48"/>
      <c r="C5" s="48"/>
      <c r="D5" s="48"/>
      <c r="E5" s="48"/>
      <c r="F5" s="56"/>
      <c r="G5" s="48"/>
      <c r="H5" s="57"/>
      <c r="I5" s="48"/>
      <c r="J5" s="63"/>
      <c r="K5" s="31" t="s">
        <v>26</v>
      </c>
      <c r="L5" s="31" t="s">
        <v>34</v>
      </c>
      <c r="M5" s="39" t="s">
        <v>12</v>
      </c>
      <c r="N5" s="56"/>
    </row>
    <row r="6" spans="1:16" s="32" customFormat="1" ht="69.95" customHeight="1">
      <c r="A6" s="31"/>
      <c r="B6" s="14" t="s">
        <v>37</v>
      </c>
      <c r="C6" s="1" t="s">
        <v>38</v>
      </c>
      <c r="D6" s="40">
        <v>45573</v>
      </c>
      <c r="E6" s="14" t="s">
        <v>39</v>
      </c>
      <c r="F6" s="16">
        <v>7010001016830</v>
      </c>
      <c r="G6" s="17" t="s">
        <v>40</v>
      </c>
      <c r="H6" s="18" t="s">
        <v>41</v>
      </c>
      <c r="I6" s="18" t="s">
        <v>42</v>
      </c>
      <c r="J6" s="19" t="s">
        <v>43</v>
      </c>
      <c r="K6" s="20" t="s">
        <v>44</v>
      </c>
      <c r="L6" s="20">
        <v>0</v>
      </c>
      <c r="M6" s="21" t="s">
        <v>44</v>
      </c>
      <c r="N6" s="22" t="s">
        <v>36</v>
      </c>
      <c r="O6" s="32" t="str">
        <f>IF(A6="","",VLOOKUP(A6,#REF!,53,FALSE))</f>
        <v/>
      </c>
      <c r="P6" s="32" t="str">
        <f>IF(A6="","",IF(VLOOKUP(A6,#REF!,14,FALSE)="他官署で調達手続きを実施のため","×",IF(VLOOKUP(A6,#REF!,21,FALSE)="②同種の他の契約の予定価格を類推されるおそれがあるため公表しない","×","○")))</f>
        <v/>
      </c>
    </row>
    <row r="7" spans="1:16" s="32" customFormat="1" ht="69.95" customHeight="1">
      <c r="A7" s="31"/>
      <c r="B7" s="14" t="str">
        <f>IF(A7="","",VLOOKUP(A7,#REF!,5,FALSE))</f>
        <v/>
      </c>
      <c r="C7" s="1" t="str">
        <f>IF(A7="","",VLOOKUP(A7,#REF!,6,FALSE))</f>
        <v/>
      </c>
      <c r="D7" s="40" t="str">
        <f>IF(A7="","",VLOOKUP(A7,#REF!,9,FALSE))</f>
        <v/>
      </c>
      <c r="E7" s="14" t="str">
        <f>IF(A7="","",VLOOKUP(A7,#REF!,10,FALSE))</f>
        <v/>
      </c>
      <c r="F7" s="16" t="str">
        <f>IF(A7="","",VLOOKUP(A7,#REF!,11,FALSE))</f>
        <v/>
      </c>
      <c r="G7" s="17" t="str">
        <f>IF(A7="","",IF(VLOOKUP(A7,#REF!,14,FALSE)="②一般競争入札（総合評価方式）","一般競争入札"&amp;CHAR(10)&amp;"（総合評価方式）","一般競争入札"))</f>
        <v/>
      </c>
      <c r="H7" s="18" t="str">
        <f>IF(A7="","",IF(VLOOKUP(A7,#REF!,16,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7,FALSE)&lt;&gt;"",TEXT(VLOOKUP(A7,#REF!,16,FALSE),"#,##0円")&amp;CHAR(10)&amp;"(A)",VLOOKUP(A7,#REF!,16,FALSE))))))</f>
        <v/>
      </c>
      <c r="I7" s="18" t="str">
        <f>IF(A7="","",VLOOKUP(A7,#REF!,17,FALSE))</f>
        <v/>
      </c>
      <c r="J7" s="19" t="str">
        <f>IF(A7="","",IF(VLOOKUP(A7,#REF!,16,FALSE)="他官署で調達手続きを実施のため","－",IF(VLOOKUP(A7,#REF!,23,FALSE)="②同種の他の契約の予定価格を類推されるおそれがあるため公表しない","－",IF(VLOOKUP(A7,#REF!,23,FALSE)="－","－",IF(VLOOKUP(A7,#REF!,7,FALSE)&lt;&gt;"",TEXT(VLOOKUP(A7,#REF!,19,FALSE),"#.0%")&amp;CHAR(10)&amp;"(B/A×100)",VLOOKUP(A7,#REF!,19,FALSE))))))</f>
        <v/>
      </c>
      <c r="K7" s="20" t="str">
        <f>IF(A7="","",IF(VLOOKUP(A7,#REF!,12,FALSE)="①公益社団法人","公社",IF(VLOOKUP(A7,#REF!,12,FALSE)="②公益財団法人","公財","")))</f>
        <v/>
      </c>
      <c r="L7" s="20" t="str">
        <f>IF(A7="","",VLOOKUP(A7,#REF!,13,FALSE))</f>
        <v/>
      </c>
      <c r="M7" s="21" t="str">
        <f>IF(A7="","",IF(VLOOKUP(A7,#REF!,13,FALSE)="国所管",VLOOKUP(A7,#REF!,24,FALSE),""))</f>
        <v/>
      </c>
      <c r="N7" s="22" t="str">
        <f>IF(A7="","",IF(AND(P7="○",O7="分担契約/単価契約"),"単価契約"&amp;CHAR(10)&amp;"予定調達総額 "&amp;TEXT(VLOOKUP(A7,#REF!,16,FALSE),"#,##0円")&amp;"(B)"&amp;CHAR(10)&amp;"分担契約"&amp;CHAR(10)&amp;VLOOKUP(A7,#REF!,32,FALSE),IF(AND(P7="○",O7="分担契約"),"分担契約"&amp;CHAR(10)&amp;"契約総額 "&amp;TEXT(VLOOKUP(A7,#REF!,16,FALSE),"#,##0円")&amp;"(B)"&amp;CHAR(10)&amp;VLOOKUP(A7,#REF!,32,FALSE),(IF(O7="分担契約/単価契約","単価契約"&amp;CHAR(10)&amp;"予定調達総額 "&amp;TEXT(VLOOKUP(A7,#REF!,16,FALSE),"#,##0円")&amp;CHAR(10)&amp;"分担契約"&amp;CHAR(10)&amp;VLOOKUP(A7,#REF!,32,FALSE),IF(O7="分担契約","分担契約"&amp;CHAR(10)&amp;"契約総額 "&amp;TEXT(VLOOKUP(A7,#REF!,16,FALSE),"#,##0円")&amp;CHAR(10)&amp;VLOOKUP(A7,#REF!,32,FALSE),IF(O7="単価契約","単価契約"&amp;CHAR(10)&amp;"予定調達総額 "&amp;TEXT(VLOOKUP(A7,#REF!,16,FALSE),"#,##0円")&amp;CHAR(10)&amp;VLOOKUP(A7,#REF!,32,FALSE),VLOOKUP(A7,#REF!,32,FALSE))))))))</f>
        <v/>
      </c>
      <c r="O7" s="32" t="str">
        <f>IF(A7="","",VLOOKUP(A7,#REF!,53,FALSE))</f>
        <v/>
      </c>
      <c r="P7" s="32" t="str">
        <f>IF(A7="","",IF(VLOOKUP(A7,#REF!,14,FALSE)="他官署で調達手続きを実施のため","×",IF(VLOOKUP(A7,#REF!,21,FALSE)="②同種の他の契約の予定価格を類推されるおそれがあるため公表しない","×","○")))</f>
        <v/>
      </c>
    </row>
    <row r="8" spans="1:16" s="32" customFormat="1" ht="69.95" customHeight="1">
      <c r="A8" s="31"/>
      <c r="B8" s="14" t="str">
        <f>IF(A8="","",VLOOKUP(A8,#REF!,5,FALSE))</f>
        <v/>
      </c>
      <c r="C8" s="1" t="str">
        <f>IF(A8="","",VLOOKUP(A8,#REF!,6,FALSE))</f>
        <v/>
      </c>
      <c r="D8" s="40" t="str">
        <f>IF(A8="","",VLOOKUP(A8,#REF!,9,FALSE))</f>
        <v/>
      </c>
      <c r="E8" s="14" t="str">
        <f>IF(A8="","",VLOOKUP(A8,#REF!,10,FALSE))</f>
        <v/>
      </c>
      <c r="F8" s="16" t="str">
        <f>IF(A8="","",VLOOKUP(A8,#REF!,11,FALSE))</f>
        <v/>
      </c>
      <c r="G8" s="17" t="str">
        <f>IF(A8="","",IF(VLOOKUP(A8,#REF!,14,FALSE)="②一般競争入札（総合評価方式）","一般競争入札"&amp;CHAR(10)&amp;"（総合評価方式）","一般競争入札"))</f>
        <v/>
      </c>
      <c r="H8" s="18" t="str">
        <f>IF(A8="","",IF(VLOOKUP(A8,#REF!,16,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7,FALSE)&lt;&gt;"",TEXT(VLOOKUP(A8,#REF!,16,FALSE),"#,##0円")&amp;CHAR(10)&amp;"(A)",VLOOKUP(A8,#REF!,16,FALSE))))))</f>
        <v/>
      </c>
      <c r="I8" s="18" t="str">
        <f>IF(A8="","",VLOOKUP(A8,#REF!,17,FALSE))</f>
        <v/>
      </c>
      <c r="J8" s="19" t="str">
        <f>IF(A8="","",IF(VLOOKUP(A8,#REF!,16,FALSE)="他官署で調達手続きを実施のため","－",IF(VLOOKUP(A8,#REF!,23,FALSE)="②同種の他の契約の予定価格を類推されるおそれがあるため公表しない","－",IF(VLOOKUP(A8,#REF!,23,FALSE)="－","－",IF(VLOOKUP(A8,#REF!,7,FALSE)&lt;&gt;"",TEXT(VLOOKUP(A8,#REF!,19,FALSE),"#.0%")&amp;CHAR(10)&amp;"(B/A×100)",VLOOKUP(A8,#REF!,19,FALSE))))))</f>
        <v/>
      </c>
      <c r="K8" s="20" t="str">
        <f>IF(A8="","",IF(VLOOKUP(A8,#REF!,12,FALSE)="①公益社団法人","公社",IF(VLOOKUP(A8,#REF!,12,FALSE)="②公益財団法人","公財","")))</f>
        <v/>
      </c>
      <c r="L8" s="20" t="str">
        <f>IF(A8="","",VLOOKUP(A8,#REF!,13,FALSE))</f>
        <v/>
      </c>
      <c r="M8" s="21" t="str">
        <f>IF(A8="","",IF(VLOOKUP(A8,#REF!,13,FALSE)="国所管",VLOOKUP(A8,#REF!,24,FALSE),""))</f>
        <v/>
      </c>
      <c r="N8" s="22" t="str">
        <f>IF(A8="","",IF(AND(P8="○",O8="分担契約/単価契約"),"単価契約"&amp;CHAR(10)&amp;"予定調達総額 "&amp;TEXT(VLOOKUP(A8,#REF!,16,FALSE),"#,##0円")&amp;"(B)"&amp;CHAR(10)&amp;"分担契約"&amp;CHAR(10)&amp;VLOOKUP(A8,#REF!,32,FALSE),IF(AND(P8="○",O8="分担契約"),"分担契約"&amp;CHAR(10)&amp;"契約総額 "&amp;TEXT(VLOOKUP(A8,#REF!,16,FALSE),"#,##0円")&amp;"(B)"&amp;CHAR(10)&amp;VLOOKUP(A8,#REF!,32,FALSE),(IF(O8="分担契約/単価契約","単価契約"&amp;CHAR(10)&amp;"予定調達総額 "&amp;TEXT(VLOOKUP(A8,#REF!,16,FALSE),"#,##0円")&amp;CHAR(10)&amp;"分担契約"&amp;CHAR(10)&amp;VLOOKUP(A8,#REF!,32,FALSE),IF(O8="分担契約","分担契約"&amp;CHAR(10)&amp;"契約総額 "&amp;TEXT(VLOOKUP(A8,#REF!,16,FALSE),"#,##0円")&amp;CHAR(10)&amp;VLOOKUP(A8,#REF!,32,FALSE),IF(O8="単価契約","単価契約"&amp;CHAR(10)&amp;"予定調達総額 "&amp;TEXT(VLOOKUP(A8,#REF!,16,FALSE),"#,##0円")&amp;CHAR(10)&amp;VLOOKUP(A8,#REF!,32,FALSE),VLOOKUP(A8,#REF!,32,FALSE))))))))</f>
        <v/>
      </c>
      <c r="O8" s="32" t="str">
        <f>IF(A8="","",VLOOKUP(A8,#REF!,53,FALSE))</f>
        <v/>
      </c>
      <c r="P8" s="32" t="str">
        <f>IF(A8="","",IF(VLOOKUP(A8,#REF!,14,FALSE)="他官署で調達手続きを実施のため","×",IF(VLOOKUP(A8,#REF!,21,FALSE)="②同種の他の契約の予定価格を類推されるおそれがあるため公表しない","×","○")))</f>
        <v/>
      </c>
    </row>
    <row r="9" spans="1:16" s="32" customFormat="1" ht="69.95" customHeight="1">
      <c r="A9" s="31"/>
      <c r="B9" s="14" t="str">
        <f>IF(A9="","",VLOOKUP(A9,#REF!,5,FALSE))</f>
        <v/>
      </c>
      <c r="C9" s="1" t="str">
        <f>IF(A9="","",VLOOKUP(A9,#REF!,6,FALSE))</f>
        <v/>
      </c>
      <c r="D9" s="40" t="str">
        <f>IF(A9="","",VLOOKUP(A9,#REF!,9,FALSE))</f>
        <v/>
      </c>
      <c r="E9" s="14" t="str">
        <f>IF(A9="","",VLOOKUP(A9,#REF!,10,FALSE))</f>
        <v/>
      </c>
      <c r="F9" s="16" t="str">
        <f>IF(A9="","",VLOOKUP(A9,#REF!,11,FALSE))</f>
        <v/>
      </c>
      <c r="G9" s="17" t="str">
        <f>IF(A9="","",IF(VLOOKUP(A9,#REF!,14,FALSE)="②一般競争入札（総合評価方式）","一般競争入札"&amp;CHAR(10)&amp;"（総合評価方式）","一般競争入札"))</f>
        <v/>
      </c>
      <c r="H9" s="18"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7,FALSE)&lt;&gt;"",TEXT(VLOOKUP(A9,#REF!,16,FALSE),"#,##0円")&amp;CHAR(10)&amp;"(A)",VLOOKUP(A9,#REF!,16,FALSE))))))</f>
        <v/>
      </c>
      <c r="I9" s="18" t="str">
        <f>IF(A9="","",VLOOKUP(A9,#REF!,17,FALSE))</f>
        <v/>
      </c>
      <c r="J9" s="19" t="str">
        <f>IF(A9="","",IF(VLOOKUP(A9,#REF!,16,FALSE)="他官署で調達手続きを実施のため","－",IF(VLOOKUP(A9,#REF!,23,FALSE)="②同種の他の契約の予定価格を類推されるおそれがあるため公表しない","－",IF(VLOOKUP(A9,#REF!,23,FALSE)="－","－",IF(VLOOKUP(A9,#REF!,7,FALSE)&lt;&gt;"",TEXT(VLOOKUP(A9,#REF!,19,FALSE),"#.0%")&amp;CHAR(10)&amp;"(B/A×100)",VLOOKUP(A9,#REF!,19,FALSE))))))</f>
        <v/>
      </c>
      <c r="K9" s="20" t="str">
        <f>IF(A9="","",IF(VLOOKUP(A9,#REF!,12,FALSE)="①公益社団法人","公社",IF(VLOOKUP(A9,#REF!,12,FALSE)="②公益財団法人","公財","")))</f>
        <v/>
      </c>
      <c r="L9" s="20" t="str">
        <f>IF(A9="","",VLOOKUP(A9,#REF!,13,FALSE))</f>
        <v/>
      </c>
      <c r="M9" s="21" t="str">
        <f>IF(A9="","",IF(VLOOKUP(A9,#REF!,13,FALSE)="国所管",VLOOKUP(A9,#REF!,24,FALSE),""))</f>
        <v/>
      </c>
      <c r="N9" s="22" t="str">
        <f>IF(A9="","",IF(AND(P9="○",O9="分担契約/単価契約"),"単価契約"&amp;CHAR(10)&amp;"予定調達総額 "&amp;TEXT(VLOOKUP(A9,#REF!,16,FALSE),"#,##0円")&amp;"(B)"&amp;CHAR(10)&amp;"分担契約"&amp;CHAR(10)&amp;VLOOKUP(A9,#REF!,32,FALSE),IF(AND(P9="○",O9="分担契約"),"分担契約"&amp;CHAR(10)&amp;"契約総額 "&amp;TEXT(VLOOKUP(A9,#REF!,16,FALSE),"#,##0円")&amp;"(B)"&amp;CHAR(10)&amp;VLOOKUP(A9,#REF!,32,FALSE),(IF(O9="分担契約/単価契約","単価契約"&amp;CHAR(10)&amp;"予定調達総額 "&amp;TEXT(VLOOKUP(A9,#REF!,16,FALSE),"#,##0円")&amp;CHAR(10)&amp;"分担契約"&amp;CHAR(10)&amp;VLOOKUP(A9,#REF!,32,FALSE),IF(O9="分担契約","分担契約"&amp;CHAR(10)&amp;"契約総額 "&amp;TEXT(VLOOKUP(A9,#REF!,16,FALSE),"#,##0円")&amp;CHAR(10)&amp;VLOOKUP(A9,#REF!,32,FALSE),IF(O9="単価契約","単価契約"&amp;CHAR(10)&amp;"予定調達総額 "&amp;TEXT(VLOOKUP(A9,#REF!,16,FALSE),"#,##0円")&amp;CHAR(10)&amp;VLOOKUP(A9,#REF!,32,FALSE),VLOOKUP(A9,#REF!,32,FALSE))))))))</f>
        <v/>
      </c>
      <c r="O9" s="32" t="str">
        <f>IF(A9="","",VLOOKUP(A9,#REF!,53,FALSE))</f>
        <v/>
      </c>
      <c r="P9" s="32" t="str">
        <f>IF(A9="","",IF(VLOOKUP(A9,#REF!,14,FALSE)="他官署で調達手続きを実施のため","×",IF(VLOOKUP(A9,#REF!,21,FALSE)="②同種の他の契約の予定価格を類推されるおそれがあるため公表しない","×","○")))</f>
        <v/>
      </c>
    </row>
    <row r="10" spans="1:16" s="32" customFormat="1" ht="69.95" customHeight="1">
      <c r="A10" s="31"/>
      <c r="B10" s="14" t="str">
        <f>IF(A10="","",VLOOKUP(A10,#REF!,5,FALSE))</f>
        <v/>
      </c>
      <c r="C10" s="1" t="str">
        <f>IF(A10="","",VLOOKUP(A10,#REF!,6,FALSE))</f>
        <v/>
      </c>
      <c r="D10" s="40" t="str">
        <f>IF(A10="","",VLOOKUP(A10,#REF!,9,FALSE))</f>
        <v/>
      </c>
      <c r="E10" s="14" t="str">
        <f>IF(A10="","",VLOOKUP(A10,#REF!,10,FALSE))</f>
        <v/>
      </c>
      <c r="F10" s="16" t="str">
        <f>IF(A10="","",VLOOKUP(A10,#REF!,11,FALSE))</f>
        <v/>
      </c>
      <c r="G10" s="17" t="str">
        <f>IF(A10="","",IF(VLOOKUP(A10,#REF!,14,FALSE)="②一般競争入札（総合評価方式）","一般競争入札"&amp;CHAR(10)&amp;"（総合評価方式）","一般競争入札"))</f>
        <v/>
      </c>
      <c r="H10" s="18"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7,FALSE)&lt;&gt;"",TEXT(VLOOKUP(A10,#REF!,16,FALSE),"#,##0円")&amp;CHAR(10)&amp;"(A)",VLOOKUP(A10,#REF!,16,FALSE))))))</f>
        <v/>
      </c>
      <c r="I10" s="18" t="str">
        <f>IF(A10="","",VLOOKUP(A10,#REF!,17,FALSE))</f>
        <v/>
      </c>
      <c r="J10" s="19" t="str">
        <f>IF(A10="","",IF(VLOOKUP(A10,#REF!,16,FALSE)="他官署で調達手続きを実施のため","－",IF(VLOOKUP(A10,#REF!,23,FALSE)="②同種の他の契約の予定価格を類推されるおそれがあるため公表しない","－",IF(VLOOKUP(A10,#REF!,23,FALSE)="－","－",IF(VLOOKUP(A10,#REF!,7,FALSE)&lt;&gt;"",TEXT(VLOOKUP(A10,#REF!,19,FALSE),"#.0%")&amp;CHAR(10)&amp;"(B/A×100)",VLOOKUP(A10,#REF!,19,FALSE))))))</f>
        <v/>
      </c>
      <c r="K10" s="20" t="str">
        <f>IF(A10="","",IF(VLOOKUP(A10,#REF!,12,FALSE)="①公益社団法人","公社",IF(VLOOKUP(A10,#REF!,12,FALSE)="②公益財団法人","公財","")))</f>
        <v/>
      </c>
      <c r="L10" s="20" t="str">
        <f>IF(A10="","",VLOOKUP(A10,#REF!,13,FALSE))</f>
        <v/>
      </c>
      <c r="M10" s="21" t="str">
        <f>IF(A10="","",IF(VLOOKUP(A10,#REF!,13,FALSE)="国所管",VLOOKUP(A10,#REF!,24,FALSE),""))</f>
        <v/>
      </c>
      <c r="N10" s="22" t="str">
        <f>IF(A10="","",IF(AND(P10="○",O10="分担契約/単価契約"),"単価契約"&amp;CHAR(10)&amp;"予定調達総額 "&amp;TEXT(VLOOKUP(A10,#REF!,16,FALSE),"#,##0円")&amp;"(B)"&amp;CHAR(10)&amp;"分担契約"&amp;CHAR(10)&amp;VLOOKUP(A10,#REF!,32,FALSE),IF(AND(P10="○",O10="分担契約"),"分担契約"&amp;CHAR(10)&amp;"契約総額 "&amp;TEXT(VLOOKUP(A10,#REF!,16,FALSE),"#,##0円")&amp;"(B)"&amp;CHAR(10)&amp;VLOOKUP(A10,#REF!,32,FALSE),(IF(O10="分担契約/単価契約","単価契約"&amp;CHAR(10)&amp;"予定調達総額 "&amp;TEXT(VLOOKUP(A10,#REF!,16,FALSE),"#,##0円")&amp;CHAR(10)&amp;"分担契約"&amp;CHAR(10)&amp;VLOOKUP(A10,#REF!,32,FALSE),IF(O10="分担契約","分担契約"&amp;CHAR(10)&amp;"契約総額 "&amp;TEXT(VLOOKUP(A10,#REF!,16,FALSE),"#,##0円")&amp;CHAR(10)&amp;VLOOKUP(A10,#REF!,32,FALSE),IF(O10="単価契約","単価契約"&amp;CHAR(10)&amp;"予定調達総額 "&amp;TEXT(VLOOKUP(A10,#REF!,16,FALSE),"#,##0円")&amp;CHAR(10)&amp;VLOOKUP(A10,#REF!,32,FALSE),VLOOKUP(A10,#REF!,32,FALSE))))))))</f>
        <v/>
      </c>
      <c r="O10" s="32" t="str">
        <f>IF(A10="","",VLOOKUP(A10,#REF!,53,FALSE))</f>
        <v/>
      </c>
      <c r="P10" s="32" t="str">
        <f>IF(A10="","",IF(VLOOKUP(A10,#REF!,14,FALSE)="他官署で調達手続きを実施のため","×",IF(VLOOKUP(A10,#REF!,21,FALSE)="②同種の他の契約の予定価格を類推されるおそれがあるため公表しない","×","○")))</f>
        <v/>
      </c>
    </row>
    <row r="11" spans="1:16" s="32" customFormat="1" ht="69.95" customHeight="1">
      <c r="A11" s="31"/>
      <c r="B11" s="14" t="str">
        <f>IF(A11="","",VLOOKUP(A11,#REF!,5,FALSE))</f>
        <v/>
      </c>
      <c r="C11" s="1" t="str">
        <f>IF(A11="","",VLOOKUP(A11,#REF!,6,FALSE))</f>
        <v/>
      </c>
      <c r="D11" s="40" t="str">
        <f>IF(A11="","",VLOOKUP(A11,#REF!,9,FALSE))</f>
        <v/>
      </c>
      <c r="E11" s="14" t="str">
        <f>IF(A11="","",VLOOKUP(A11,#REF!,10,FALSE))</f>
        <v/>
      </c>
      <c r="F11" s="16" t="str">
        <f>IF(A11="","",VLOOKUP(A11,#REF!,11,FALSE))</f>
        <v/>
      </c>
      <c r="G11" s="17" t="str">
        <f>IF(A11="","",IF(VLOOKUP(A11,#REF!,14,FALSE)="②一般競争入札（総合評価方式）","一般競争入札"&amp;CHAR(10)&amp;"（総合評価方式）","一般競争入札"))</f>
        <v/>
      </c>
      <c r="H11" s="18"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7,FALSE)&lt;&gt;"",TEXT(VLOOKUP(A11,#REF!,16,FALSE),"#,##0円")&amp;CHAR(10)&amp;"(A)",VLOOKUP(A11,#REF!,16,FALSE))))))</f>
        <v/>
      </c>
      <c r="I11" s="18" t="str">
        <f>IF(A11="","",VLOOKUP(A11,#REF!,17,FALSE))</f>
        <v/>
      </c>
      <c r="J11" s="19" t="str">
        <f>IF(A11="","",IF(VLOOKUP(A11,#REF!,16,FALSE)="他官署で調達手続きを実施のため","－",IF(VLOOKUP(A11,#REF!,23,FALSE)="②同種の他の契約の予定価格を類推されるおそれがあるため公表しない","－",IF(VLOOKUP(A11,#REF!,23,FALSE)="－","－",IF(VLOOKUP(A11,#REF!,7,FALSE)&lt;&gt;"",TEXT(VLOOKUP(A11,#REF!,19,FALSE),"#.0%")&amp;CHAR(10)&amp;"(B/A×100)",VLOOKUP(A11,#REF!,19,FALSE))))))</f>
        <v/>
      </c>
      <c r="K11" s="20" t="str">
        <f>IF(A11="","",IF(VLOOKUP(A11,#REF!,12,FALSE)="①公益社団法人","公社",IF(VLOOKUP(A11,#REF!,12,FALSE)="②公益財団法人","公財","")))</f>
        <v/>
      </c>
      <c r="L11" s="20" t="str">
        <f>IF(A11="","",VLOOKUP(A11,#REF!,13,FALSE))</f>
        <v/>
      </c>
      <c r="M11" s="21" t="str">
        <f>IF(A11="","",IF(VLOOKUP(A11,#REF!,13,FALSE)="国所管",VLOOKUP(A11,#REF!,24,FALSE),""))</f>
        <v/>
      </c>
      <c r="N11" s="22" t="str">
        <f>IF(A11="","",IF(AND(P11="○",O11="分担契約/単価契約"),"単価契約"&amp;CHAR(10)&amp;"予定調達総額 "&amp;TEXT(VLOOKUP(A11,#REF!,16,FALSE),"#,##0円")&amp;"(B)"&amp;CHAR(10)&amp;"分担契約"&amp;CHAR(10)&amp;VLOOKUP(A11,#REF!,32,FALSE),IF(AND(P11="○",O11="分担契約"),"分担契約"&amp;CHAR(10)&amp;"契約総額 "&amp;TEXT(VLOOKUP(A11,#REF!,16,FALSE),"#,##0円")&amp;"(B)"&amp;CHAR(10)&amp;VLOOKUP(A11,#REF!,32,FALSE),(IF(O11="分担契約/単価契約","単価契約"&amp;CHAR(10)&amp;"予定調達総額 "&amp;TEXT(VLOOKUP(A11,#REF!,16,FALSE),"#,##0円")&amp;CHAR(10)&amp;"分担契約"&amp;CHAR(10)&amp;VLOOKUP(A11,#REF!,32,FALSE),IF(O11="分担契約","分担契約"&amp;CHAR(10)&amp;"契約総額 "&amp;TEXT(VLOOKUP(A11,#REF!,16,FALSE),"#,##0円")&amp;CHAR(10)&amp;VLOOKUP(A11,#REF!,32,FALSE),IF(O11="単価契約","単価契約"&amp;CHAR(10)&amp;"予定調達総額 "&amp;TEXT(VLOOKUP(A11,#REF!,16,FALSE),"#,##0円")&amp;CHAR(10)&amp;VLOOKUP(A11,#REF!,32,FALSE),VLOOKUP(A11,#REF!,32,FALSE))))))))</f>
        <v/>
      </c>
      <c r="O11" s="32" t="str">
        <f>IF(A11="","",VLOOKUP(A11,#REF!,53,FALSE))</f>
        <v/>
      </c>
      <c r="P11" s="32" t="str">
        <f>IF(A11="","",IF(VLOOKUP(A11,#REF!,14,FALSE)="他官署で調達手続きを実施のため","×",IF(VLOOKUP(A11,#REF!,21,FALSE)="②同種の他の契約の予定価格を類推されるおそれがあるため公表しない","×","○")))</f>
        <v/>
      </c>
    </row>
    <row r="12" spans="1:16" s="32" customFormat="1" ht="69.95" customHeight="1">
      <c r="A12" s="31"/>
      <c r="B12" s="14" t="str">
        <f>IF(A12="","",VLOOKUP(A12,#REF!,5,FALSE))</f>
        <v/>
      </c>
      <c r="C12" s="1" t="str">
        <f>IF(A12="","",VLOOKUP(A12,#REF!,6,FALSE))</f>
        <v/>
      </c>
      <c r="D12" s="40" t="str">
        <f>IF(A12="","",VLOOKUP(A12,#REF!,9,FALSE))</f>
        <v/>
      </c>
      <c r="E12" s="14" t="str">
        <f>IF(A12="","",VLOOKUP(A12,#REF!,10,FALSE))</f>
        <v/>
      </c>
      <c r="F12" s="16" t="str">
        <f>IF(A12="","",VLOOKUP(A12,#REF!,11,FALSE))</f>
        <v/>
      </c>
      <c r="G12" s="17" t="str">
        <f>IF(A12="","",IF(VLOOKUP(A12,#REF!,14,FALSE)="②一般競争入札（総合評価方式）","一般競争入札"&amp;CHAR(10)&amp;"（総合評価方式）","一般競争入札"))</f>
        <v/>
      </c>
      <c r="H12" s="18"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7,FALSE)&lt;&gt;"",TEXT(VLOOKUP(A12,#REF!,16,FALSE),"#,##0円")&amp;CHAR(10)&amp;"(A)",VLOOKUP(A12,#REF!,16,FALSE))))))</f>
        <v/>
      </c>
      <c r="I12" s="18" t="str">
        <f>IF(A12="","",VLOOKUP(A12,#REF!,17,FALSE))</f>
        <v/>
      </c>
      <c r="J12" s="19" t="str">
        <f>IF(A12="","",IF(VLOOKUP(A12,#REF!,16,FALSE)="他官署で調達手続きを実施のため","－",IF(VLOOKUP(A12,#REF!,23,FALSE)="②同種の他の契約の予定価格を類推されるおそれがあるため公表しない","－",IF(VLOOKUP(A12,#REF!,23,FALSE)="－","－",IF(VLOOKUP(A12,#REF!,7,FALSE)&lt;&gt;"",TEXT(VLOOKUP(A12,#REF!,19,FALSE),"#.0%")&amp;CHAR(10)&amp;"(B/A×100)",VLOOKUP(A12,#REF!,19,FALSE))))))</f>
        <v/>
      </c>
      <c r="K12" s="20" t="str">
        <f>IF(A12="","",IF(VLOOKUP(A12,#REF!,12,FALSE)="①公益社団法人","公社",IF(VLOOKUP(A12,#REF!,12,FALSE)="②公益財団法人","公財","")))</f>
        <v/>
      </c>
      <c r="L12" s="20" t="str">
        <f>IF(A12="","",VLOOKUP(A12,#REF!,13,FALSE))</f>
        <v/>
      </c>
      <c r="M12" s="21" t="str">
        <f>IF(A12="","",IF(VLOOKUP(A12,#REF!,13,FALSE)="国所管",VLOOKUP(A12,#REF!,24,FALSE),""))</f>
        <v/>
      </c>
      <c r="N12" s="22" t="str">
        <f>IF(A12="","",IF(AND(P12="○",O12="分担契約/単価契約"),"単価契約"&amp;CHAR(10)&amp;"予定調達総額 "&amp;TEXT(VLOOKUP(A12,#REF!,16,FALSE),"#,##0円")&amp;"(B)"&amp;CHAR(10)&amp;"分担契約"&amp;CHAR(10)&amp;VLOOKUP(A12,#REF!,32,FALSE),IF(AND(P12="○",O12="分担契約"),"分担契約"&amp;CHAR(10)&amp;"契約総額 "&amp;TEXT(VLOOKUP(A12,#REF!,16,FALSE),"#,##0円")&amp;"(B)"&amp;CHAR(10)&amp;VLOOKUP(A12,#REF!,32,FALSE),(IF(O12="分担契約/単価契約","単価契約"&amp;CHAR(10)&amp;"予定調達総額 "&amp;TEXT(VLOOKUP(A12,#REF!,16,FALSE),"#,##0円")&amp;CHAR(10)&amp;"分担契約"&amp;CHAR(10)&amp;VLOOKUP(A12,#REF!,32,FALSE),IF(O12="分担契約","分担契約"&amp;CHAR(10)&amp;"契約総額 "&amp;TEXT(VLOOKUP(A12,#REF!,16,FALSE),"#,##0円")&amp;CHAR(10)&amp;VLOOKUP(A12,#REF!,32,FALSE),IF(O12="単価契約","単価契約"&amp;CHAR(10)&amp;"予定調達総額 "&amp;TEXT(VLOOKUP(A12,#REF!,16,FALSE),"#,##0円")&amp;CHAR(10)&amp;VLOOKUP(A12,#REF!,32,FALSE),VLOOKUP(A12,#REF!,32,FALSE))))))))</f>
        <v/>
      </c>
      <c r="O12" s="32" t="str">
        <f>IF(A12="","",VLOOKUP(A12,#REF!,53,FALSE))</f>
        <v/>
      </c>
      <c r="P12" s="32" t="str">
        <f>IF(A12="","",IF(VLOOKUP(A12,#REF!,14,FALSE)="他官署で調達手続きを実施のため","×",IF(VLOOKUP(A12,#REF!,21,FALSE)="②同種の他の契約の予定価格を類推されるおそれがあるため公表しない","×","○")))</f>
        <v/>
      </c>
    </row>
    <row r="13" spans="1:16" s="32" customFormat="1" ht="69.95" customHeight="1">
      <c r="A13" s="31"/>
      <c r="B13" s="14" t="str">
        <f>IF(A13="","",VLOOKUP(A13,#REF!,5,FALSE))</f>
        <v/>
      </c>
      <c r="C13" s="1" t="str">
        <f>IF(A13="","",VLOOKUP(A13,#REF!,6,FALSE))</f>
        <v/>
      </c>
      <c r="D13" s="40" t="str">
        <f>IF(A13="","",VLOOKUP(A13,#REF!,9,FALSE))</f>
        <v/>
      </c>
      <c r="E13" s="14" t="str">
        <f>IF(A13="","",VLOOKUP(A13,#REF!,10,FALSE))</f>
        <v/>
      </c>
      <c r="F13" s="16" t="str">
        <f>IF(A13="","",VLOOKUP(A13,#REF!,11,FALSE))</f>
        <v/>
      </c>
      <c r="G13" s="17" t="str">
        <f>IF(A13="","",IF(VLOOKUP(A13,#REF!,14,FALSE)="②一般競争入札（総合評価方式）","一般競争入札"&amp;CHAR(10)&amp;"（総合評価方式）","一般競争入札"))</f>
        <v/>
      </c>
      <c r="H13" s="18"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7,FALSE)&lt;&gt;"",TEXT(VLOOKUP(A13,#REF!,16,FALSE),"#,##0円")&amp;CHAR(10)&amp;"(A)",VLOOKUP(A13,#REF!,16,FALSE))))))</f>
        <v/>
      </c>
      <c r="I13" s="18" t="str">
        <f>IF(A13="","",VLOOKUP(A13,#REF!,17,FALSE))</f>
        <v/>
      </c>
      <c r="J13" s="19" t="str">
        <f>IF(A13="","",IF(VLOOKUP(A13,#REF!,16,FALSE)="他官署で調達手続きを実施のため","－",IF(VLOOKUP(A13,#REF!,23,FALSE)="②同種の他の契約の予定価格を類推されるおそれがあるため公表しない","－",IF(VLOOKUP(A13,#REF!,23,FALSE)="－","－",IF(VLOOKUP(A13,#REF!,7,FALSE)&lt;&gt;"",TEXT(VLOOKUP(A13,#REF!,19,FALSE),"#.0%")&amp;CHAR(10)&amp;"(B/A×100)",VLOOKUP(A13,#REF!,19,FALSE))))))</f>
        <v/>
      </c>
      <c r="K13" s="20" t="str">
        <f>IF(A13="","",IF(VLOOKUP(A13,#REF!,12,FALSE)="①公益社団法人","公社",IF(VLOOKUP(A13,#REF!,12,FALSE)="②公益財団法人","公財","")))</f>
        <v/>
      </c>
      <c r="L13" s="20" t="str">
        <f>IF(A13="","",VLOOKUP(A13,#REF!,13,FALSE))</f>
        <v/>
      </c>
      <c r="M13" s="21" t="str">
        <f>IF(A13="","",IF(VLOOKUP(A13,#REF!,13,FALSE)="国所管",VLOOKUP(A13,#REF!,24,FALSE),""))</f>
        <v/>
      </c>
      <c r="N13" s="22"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32" t="str">
        <f>IF(A13="","",VLOOKUP(A13,#REF!,53,FALSE))</f>
        <v/>
      </c>
      <c r="P13" s="32" t="str">
        <f>IF(A13="","",IF(VLOOKUP(A13,#REF!,14,FALSE)="他官署で調達手続きを実施のため","×",IF(VLOOKUP(A13,#REF!,21,FALSE)="②同種の他の契約の予定価格を類推されるおそれがあるため公表しない","×","○")))</f>
        <v/>
      </c>
    </row>
    <row r="14" spans="1:16" s="32" customFormat="1" ht="69.95" customHeight="1">
      <c r="A14" s="31"/>
      <c r="B14" s="14" t="str">
        <f>IF(A14="","",VLOOKUP(A14,#REF!,5,FALSE))</f>
        <v/>
      </c>
      <c r="C14" s="1" t="str">
        <f>IF(A14="","",VLOOKUP(A14,#REF!,6,FALSE))</f>
        <v/>
      </c>
      <c r="D14" s="40" t="str">
        <f>IF(A14="","",VLOOKUP(A14,#REF!,9,FALSE))</f>
        <v/>
      </c>
      <c r="E14" s="14" t="str">
        <f>IF(A14="","",VLOOKUP(A14,#REF!,10,FALSE))</f>
        <v/>
      </c>
      <c r="F14" s="16" t="str">
        <f>IF(A14="","",VLOOKUP(A14,#REF!,11,FALSE))</f>
        <v/>
      </c>
      <c r="G14" s="17" t="str">
        <f>IF(A14="","",IF(VLOOKUP(A14,#REF!,14,FALSE)="②一般競争入札（総合評価方式）","一般競争入札"&amp;CHAR(10)&amp;"（総合評価方式）","一般競争入札"))</f>
        <v/>
      </c>
      <c r="H14" s="18"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18" t="str">
        <f>IF(A14="","",VLOOKUP(A14,#REF!,17,FALSE))</f>
        <v/>
      </c>
      <c r="J14" s="19"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20" t="str">
        <f>IF(A14="","",IF(VLOOKUP(A14,#REF!,12,FALSE)="①公益社団法人","公社",IF(VLOOKUP(A14,#REF!,12,FALSE)="②公益財団法人","公財","")))</f>
        <v/>
      </c>
      <c r="L14" s="20" t="str">
        <f>IF(A14="","",VLOOKUP(A14,#REF!,13,FALSE))</f>
        <v/>
      </c>
      <c r="M14" s="21" t="str">
        <f>IF(A14="","",IF(VLOOKUP(A14,#REF!,13,FALSE)="国所管",VLOOKUP(A14,#REF!,24,FALSE),""))</f>
        <v/>
      </c>
      <c r="N14" s="22"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32" t="str">
        <f>IF(A14="","",VLOOKUP(A14,#REF!,53,FALSE))</f>
        <v/>
      </c>
      <c r="P14" s="32" t="str">
        <f>IF(A14="","",IF(VLOOKUP(A14,#REF!,14,FALSE)="他官署で調達手続きを実施のため","×",IF(VLOOKUP(A14,#REF!,21,FALSE)="②同種の他の契約の予定価格を類推されるおそれがあるため公表しない","×","○")))</f>
        <v/>
      </c>
    </row>
    <row r="15" spans="1:16" s="32" customFormat="1" ht="69.95" customHeight="1">
      <c r="A15" s="31"/>
      <c r="B15" s="14" t="str">
        <f>IF(A15="","",VLOOKUP(A15,#REF!,5,FALSE))</f>
        <v/>
      </c>
      <c r="C15" s="1" t="str">
        <f>IF(A15="","",VLOOKUP(A15,#REF!,6,FALSE))</f>
        <v/>
      </c>
      <c r="D15" s="40" t="str">
        <f>IF(A15="","",VLOOKUP(A15,#REF!,9,FALSE))</f>
        <v/>
      </c>
      <c r="E15" s="14" t="str">
        <f>IF(A15="","",VLOOKUP(A15,#REF!,10,FALSE))</f>
        <v/>
      </c>
      <c r="F15" s="16" t="str">
        <f>IF(A15="","",VLOOKUP(A15,#REF!,11,FALSE))</f>
        <v/>
      </c>
      <c r="G15" s="17" t="str">
        <f>IF(A15="","",IF(VLOOKUP(A15,#REF!,14,FALSE)="②一般競争入札（総合評価方式）","一般競争入札"&amp;CHAR(10)&amp;"（総合評価方式）","一般競争入札"))</f>
        <v/>
      </c>
      <c r="H15" s="18"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18" t="str">
        <f>IF(A15="","",VLOOKUP(A15,#REF!,17,FALSE))</f>
        <v/>
      </c>
      <c r="J15" s="19"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20" t="str">
        <f>IF(A15="","",IF(VLOOKUP(A15,#REF!,12,FALSE)="①公益社団法人","公社",IF(VLOOKUP(A15,#REF!,12,FALSE)="②公益財団法人","公財","")))</f>
        <v/>
      </c>
      <c r="L15" s="20" t="str">
        <f>IF(A15="","",VLOOKUP(A15,#REF!,13,FALSE))</f>
        <v/>
      </c>
      <c r="M15" s="21" t="str">
        <f>IF(A15="","",IF(VLOOKUP(A15,#REF!,13,FALSE)="国所管",VLOOKUP(A15,#REF!,24,FALSE),""))</f>
        <v/>
      </c>
      <c r="N15" s="22"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32" t="str">
        <f>IF(A15="","",VLOOKUP(A15,#REF!,53,FALSE))</f>
        <v/>
      </c>
      <c r="P15" s="32" t="str">
        <f>IF(A15="","",IF(VLOOKUP(A15,#REF!,14,FALSE)="他官署で調達手続きを実施のため","×",IF(VLOOKUP(A15,#REF!,21,FALSE)="②同種の他の契約の予定価格を類推されるおそれがあるため公表しない","×","○")))</f>
        <v/>
      </c>
    </row>
    <row r="16" spans="1:16" s="32" customFormat="1" ht="69.95" customHeight="1">
      <c r="A16" s="31"/>
      <c r="B16" s="14" t="str">
        <f>IF(A16="","",VLOOKUP(A16,#REF!,5,FALSE))</f>
        <v/>
      </c>
      <c r="C16" s="1" t="str">
        <f>IF(A16="","",VLOOKUP(A16,#REF!,6,FALSE))</f>
        <v/>
      </c>
      <c r="D16" s="40" t="str">
        <f>IF(A16="","",VLOOKUP(A16,#REF!,9,FALSE))</f>
        <v/>
      </c>
      <c r="E16" s="14" t="str">
        <f>IF(A16="","",VLOOKUP(A16,#REF!,10,FALSE))</f>
        <v/>
      </c>
      <c r="F16" s="16" t="str">
        <f>IF(A16="","",VLOOKUP(A16,#REF!,11,FALSE))</f>
        <v/>
      </c>
      <c r="G16" s="17" t="str">
        <f>IF(A16="","",IF(VLOOKUP(A16,#REF!,14,FALSE)="②一般競争入札（総合評価方式）","一般競争入札"&amp;CHAR(10)&amp;"（総合評価方式）","一般競争入札"))</f>
        <v/>
      </c>
      <c r="H16" s="18"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18" t="str">
        <f>IF(A16="","",VLOOKUP(A16,#REF!,17,FALSE))</f>
        <v/>
      </c>
      <c r="J16" s="19"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20" t="str">
        <f>IF(A16="","",IF(VLOOKUP(A16,#REF!,12,FALSE)="①公益社団法人","公社",IF(VLOOKUP(A16,#REF!,12,FALSE)="②公益財団法人","公財","")))</f>
        <v/>
      </c>
      <c r="L16" s="20" t="str">
        <f>IF(A16="","",VLOOKUP(A16,#REF!,13,FALSE))</f>
        <v/>
      </c>
      <c r="M16" s="21" t="str">
        <f>IF(A16="","",IF(VLOOKUP(A16,#REF!,13,FALSE)="国所管",VLOOKUP(A16,#REF!,24,FALSE),""))</f>
        <v/>
      </c>
      <c r="N16" s="22"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32" t="str">
        <f>IF(A16="","",VLOOKUP(A16,#REF!,53,FALSE))</f>
        <v/>
      </c>
      <c r="P16" s="32" t="str">
        <f>IF(A16="","",IF(VLOOKUP(A16,#REF!,14,FALSE)="他官署で調達手続きを実施のため","×",IF(VLOOKUP(A16,#REF!,21,FALSE)="②同種の他の契約の予定価格を類推されるおそれがあるため公表しない","×","○")))</f>
        <v/>
      </c>
    </row>
    <row r="17" spans="1:16" s="32" customFormat="1" ht="69.95" customHeight="1">
      <c r="A17" s="31"/>
      <c r="B17" s="14" t="str">
        <f>IF(A17="","",VLOOKUP(A17,#REF!,5,FALSE))</f>
        <v/>
      </c>
      <c r="C17" s="1" t="str">
        <f>IF(A17="","",VLOOKUP(A17,#REF!,6,FALSE))</f>
        <v/>
      </c>
      <c r="D17" s="40" t="str">
        <f>IF(A17="","",VLOOKUP(A17,#REF!,9,FALSE))</f>
        <v/>
      </c>
      <c r="E17" s="14" t="str">
        <f>IF(A17="","",VLOOKUP(A17,#REF!,10,FALSE))</f>
        <v/>
      </c>
      <c r="F17" s="16" t="str">
        <f>IF(A17="","",VLOOKUP(A17,#REF!,11,FALSE))</f>
        <v/>
      </c>
      <c r="G17" s="17" t="str">
        <f>IF(A17="","",IF(VLOOKUP(A17,#REF!,14,FALSE)="②一般競争入札（総合評価方式）","一般競争入札"&amp;CHAR(10)&amp;"（総合評価方式）","一般競争入札"))</f>
        <v/>
      </c>
      <c r="H17" s="18"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18" t="str">
        <f>IF(A17="","",VLOOKUP(A17,#REF!,17,FALSE))</f>
        <v/>
      </c>
      <c r="J17" s="19"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20" t="str">
        <f>IF(A17="","",IF(VLOOKUP(A17,#REF!,12,FALSE)="①公益社団法人","公社",IF(VLOOKUP(A17,#REF!,12,FALSE)="②公益財団法人","公財","")))</f>
        <v/>
      </c>
      <c r="L17" s="20" t="str">
        <f>IF(A17="","",VLOOKUP(A17,#REF!,13,FALSE))</f>
        <v/>
      </c>
      <c r="M17" s="21" t="str">
        <f>IF(A17="","",IF(VLOOKUP(A17,#REF!,13,FALSE)="国所管",VLOOKUP(A17,#REF!,24,FALSE),""))</f>
        <v/>
      </c>
      <c r="N17" s="22"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32" t="str">
        <f>IF(A17="","",VLOOKUP(A17,#REF!,53,FALSE))</f>
        <v/>
      </c>
      <c r="P17" s="32" t="str">
        <f>IF(A17="","",IF(VLOOKUP(A17,#REF!,14,FALSE)="他官署で調達手続きを実施のため","×",IF(VLOOKUP(A17,#REF!,21,FALSE)="②同種の他の契約の予定価格を類推されるおそれがあるため公表しない","×","○")))</f>
        <v/>
      </c>
    </row>
    <row r="18" spans="1:16" s="32" customFormat="1" ht="69.95" customHeight="1">
      <c r="A18" s="31"/>
      <c r="B18" s="14" t="str">
        <f>IF(A18="","",VLOOKUP(A18,#REF!,5,FALSE))</f>
        <v/>
      </c>
      <c r="C18" s="1" t="str">
        <f>IF(A18="","",VLOOKUP(A18,#REF!,6,FALSE))</f>
        <v/>
      </c>
      <c r="D18" s="40" t="str">
        <f>IF(A18="","",VLOOKUP(A18,#REF!,9,FALSE))</f>
        <v/>
      </c>
      <c r="E18" s="14" t="str">
        <f>IF(A18="","",VLOOKUP(A18,#REF!,10,FALSE))</f>
        <v/>
      </c>
      <c r="F18" s="16" t="str">
        <f>IF(A18="","",VLOOKUP(A18,#REF!,11,FALSE))</f>
        <v/>
      </c>
      <c r="G18" s="17" t="str">
        <f>IF(A18="","",IF(VLOOKUP(A18,#REF!,14,FALSE)="②一般競争入札（総合評価方式）","一般競争入札"&amp;CHAR(10)&amp;"（総合評価方式）","一般競争入札"))</f>
        <v/>
      </c>
      <c r="H18" s="18"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18" t="str">
        <f>IF(A18="","",VLOOKUP(A18,#REF!,17,FALSE))</f>
        <v/>
      </c>
      <c r="J18" s="19"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20" t="str">
        <f>IF(A18="","",IF(VLOOKUP(A18,#REF!,12,FALSE)="①公益社団法人","公社",IF(VLOOKUP(A18,#REF!,12,FALSE)="②公益財団法人","公財","")))</f>
        <v/>
      </c>
      <c r="L18" s="20" t="str">
        <f>IF(A18="","",VLOOKUP(A18,#REF!,13,FALSE))</f>
        <v/>
      </c>
      <c r="M18" s="21" t="str">
        <f>IF(A18="","",IF(VLOOKUP(A18,#REF!,13,FALSE)="国所管",VLOOKUP(A18,#REF!,24,FALSE),""))</f>
        <v/>
      </c>
      <c r="N18" s="22"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32" t="str">
        <f>IF(A18="","",VLOOKUP(A18,#REF!,53,FALSE))</f>
        <v/>
      </c>
      <c r="P18" s="32" t="str">
        <f>IF(A18="","",IF(VLOOKUP(A18,#REF!,14,FALSE)="他官署で調達手続きを実施のため","×",IF(VLOOKUP(A18,#REF!,21,FALSE)="②同種の他の契約の予定価格を類推されるおそれがあるため公表しない","×","○")))</f>
        <v/>
      </c>
    </row>
    <row r="19" spans="1:16" s="32" customFormat="1" ht="69.95" customHeight="1">
      <c r="A19" s="31"/>
      <c r="B19" s="14" t="str">
        <f>IF(A19="","",VLOOKUP(A19,#REF!,5,FALSE))</f>
        <v/>
      </c>
      <c r="C19" s="1" t="str">
        <f>IF(A19="","",VLOOKUP(A19,#REF!,6,FALSE))</f>
        <v/>
      </c>
      <c r="D19" s="40" t="str">
        <f>IF(A19="","",VLOOKUP(A19,#REF!,9,FALSE))</f>
        <v/>
      </c>
      <c r="E19" s="14" t="str">
        <f>IF(A19="","",VLOOKUP(A19,#REF!,10,FALSE))</f>
        <v/>
      </c>
      <c r="F19" s="16" t="str">
        <f>IF(A19="","",VLOOKUP(A19,#REF!,11,FALSE))</f>
        <v/>
      </c>
      <c r="G19" s="17" t="str">
        <f>IF(A19="","",IF(VLOOKUP(A19,#REF!,14,FALSE)="②一般競争入札（総合評価方式）","一般競争入札"&amp;CHAR(10)&amp;"（総合評価方式）","一般競争入札"))</f>
        <v/>
      </c>
      <c r="H19" s="18"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18" t="str">
        <f>IF(A19="","",VLOOKUP(A19,#REF!,17,FALSE))</f>
        <v/>
      </c>
      <c r="J19" s="19"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20" t="str">
        <f>IF(A19="","",IF(VLOOKUP(A19,#REF!,12,FALSE)="①公益社団法人","公社",IF(VLOOKUP(A19,#REF!,12,FALSE)="②公益財団法人","公財","")))</f>
        <v/>
      </c>
      <c r="L19" s="20" t="str">
        <f>IF(A19="","",VLOOKUP(A19,#REF!,13,FALSE))</f>
        <v/>
      </c>
      <c r="M19" s="21" t="str">
        <f>IF(A19="","",IF(VLOOKUP(A19,#REF!,13,FALSE)="国所管",VLOOKUP(A19,#REF!,24,FALSE),""))</f>
        <v/>
      </c>
      <c r="N19" s="22"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32" t="str">
        <f>IF(A19="","",VLOOKUP(A19,#REF!,53,FALSE))</f>
        <v/>
      </c>
      <c r="P19" s="32" t="str">
        <f>IF(A19="","",IF(VLOOKUP(A19,#REF!,14,FALSE)="他官署で調達手続きを実施のため","×",IF(VLOOKUP(A19,#REF!,21,FALSE)="②同種の他の契約の予定価格を類推されるおそれがあるため公表しない","×","○")))</f>
        <v/>
      </c>
    </row>
    <row r="20" spans="1:16" s="32" customFormat="1" ht="69.95" customHeight="1">
      <c r="A20" s="31"/>
      <c r="B20" s="14" t="str">
        <f>IF(A20="","",VLOOKUP(A20,#REF!,5,FALSE))</f>
        <v/>
      </c>
      <c r="C20" s="1" t="str">
        <f>IF(A20="","",VLOOKUP(A20,#REF!,6,FALSE))</f>
        <v/>
      </c>
      <c r="D20" s="40" t="str">
        <f>IF(A20="","",VLOOKUP(A20,#REF!,9,FALSE))</f>
        <v/>
      </c>
      <c r="E20" s="14" t="str">
        <f>IF(A20="","",VLOOKUP(A20,#REF!,10,FALSE))</f>
        <v/>
      </c>
      <c r="F20" s="16" t="str">
        <f>IF(A20="","",VLOOKUP(A20,#REF!,11,FALSE))</f>
        <v/>
      </c>
      <c r="G20" s="17" t="str">
        <f>IF(A20="","",IF(VLOOKUP(A20,#REF!,14,FALSE)="②一般競争入札（総合評価方式）","一般競争入札"&amp;CHAR(10)&amp;"（総合評価方式）","一般競争入札"))</f>
        <v/>
      </c>
      <c r="H20" s="18"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18" t="str">
        <f>IF(A20="","",VLOOKUP(A20,#REF!,17,FALSE))</f>
        <v/>
      </c>
      <c r="J20" s="19"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20" t="str">
        <f>IF(A20="","",IF(VLOOKUP(A20,#REF!,12,FALSE)="①公益社団法人","公社",IF(VLOOKUP(A20,#REF!,12,FALSE)="②公益財団法人","公財","")))</f>
        <v/>
      </c>
      <c r="L20" s="20" t="str">
        <f>IF(A20="","",VLOOKUP(A20,#REF!,13,FALSE))</f>
        <v/>
      </c>
      <c r="M20" s="21" t="str">
        <f>IF(A20="","",IF(VLOOKUP(A20,#REF!,13,FALSE)="国所管",VLOOKUP(A20,#REF!,24,FALSE),""))</f>
        <v/>
      </c>
      <c r="N20" s="22"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32" t="str">
        <f>IF(A20="","",VLOOKUP(A20,#REF!,53,FALSE))</f>
        <v/>
      </c>
      <c r="P20" s="32" t="str">
        <f>IF(A20="","",IF(VLOOKUP(A20,#REF!,14,FALSE)="他官署で調達手続きを実施のため","×",IF(VLOOKUP(A20,#REF!,21,FALSE)="②同種の他の契約の予定価格を類推されるおそれがあるため公表しない","×","○")))</f>
        <v/>
      </c>
    </row>
    <row r="21" spans="1:16" s="32" customFormat="1" ht="69.95" customHeight="1">
      <c r="A21" s="31"/>
      <c r="B21" s="14" t="str">
        <f>IF(A21="","",VLOOKUP(A21,#REF!,5,FALSE))</f>
        <v/>
      </c>
      <c r="C21" s="1" t="str">
        <f>IF(A21="","",VLOOKUP(A21,#REF!,6,FALSE))</f>
        <v/>
      </c>
      <c r="D21" s="40" t="str">
        <f>IF(A21="","",VLOOKUP(A21,#REF!,9,FALSE))</f>
        <v/>
      </c>
      <c r="E21" s="14" t="str">
        <f>IF(A21="","",VLOOKUP(A21,#REF!,10,FALSE))</f>
        <v/>
      </c>
      <c r="F21" s="16" t="str">
        <f>IF(A21="","",VLOOKUP(A21,#REF!,11,FALSE))</f>
        <v/>
      </c>
      <c r="G21" s="17" t="str">
        <f>IF(A21="","",IF(VLOOKUP(A21,#REF!,14,FALSE)="②一般競争入札（総合評価方式）","一般競争入札"&amp;CHAR(10)&amp;"（総合評価方式）","一般競争入札"))</f>
        <v/>
      </c>
      <c r="H21" s="18"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18" t="str">
        <f>IF(A21="","",VLOOKUP(A21,#REF!,17,FALSE))</f>
        <v/>
      </c>
      <c r="J21" s="19"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20" t="str">
        <f>IF(A21="","",IF(VLOOKUP(A21,#REF!,12,FALSE)="①公益社団法人","公社",IF(VLOOKUP(A21,#REF!,12,FALSE)="②公益財団法人","公財","")))</f>
        <v/>
      </c>
      <c r="L21" s="20" t="str">
        <f>IF(A21="","",VLOOKUP(A21,#REF!,13,FALSE))</f>
        <v/>
      </c>
      <c r="M21" s="21" t="str">
        <f>IF(A21="","",IF(VLOOKUP(A21,#REF!,13,FALSE)="国所管",VLOOKUP(A21,#REF!,24,FALSE),""))</f>
        <v/>
      </c>
      <c r="N21" s="22"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32" t="str">
        <f>IF(A21="","",VLOOKUP(A21,#REF!,53,FALSE))</f>
        <v/>
      </c>
      <c r="P21" s="32" t="str">
        <f>IF(A21="","",IF(VLOOKUP(A21,#REF!,14,FALSE)="他官署で調達手続きを実施のため","×",IF(VLOOKUP(A21,#REF!,21,FALSE)="②同種の他の契約の予定価格を類推されるおそれがあるため公表しない","×","○")))</f>
        <v/>
      </c>
    </row>
    <row r="22" spans="1:16" s="32" customFormat="1" ht="69.95" customHeight="1">
      <c r="A22" s="31"/>
      <c r="B22" s="14" t="str">
        <f>IF(A22="","",VLOOKUP(A22,#REF!,5,FALSE))</f>
        <v/>
      </c>
      <c r="C22" s="1" t="str">
        <f>IF(A22="","",VLOOKUP(A22,#REF!,6,FALSE))</f>
        <v/>
      </c>
      <c r="D22" s="40" t="str">
        <f>IF(A22="","",VLOOKUP(A22,#REF!,9,FALSE))</f>
        <v/>
      </c>
      <c r="E22" s="14" t="str">
        <f>IF(A22="","",VLOOKUP(A22,#REF!,10,FALSE))</f>
        <v/>
      </c>
      <c r="F22" s="16" t="str">
        <f>IF(A22="","",VLOOKUP(A22,#REF!,11,FALSE))</f>
        <v/>
      </c>
      <c r="G22" s="17" t="str">
        <f>IF(A22="","",IF(VLOOKUP(A22,#REF!,14,FALSE)="②一般競争入札（総合評価方式）","一般競争入札"&amp;CHAR(10)&amp;"（総合評価方式）","一般競争入札"))</f>
        <v/>
      </c>
      <c r="H22" s="18"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18" t="str">
        <f>IF(A22="","",VLOOKUP(A22,#REF!,17,FALSE))</f>
        <v/>
      </c>
      <c r="J22" s="19"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20" t="str">
        <f>IF(A22="","",IF(VLOOKUP(A22,#REF!,12,FALSE)="①公益社団法人","公社",IF(VLOOKUP(A22,#REF!,12,FALSE)="②公益財団法人","公財","")))</f>
        <v/>
      </c>
      <c r="L22" s="20" t="str">
        <f>IF(A22="","",VLOOKUP(A22,#REF!,13,FALSE))</f>
        <v/>
      </c>
      <c r="M22" s="21" t="str">
        <f>IF(A22="","",IF(VLOOKUP(A22,#REF!,13,FALSE)="国所管",VLOOKUP(A22,#REF!,24,FALSE),""))</f>
        <v/>
      </c>
      <c r="N22" s="22"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32" t="str">
        <f>IF(A22="","",VLOOKUP(A22,#REF!,53,FALSE))</f>
        <v/>
      </c>
      <c r="P22" s="32" t="str">
        <f>IF(A22="","",IF(VLOOKUP(A22,#REF!,14,FALSE)="他官署で調達手続きを実施のため","×",IF(VLOOKUP(A22,#REF!,21,FALSE)="②同種の他の契約の予定価格を類推されるおそれがあるため公表しない","×","○")))</f>
        <v/>
      </c>
    </row>
    <row r="23" spans="1:16" s="32" customFormat="1" ht="69.95" customHeight="1">
      <c r="A23" s="31"/>
      <c r="B23" s="14" t="str">
        <f>IF(A23="","",VLOOKUP(A23,#REF!,5,FALSE))</f>
        <v/>
      </c>
      <c r="C23" s="1" t="str">
        <f>IF(A23="","",VLOOKUP(A23,#REF!,6,FALSE))</f>
        <v/>
      </c>
      <c r="D23" s="40" t="str">
        <f>IF(A23="","",VLOOKUP(A23,#REF!,9,FALSE))</f>
        <v/>
      </c>
      <c r="E23" s="14" t="str">
        <f>IF(A23="","",VLOOKUP(A23,#REF!,10,FALSE))</f>
        <v/>
      </c>
      <c r="F23" s="16" t="str">
        <f>IF(A23="","",VLOOKUP(A23,#REF!,11,FALSE))</f>
        <v/>
      </c>
      <c r="G23" s="17" t="str">
        <f>IF(A23="","",IF(VLOOKUP(A23,#REF!,14,FALSE)="②一般競争入札（総合評価方式）","一般競争入札"&amp;CHAR(10)&amp;"（総合評価方式）","一般競争入札"))</f>
        <v/>
      </c>
      <c r="H23" s="18"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18" t="str">
        <f>IF(A23="","",VLOOKUP(A23,#REF!,17,FALSE))</f>
        <v/>
      </c>
      <c r="J23" s="19"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20" t="str">
        <f>IF(A23="","",IF(VLOOKUP(A23,#REF!,12,FALSE)="①公益社団法人","公社",IF(VLOOKUP(A23,#REF!,12,FALSE)="②公益財団法人","公財","")))</f>
        <v/>
      </c>
      <c r="L23" s="20" t="str">
        <f>IF(A23="","",VLOOKUP(A23,#REF!,13,FALSE))</f>
        <v/>
      </c>
      <c r="M23" s="21" t="str">
        <f>IF(A23="","",IF(VLOOKUP(A23,#REF!,13,FALSE)="国所管",VLOOKUP(A23,#REF!,24,FALSE),""))</f>
        <v/>
      </c>
      <c r="N23" s="22"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32" t="str">
        <f>IF(A23="","",VLOOKUP(A23,#REF!,53,FALSE))</f>
        <v/>
      </c>
      <c r="P23" s="32" t="str">
        <f>IF(A23="","",IF(VLOOKUP(A23,#REF!,14,FALSE)="他官署で調達手続きを実施のため","×",IF(VLOOKUP(A23,#REF!,21,FALSE)="②同種の他の契約の予定価格を類推されるおそれがあるため公表しない","×","○")))</f>
        <v/>
      </c>
    </row>
    <row r="24" spans="1:16" s="32" customFormat="1" ht="69.95" customHeight="1">
      <c r="A24" s="31"/>
      <c r="B24" s="14" t="str">
        <f>IF(A24="","",VLOOKUP(A24,#REF!,5,FALSE))</f>
        <v/>
      </c>
      <c r="C24" s="1" t="str">
        <f>IF(A24="","",VLOOKUP(A24,#REF!,6,FALSE))</f>
        <v/>
      </c>
      <c r="D24" s="40" t="str">
        <f>IF(A24="","",VLOOKUP(A24,#REF!,9,FALSE))</f>
        <v/>
      </c>
      <c r="E24" s="14" t="str">
        <f>IF(A24="","",VLOOKUP(A24,#REF!,10,FALSE))</f>
        <v/>
      </c>
      <c r="F24" s="16" t="str">
        <f>IF(A24="","",VLOOKUP(A24,#REF!,11,FALSE))</f>
        <v/>
      </c>
      <c r="G24" s="17" t="str">
        <f>IF(A24="","",IF(VLOOKUP(A24,#REF!,14,FALSE)="②一般競争入札（総合評価方式）","一般競争入札"&amp;CHAR(10)&amp;"（総合評価方式）","一般競争入札"))</f>
        <v/>
      </c>
      <c r="H24" s="18"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18" t="str">
        <f>IF(A24="","",VLOOKUP(A24,#REF!,17,FALSE))</f>
        <v/>
      </c>
      <c r="J24" s="19"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20" t="str">
        <f>IF(A24="","",IF(VLOOKUP(A24,#REF!,12,FALSE)="①公益社団法人","公社",IF(VLOOKUP(A24,#REF!,12,FALSE)="②公益財団法人","公財","")))</f>
        <v/>
      </c>
      <c r="L24" s="20" t="str">
        <f>IF(A24="","",VLOOKUP(A24,#REF!,13,FALSE))</f>
        <v/>
      </c>
      <c r="M24" s="21" t="str">
        <f>IF(A24="","",IF(VLOOKUP(A24,#REF!,13,FALSE)="国所管",VLOOKUP(A24,#REF!,24,FALSE),""))</f>
        <v/>
      </c>
      <c r="N24" s="22"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32" t="str">
        <f>IF(A24="","",VLOOKUP(A24,#REF!,53,FALSE))</f>
        <v/>
      </c>
      <c r="P24" s="32" t="str">
        <f>IF(A24="","",IF(VLOOKUP(A24,#REF!,14,FALSE)="他官署で調達手続きを実施のため","×",IF(VLOOKUP(A24,#REF!,21,FALSE)="②同種の他の契約の予定価格を類推されるおそれがあるため公表しない","×","○")))</f>
        <v/>
      </c>
    </row>
    <row r="25" spans="1:16" s="32" customFormat="1" ht="69.95" customHeight="1">
      <c r="A25" s="31"/>
      <c r="B25" s="14" t="str">
        <f>IF(A25="","",VLOOKUP(A25,#REF!,5,FALSE))</f>
        <v/>
      </c>
      <c r="C25" s="1" t="str">
        <f>IF(A25="","",VLOOKUP(A25,#REF!,6,FALSE))</f>
        <v/>
      </c>
      <c r="D25" s="40" t="str">
        <f>IF(A25="","",VLOOKUP(A25,#REF!,9,FALSE))</f>
        <v/>
      </c>
      <c r="E25" s="14" t="str">
        <f>IF(A25="","",VLOOKUP(A25,#REF!,10,FALSE))</f>
        <v/>
      </c>
      <c r="F25" s="16" t="str">
        <f>IF(A25="","",VLOOKUP(A25,#REF!,11,FALSE))</f>
        <v/>
      </c>
      <c r="G25" s="17" t="str">
        <f>IF(A25="","",IF(VLOOKUP(A25,#REF!,14,FALSE)="②一般競争入札（総合評価方式）","一般競争入札"&amp;CHAR(10)&amp;"（総合評価方式）","一般競争入札"))</f>
        <v/>
      </c>
      <c r="H25" s="18"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18" t="str">
        <f>IF(A25="","",VLOOKUP(A25,#REF!,17,FALSE))</f>
        <v/>
      </c>
      <c r="J25" s="19"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20" t="str">
        <f>IF(A25="","",IF(VLOOKUP(A25,#REF!,12,FALSE)="①公益社団法人","公社",IF(VLOOKUP(A25,#REF!,12,FALSE)="②公益財団法人","公財","")))</f>
        <v/>
      </c>
      <c r="L25" s="20" t="str">
        <f>IF(A25="","",VLOOKUP(A25,#REF!,13,FALSE))</f>
        <v/>
      </c>
      <c r="M25" s="21" t="str">
        <f>IF(A25="","",IF(VLOOKUP(A25,#REF!,13,FALSE)="国所管",VLOOKUP(A25,#REF!,24,FALSE),""))</f>
        <v/>
      </c>
      <c r="N25" s="22"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32" t="str">
        <f>IF(A25="","",VLOOKUP(A25,#REF!,53,FALSE))</f>
        <v/>
      </c>
      <c r="P25" s="32" t="str">
        <f>IF(A25="","",IF(VLOOKUP(A25,#REF!,14,FALSE)="他官署で調達手続きを実施のため","×",IF(VLOOKUP(A25,#REF!,21,FALSE)="②同種の他の契約の予定価格を類推されるおそれがあるため公表しない","×","○")))</f>
        <v/>
      </c>
    </row>
    <row r="26" spans="1:16" s="32" customFormat="1" ht="69.95" customHeight="1">
      <c r="A26" s="31"/>
      <c r="B26" s="14" t="str">
        <f>IF(A26="","",VLOOKUP(A26,#REF!,5,FALSE))</f>
        <v/>
      </c>
      <c r="C26" s="1" t="str">
        <f>IF(A26="","",VLOOKUP(A26,#REF!,6,FALSE))</f>
        <v/>
      </c>
      <c r="D26" s="40" t="str">
        <f>IF(A26="","",VLOOKUP(A26,#REF!,9,FALSE))</f>
        <v/>
      </c>
      <c r="E26" s="14" t="str">
        <f>IF(A26="","",VLOOKUP(A26,#REF!,10,FALSE))</f>
        <v/>
      </c>
      <c r="F26" s="16" t="str">
        <f>IF(A26="","",VLOOKUP(A26,#REF!,11,FALSE))</f>
        <v/>
      </c>
      <c r="G26" s="17" t="str">
        <f>IF(A26="","",IF(VLOOKUP(A26,#REF!,14,FALSE)="②一般競争入札（総合評価方式）","一般競争入札"&amp;CHAR(10)&amp;"（総合評価方式）","一般競争入札"))</f>
        <v/>
      </c>
      <c r="H26" s="18"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18" t="str">
        <f>IF(A26="","",VLOOKUP(A26,#REF!,17,FALSE))</f>
        <v/>
      </c>
      <c r="J26" s="19"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20" t="str">
        <f>IF(A26="","",IF(VLOOKUP(A26,#REF!,12,FALSE)="①公益社団法人","公社",IF(VLOOKUP(A26,#REF!,12,FALSE)="②公益財団法人","公財","")))</f>
        <v/>
      </c>
      <c r="L26" s="20" t="str">
        <f>IF(A26="","",VLOOKUP(A26,#REF!,13,FALSE))</f>
        <v/>
      </c>
      <c r="M26" s="21" t="str">
        <f>IF(A26="","",IF(VLOOKUP(A26,#REF!,13,FALSE)="国所管",VLOOKUP(A26,#REF!,24,FALSE),""))</f>
        <v/>
      </c>
      <c r="N26" s="22"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32" t="str">
        <f>IF(A26="","",VLOOKUP(A26,#REF!,53,FALSE))</f>
        <v/>
      </c>
      <c r="P26" s="32" t="str">
        <f>IF(A26="","",IF(VLOOKUP(A26,#REF!,14,FALSE)="他官署で調達手続きを実施のため","×",IF(VLOOKUP(A26,#REF!,21,FALSE)="②同種の他の契約の予定価格を類推されるおそれがあるため公表しない","×","○")))</f>
        <v/>
      </c>
    </row>
    <row r="27" spans="1:16" s="32" customFormat="1" ht="69.95" customHeight="1">
      <c r="A27" s="31"/>
      <c r="B27" s="14" t="str">
        <f>IF(A27="","",VLOOKUP(A27,#REF!,5,FALSE))</f>
        <v/>
      </c>
      <c r="C27" s="1" t="str">
        <f>IF(A27="","",VLOOKUP(A27,#REF!,6,FALSE))</f>
        <v/>
      </c>
      <c r="D27" s="40" t="str">
        <f>IF(A27="","",VLOOKUP(A27,#REF!,9,FALSE))</f>
        <v/>
      </c>
      <c r="E27" s="14" t="str">
        <f>IF(A27="","",VLOOKUP(A27,#REF!,10,FALSE))</f>
        <v/>
      </c>
      <c r="F27" s="16" t="str">
        <f>IF(A27="","",VLOOKUP(A27,#REF!,11,FALSE))</f>
        <v/>
      </c>
      <c r="G27" s="17" t="str">
        <f>IF(A27="","",IF(VLOOKUP(A27,#REF!,14,FALSE)="②一般競争入札（総合評価方式）","一般競争入札"&amp;CHAR(10)&amp;"（総合評価方式）","一般競争入札"))</f>
        <v/>
      </c>
      <c r="H27" s="18"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18" t="str">
        <f>IF(A27="","",VLOOKUP(A27,#REF!,17,FALSE))</f>
        <v/>
      </c>
      <c r="J27" s="19"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20" t="str">
        <f>IF(A27="","",IF(VLOOKUP(A27,#REF!,12,FALSE)="①公益社団法人","公社",IF(VLOOKUP(A27,#REF!,12,FALSE)="②公益財団法人","公財","")))</f>
        <v/>
      </c>
      <c r="L27" s="20" t="str">
        <f>IF(A27="","",VLOOKUP(A27,#REF!,13,FALSE))</f>
        <v/>
      </c>
      <c r="M27" s="21" t="str">
        <f>IF(A27="","",IF(VLOOKUP(A27,#REF!,13,FALSE)="国所管",VLOOKUP(A27,#REF!,24,FALSE),""))</f>
        <v/>
      </c>
      <c r="N27" s="22"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32" t="str">
        <f>IF(A27="","",VLOOKUP(A27,#REF!,53,FALSE))</f>
        <v/>
      </c>
      <c r="P27" s="32" t="str">
        <f>IF(A27="","",IF(VLOOKUP(A27,#REF!,14,FALSE)="他官署で調達手続きを実施のため","×",IF(VLOOKUP(A27,#REF!,21,FALSE)="②同種の他の契約の予定価格を類推されるおそれがあるため公表しない","×","○")))</f>
        <v/>
      </c>
    </row>
    <row r="28" spans="1:16" s="32" customFormat="1" ht="69.95" customHeight="1">
      <c r="A28" s="31"/>
      <c r="B28" s="14" t="str">
        <f>IF(A28="","",VLOOKUP(A28,#REF!,5,FALSE))</f>
        <v/>
      </c>
      <c r="C28" s="1" t="str">
        <f>IF(A28="","",VLOOKUP(A28,#REF!,6,FALSE))</f>
        <v/>
      </c>
      <c r="D28" s="40" t="str">
        <f>IF(A28="","",VLOOKUP(A28,#REF!,9,FALSE))</f>
        <v/>
      </c>
      <c r="E28" s="14" t="str">
        <f>IF(A28="","",VLOOKUP(A28,#REF!,10,FALSE))</f>
        <v/>
      </c>
      <c r="F28" s="16" t="str">
        <f>IF(A28="","",VLOOKUP(A28,#REF!,11,FALSE))</f>
        <v/>
      </c>
      <c r="G28" s="17" t="str">
        <f>IF(A28="","",IF(VLOOKUP(A28,#REF!,14,FALSE)="②一般競争入札（総合評価方式）","一般競争入札"&amp;CHAR(10)&amp;"（総合評価方式）","一般競争入札"))</f>
        <v/>
      </c>
      <c r="H28" s="18"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18" t="str">
        <f>IF(A28="","",VLOOKUP(A28,#REF!,17,FALSE))</f>
        <v/>
      </c>
      <c r="J28" s="19"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20" t="str">
        <f>IF(A28="","",IF(VLOOKUP(A28,#REF!,12,FALSE)="①公益社団法人","公社",IF(VLOOKUP(A28,#REF!,12,FALSE)="②公益財団法人","公財","")))</f>
        <v/>
      </c>
      <c r="L28" s="20" t="str">
        <f>IF(A28="","",VLOOKUP(A28,#REF!,13,FALSE))</f>
        <v/>
      </c>
      <c r="M28" s="21" t="str">
        <f>IF(A28="","",IF(VLOOKUP(A28,#REF!,13,FALSE)="国所管",VLOOKUP(A28,#REF!,24,FALSE),""))</f>
        <v/>
      </c>
      <c r="N28" s="22"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32" t="str">
        <f>IF(A28="","",VLOOKUP(A28,#REF!,53,FALSE))</f>
        <v/>
      </c>
      <c r="P28" s="32" t="str">
        <f>IF(A28="","",IF(VLOOKUP(A28,#REF!,14,FALSE)="他官署で調達手続きを実施のため","×",IF(VLOOKUP(A28,#REF!,21,FALSE)="②同種の他の契約の予定価格を類推されるおそれがあるため公表しない","×","○")))</f>
        <v/>
      </c>
    </row>
    <row r="29" spans="1:16" s="32" customFormat="1" ht="69.95" customHeight="1">
      <c r="A29" s="31"/>
      <c r="B29" s="14" t="str">
        <f>IF(A29="","",VLOOKUP(A29,#REF!,5,FALSE))</f>
        <v/>
      </c>
      <c r="C29" s="1" t="str">
        <f>IF(A29="","",VLOOKUP(A29,#REF!,6,FALSE))</f>
        <v/>
      </c>
      <c r="D29" s="40" t="str">
        <f>IF(A29="","",VLOOKUP(A29,#REF!,9,FALSE))</f>
        <v/>
      </c>
      <c r="E29" s="14" t="str">
        <f>IF(A29="","",VLOOKUP(A29,#REF!,10,FALSE))</f>
        <v/>
      </c>
      <c r="F29" s="16" t="str">
        <f>IF(A29="","",VLOOKUP(A29,#REF!,11,FALSE))</f>
        <v/>
      </c>
      <c r="G29" s="17" t="str">
        <f>IF(A29="","",IF(VLOOKUP(A29,#REF!,14,FALSE)="②一般競争入札（総合評価方式）","一般競争入札"&amp;CHAR(10)&amp;"（総合評価方式）","一般競争入札"))</f>
        <v/>
      </c>
      <c r="H29" s="18"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18" t="str">
        <f>IF(A29="","",VLOOKUP(A29,#REF!,17,FALSE))</f>
        <v/>
      </c>
      <c r="J29" s="19"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20" t="str">
        <f>IF(A29="","",IF(VLOOKUP(A29,#REF!,12,FALSE)="①公益社団法人","公社",IF(VLOOKUP(A29,#REF!,12,FALSE)="②公益財団法人","公財","")))</f>
        <v/>
      </c>
      <c r="L29" s="20" t="str">
        <f>IF(A29="","",VLOOKUP(A29,#REF!,13,FALSE))</f>
        <v/>
      </c>
      <c r="M29" s="21" t="str">
        <f>IF(A29="","",IF(VLOOKUP(A29,#REF!,13,FALSE)="国所管",VLOOKUP(A29,#REF!,24,FALSE),""))</f>
        <v/>
      </c>
      <c r="N29" s="22"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32" t="str">
        <f>IF(A29="","",VLOOKUP(A29,#REF!,53,FALSE))</f>
        <v/>
      </c>
      <c r="P29" s="32" t="str">
        <f>IF(A29="","",IF(VLOOKUP(A29,#REF!,14,FALSE)="他官署で調達手続きを実施のため","×",IF(VLOOKUP(A29,#REF!,21,FALSE)="②同種の他の契約の予定価格を類推されるおそれがあるため公表しない","×","○")))</f>
        <v/>
      </c>
    </row>
    <row r="30" spans="1:16" s="32" customFormat="1" ht="69.95" customHeight="1">
      <c r="A30" s="31"/>
      <c r="B30" s="14" t="str">
        <f>IF(A30="","",VLOOKUP(A30,#REF!,5,FALSE))</f>
        <v/>
      </c>
      <c r="C30" s="1" t="str">
        <f>IF(A30="","",VLOOKUP(A30,#REF!,6,FALSE))</f>
        <v/>
      </c>
      <c r="D30" s="40" t="str">
        <f>IF(A30="","",VLOOKUP(A30,#REF!,9,FALSE))</f>
        <v/>
      </c>
      <c r="E30" s="14" t="str">
        <f>IF(A30="","",VLOOKUP(A30,#REF!,10,FALSE))</f>
        <v/>
      </c>
      <c r="F30" s="16" t="str">
        <f>IF(A30="","",VLOOKUP(A30,#REF!,11,FALSE))</f>
        <v/>
      </c>
      <c r="G30" s="17" t="str">
        <f>IF(A30="","",IF(VLOOKUP(A30,#REF!,14,FALSE)="②一般競争入札（総合評価方式）","一般競争入札"&amp;CHAR(10)&amp;"（総合評価方式）","一般競争入札"))</f>
        <v/>
      </c>
      <c r="H30" s="18"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18" t="str">
        <f>IF(A30="","",VLOOKUP(A30,#REF!,17,FALSE))</f>
        <v/>
      </c>
      <c r="J30" s="19"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20" t="str">
        <f>IF(A30="","",IF(VLOOKUP(A30,#REF!,12,FALSE)="①公益社団法人","公社",IF(VLOOKUP(A30,#REF!,12,FALSE)="②公益財団法人","公財","")))</f>
        <v/>
      </c>
      <c r="L30" s="20" t="str">
        <f>IF(A30="","",VLOOKUP(A30,#REF!,13,FALSE))</f>
        <v/>
      </c>
      <c r="M30" s="21" t="str">
        <f>IF(A30="","",IF(VLOOKUP(A30,#REF!,13,FALSE)="国所管",VLOOKUP(A30,#REF!,24,FALSE),""))</f>
        <v/>
      </c>
      <c r="N30" s="22"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32" t="str">
        <f>IF(A30="","",VLOOKUP(A30,#REF!,53,FALSE))</f>
        <v/>
      </c>
      <c r="P30" s="32" t="str">
        <f>IF(A30="","",IF(VLOOKUP(A30,#REF!,14,FALSE)="他官署で調達手続きを実施のため","×",IF(VLOOKUP(A30,#REF!,21,FALSE)="②同種の他の契約の予定価格を類推されるおそれがあるため公表しない","×","○")))</f>
        <v/>
      </c>
    </row>
    <row r="31" spans="1:16" s="32" customFormat="1" ht="69.95" customHeight="1">
      <c r="A31" s="31"/>
      <c r="B31" s="14" t="str">
        <f>IF(A31="","",VLOOKUP(A31,#REF!,5,FALSE))</f>
        <v/>
      </c>
      <c r="C31" s="1" t="str">
        <f>IF(A31="","",VLOOKUP(A31,#REF!,6,FALSE))</f>
        <v/>
      </c>
      <c r="D31" s="40" t="str">
        <f>IF(A31="","",VLOOKUP(A31,#REF!,9,FALSE))</f>
        <v/>
      </c>
      <c r="E31" s="14" t="str">
        <f>IF(A31="","",VLOOKUP(A31,#REF!,10,FALSE))</f>
        <v/>
      </c>
      <c r="F31" s="16" t="str">
        <f>IF(A31="","",VLOOKUP(A31,#REF!,11,FALSE))</f>
        <v/>
      </c>
      <c r="G31" s="17" t="str">
        <f>IF(A31="","",IF(VLOOKUP(A31,#REF!,14,FALSE)="②一般競争入札（総合評価方式）","一般競争入札"&amp;CHAR(10)&amp;"（総合評価方式）","一般競争入札"))</f>
        <v/>
      </c>
      <c r="H31" s="18"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18" t="str">
        <f>IF(A31="","",VLOOKUP(A31,#REF!,17,FALSE))</f>
        <v/>
      </c>
      <c r="J31" s="19"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20" t="str">
        <f>IF(A31="","",IF(VLOOKUP(A31,#REF!,12,FALSE)="①公益社団法人","公社",IF(VLOOKUP(A31,#REF!,12,FALSE)="②公益財団法人","公財","")))</f>
        <v/>
      </c>
      <c r="L31" s="20" t="str">
        <f>IF(A31="","",VLOOKUP(A31,#REF!,13,FALSE))</f>
        <v/>
      </c>
      <c r="M31" s="21" t="str">
        <f>IF(A31="","",IF(VLOOKUP(A31,#REF!,13,FALSE)="国所管",VLOOKUP(A31,#REF!,24,FALSE),""))</f>
        <v/>
      </c>
      <c r="N31" s="22"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32" t="str">
        <f>IF(A31="","",VLOOKUP(A31,#REF!,53,FALSE))</f>
        <v/>
      </c>
      <c r="P31" s="32" t="str">
        <f>IF(A31="","",IF(VLOOKUP(A31,#REF!,14,FALSE)="他官署で調達手続きを実施のため","×",IF(VLOOKUP(A31,#REF!,21,FALSE)="②同種の他の契約の予定価格を類推されるおそれがあるため公表しない","×","○")))</f>
        <v/>
      </c>
    </row>
    <row r="32" spans="1:16" s="32" customFormat="1" ht="69.95" customHeight="1">
      <c r="A32" s="31"/>
      <c r="B32" s="14" t="str">
        <f>IF(A32="","",VLOOKUP(A32,#REF!,5,FALSE))</f>
        <v/>
      </c>
      <c r="C32" s="1" t="str">
        <f>IF(A32="","",VLOOKUP(A32,#REF!,6,FALSE))</f>
        <v/>
      </c>
      <c r="D32" s="40" t="str">
        <f>IF(A32="","",VLOOKUP(A32,#REF!,9,FALSE))</f>
        <v/>
      </c>
      <c r="E32" s="14" t="str">
        <f>IF(A32="","",VLOOKUP(A32,#REF!,10,FALSE))</f>
        <v/>
      </c>
      <c r="F32" s="16" t="str">
        <f>IF(A32="","",VLOOKUP(A32,#REF!,11,FALSE))</f>
        <v/>
      </c>
      <c r="G32" s="17" t="str">
        <f>IF(A32="","",IF(VLOOKUP(A32,#REF!,14,FALSE)="②一般競争入札（総合評価方式）","一般競争入札"&amp;CHAR(10)&amp;"（総合評価方式）","一般競争入札"))</f>
        <v/>
      </c>
      <c r="H32" s="18"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18" t="str">
        <f>IF(A32="","",VLOOKUP(A32,#REF!,17,FALSE))</f>
        <v/>
      </c>
      <c r="J32" s="19"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20" t="str">
        <f>IF(A32="","",IF(VLOOKUP(A32,#REF!,12,FALSE)="①公益社団法人","公社",IF(VLOOKUP(A32,#REF!,12,FALSE)="②公益財団法人","公財","")))</f>
        <v/>
      </c>
      <c r="L32" s="20" t="str">
        <f>IF(A32="","",VLOOKUP(A32,#REF!,13,FALSE))</f>
        <v/>
      </c>
      <c r="M32" s="21" t="str">
        <f>IF(A32="","",IF(VLOOKUP(A32,#REF!,13,FALSE)="国所管",VLOOKUP(A32,#REF!,24,FALSE),""))</f>
        <v/>
      </c>
      <c r="N32" s="22"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32" t="str">
        <f>IF(A32="","",VLOOKUP(A32,#REF!,53,FALSE))</f>
        <v/>
      </c>
      <c r="P32" s="32" t="str">
        <f>IF(A32="","",IF(VLOOKUP(A32,#REF!,14,FALSE)="他官署で調達手続きを実施のため","×",IF(VLOOKUP(A32,#REF!,21,FALSE)="②同種の他の契約の予定価格を類推されるおそれがあるため公表しない","×","○")))</f>
        <v/>
      </c>
    </row>
    <row r="33" spans="1:16" s="32" customFormat="1" ht="69.95" customHeight="1">
      <c r="A33" s="31"/>
      <c r="B33" s="14" t="str">
        <f>IF(A33="","",VLOOKUP(A33,#REF!,5,FALSE))</f>
        <v/>
      </c>
      <c r="C33" s="1" t="str">
        <f>IF(A33="","",VLOOKUP(A33,#REF!,6,FALSE))</f>
        <v/>
      </c>
      <c r="D33" s="40" t="str">
        <f>IF(A33="","",VLOOKUP(A33,#REF!,9,FALSE))</f>
        <v/>
      </c>
      <c r="E33" s="14" t="str">
        <f>IF(A33="","",VLOOKUP(A33,#REF!,10,FALSE))</f>
        <v/>
      </c>
      <c r="F33" s="16" t="str">
        <f>IF(A33="","",VLOOKUP(A33,#REF!,11,FALSE))</f>
        <v/>
      </c>
      <c r="G33" s="17" t="str">
        <f>IF(A33="","",IF(VLOOKUP(A33,#REF!,14,FALSE)="②一般競争入札（総合評価方式）","一般競争入札"&amp;CHAR(10)&amp;"（総合評価方式）","一般競争入札"))</f>
        <v/>
      </c>
      <c r="H33" s="18"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18" t="str">
        <f>IF(A33="","",VLOOKUP(A33,#REF!,17,FALSE))</f>
        <v/>
      </c>
      <c r="J33" s="19"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20" t="str">
        <f>IF(A33="","",IF(VLOOKUP(A33,#REF!,12,FALSE)="①公益社団法人","公社",IF(VLOOKUP(A33,#REF!,12,FALSE)="②公益財団法人","公財","")))</f>
        <v/>
      </c>
      <c r="L33" s="20" t="str">
        <f>IF(A33="","",VLOOKUP(A33,#REF!,13,FALSE))</f>
        <v/>
      </c>
      <c r="M33" s="21" t="str">
        <f>IF(A33="","",IF(VLOOKUP(A33,#REF!,13,FALSE)="国所管",VLOOKUP(A33,#REF!,24,FALSE),""))</f>
        <v/>
      </c>
      <c r="N33" s="22"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32" t="str">
        <f>IF(A33="","",VLOOKUP(A33,#REF!,53,FALSE))</f>
        <v/>
      </c>
      <c r="P33" s="32" t="str">
        <f>IF(A33="","",IF(VLOOKUP(A33,#REF!,14,FALSE)="他官署で調達手続きを実施のため","×",IF(VLOOKUP(A33,#REF!,21,FALSE)="②同種の他の契約の予定価格を類推されるおそれがあるため公表しない","×","○")))</f>
        <v/>
      </c>
    </row>
    <row r="34" spans="1:16" s="32" customFormat="1" ht="69.95" customHeight="1">
      <c r="A34" s="31"/>
      <c r="B34" s="14" t="str">
        <f>IF(A34="","",VLOOKUP(A34,#REF!,5,FALSE))</f>
        <v/>
      </c>
      <c r="C34" s="1" t="str">
        <f>IF(A34="","",VLOOKUP(A34,#REF!,6,FALSE))</f>
        <v/>
      </c>
      <c r="D34" s="40" t="str">
        <f>IF(A34="","",VLOOKUP(A34,#REF!,9,FALSE))</f>
        <v/>
      </c>
      <c r="E34" s="14" t="str">
        <f>IF(A34="","",VLOOKUP(A34,#REF!,10,FALSE))</f>
        <v/>
      </c>
      <c r="F34" s="16" t="str">
        <f>IF(A34="","",VLOOKUP(A34,#REF!,11,FALSE))</f>
        <v/>
      </c>
      <c r="G34" s="17" t="str">
        <f>IF(A34="","",IF(VLOOKUP(A34,#REF!,14,FALSE)="②一般競争入札（総合評価方式）","一般競争入札"&amp;CHAR(10)&amp;"（総合評価方式）","一般競争入札"))</f>
        <v/>
      </c>
      <c r="H34" s="18"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18" t="str">
        <f>IF(A34="","",VLOOKUP(A34,#REF!,17,FALSE))</f>
        <v/>
      </c>
      <c r="J34" s="19"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20" t="str">
        <f>IF(A34="","",IF(VLOOKUP(A34,#REF!,12,FALSE)="①公益社団法人","公社",IF(VLOOKUP(A34,#REF!,12,FALSE)="②公益財団法人","公財","")))</f>
        <v/>
      </c>
      <c r="L34" s="20" t="str">
        <f>IF(A34="","",VLOOKUP(A34,#REF!,13,FALSE))</f>
        <v/>
      </c>
      <c r="M34" s="21" t="str">
        <f>IF(A34="","",IF(VLOOKUP(A34,#REF!,13,FALSE)="国所管",VLOOKUP(A34,#REF!,24,FALSE),""))</f>
        <v/>
      </c>
      <c r="N34" s="22"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32" t="str">
        <f>IF(A34="","",VLOOKUP(A34,#REF!,53,FALSE))</f>
        <v/>
      </c>
      <c r="P34" s="32" t="str">
        <f>IF(A34="","",IF(VLOOKUP(A34,#REF!,14,FALSE)="他官署で調達手続きを実施のため","×",IF(VLOOKUP(A34,#REF!,21,FALSE)="②同種の他の契約の予定価格を類推されるおそれがあるため公表しない","×","○")))</f>
        <v/>
      </c>
    </row>
    <row r="35" spans="1:16" s="32" customFormat="1" ht="69.95" customHeight="1">
      <c r="A35" s="31"/>
      <c r="B35" s="14" t="str">
        <f>IF(A35="","",VLOOKUP(A35,#REF!,5,FALSE))</f>
        <v/>
      </c>
      <c r="C35" s="1" t="str">
        <f>IF(A35="","",VLOOKUP(A35,#REF!,6,FALSE))</f>
        <v/>
      </c>
      <c r="D35" s="40" t="str">
        <f>IF(A35="","",VLOOKUP(A35,#REF!,9,FALSE))</f>
        <v/>
      </c>
      <c r="E35" s="14" t="str">
        <f>IF(A35="","",VLOOKUP(A35,#REF!,10,FALSE))</f>
        <v/>
      </c>
      <c r="F35" s="16" t="str">
        <f>IF(A35="","",VLOOKUP(A35,#REF!,11,FALSE))</f>
        <v/>
      </c>
      <c r="G35" s="17" t="str">
        <f>IF(A35="","",IF(VLOOKUP(A35,#REF!,14,FALSE)="②一般競争入札（総合評価方式）","一般競争入札"&amp;CHAR(10)&amp;"（総合評価方式）","一般競争入札"))</f>
        <v/>
      </c>
      <c r="H35" s="18"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18" t="str">
        <f>IF(A35="","",VLOOKUP(A35,#REF!,17,FALSE))</f>
        <v/>
      </c>
      <c r="J35" s="19"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20" t="str">
        <f>IF(A35="","",IF(VLOOKUP(A35,#REF!,12,FALSE)="①公益社団法人","公社",IF(VLOOKUP(A35,#REF!,12,FALSE)="②公益財団法人","公財","")))</f>
        <v/>
      </c>
      <c r="L35" s="20" t="str">
        <f>IF(A35="","",VLOOKUP(A35,#REF!,13,FALSE))</f>
        <v/>
      </c>
      <c r="M35" s="21" t="str">
        <f>IF(A35="","",IF(VLOOKUP(A35,#REF!,13,FALSE)="国所管",VLOOKUP(A35,#REF!,24,FALSE),""))</f>
        <v/>
      </c>
      <c r="N35" s="22"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32" t="str">
        <f>IF(A35="","",VLOOKUP(A35,#REF!,53,FALSE))</f>
        <v/>
      </c>
      <c r="P35" s="32" t="str">
        <f>IF(A35="","",IF(VLOOKUP(A35,#REF!,14,FALSE)="他官署で調達手続きを実施のため","×",IF(VLOOKUP(A35,#REF!,21,FALSE)="②同種の他の契約の予定価格を類推されるおそれがあるため公表しない","×","○")))</f>
        <v/>
      </c>
    </row>
    <row r="36" spans="1:16" s="32" customFormat="1" ht="69.95" customHeight="1">
      <c r="A36" s="31"/>
      <c r="B36" s="14" t="str">
        <f>IF(A36="","",VLOOKUP(A36,#REF!,5,FALSE))</f>
        <v/>
      </c>
      <c r="C36" s="1" t="str">
        <f>IF(A36="","",VLOOKUP(A36,#REF!,6,FALSE))</f>
        <v/>
      </c>
      <c r="D36" s="40" t="str">
        <f>IF(A36="","",VLOOKUP(A36,#REF!,9,FALSE))</f>
        <v/>
      </c>
      <c r="E36" s="14" t="str">
        <f>IF(A36="","",VLOOKUP(A36,#REF!,10,FALSE))</f>
        <v/>
      </c>
      <c r="F36" s="16" t="str">
        <f>IF(A36="","",VLOOKUP(A36,#REF!,11,FALSE))</f>
        <v/>
      </c>
      <c r="G36" s="17" t="str">
        <f>IF(A36="","",IF(VLOOKUP(A36,#REF!,14,FALSE)="②一般競争入札（総合評価方式）","一般競争入札"&amp;CHAR(10)&amp;"（総合評価方式）","一般競争入札"))</f>
        <v/>
      </c>
      <c r="H36" s="18"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18" t="str">
        <f>IF(A36="","",VLOOKUP(A36,#REF!,17,FALSE))</f>
        <v/>
      </c>
      <c r="J36" s="19"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20" t="str">
        <f>IF(A36="","",IF(VLOOKUP(A36,#REF!,12,FALSE)="①公益社団法人","公社",IF(VLOOKUP(A36,#REF!,12,FALSE)="②公益財団法人","公財","")))</f>
        <v/>
      </c>
      <c r="L36" s="20" t="str">
        <f>IF(A36="","",VLOOKUP(A36,#REF!,13,FALSE))</f>
        <v/>
      </c>
      <c r="M36" s="21" t="str">
        <f>IF(A36="","",IF(VLOOKUP(A36,#REF!,13,FALSE)="国所管",VLOOKUP(A36,#REF!,24,FALSE),""))</f>
        <v/>
      </c>
      <c r="N36" s="22"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32" t="str">
        <f>IF(A36="","",VLOOKUP(A36,#REF!,53,FALSE))</f>
        <v/>
      </c>
      <c r="P36" s="32" t="str">
        <f>IF(A36="","",IF(VLOOKUP(A36,#REF!,14,FALSE)="他官署で調達手続きを実施のため","×",IF(VLOOKUP(A36,#REF!,21,FALSE)="②同種の他の契約の予定価格を類推されるおそれがあるため公表しない","×","○")))</f>
        <v/>
      </c>
    </row>
    <row r="37" spans="1:16" s="32" customFormat="1" ht="69.95" customHeight="1">
      <c r="A37" s="31"/>
      <c r="B37" s="14" t="str">
        <f>IF(A37="","",VLOOKUP(A37,#REF!,5,FALSE))</f>
        <v/>
      </c>
      <c r="C37" s="1" t="str">
        <f>IF(A37="","",VLOOKUP(A37,#REF!,6,FALSE))</f>
        <v/>
      </c>
      <c r="D37" s="40" t="str">
        <f>IF(A37="","",VLOOKUP(A37,#REF!,9,FALSE))</f>
        <v/>
      </c>
      <c r="E37" s="14" t="str">
        <f>IF(A37="","",VLOOKUP(A37,#REF!,10,FALSE))</f>
        <v/>
      </c>
      <c r="F37" s="16" t="str">
        <f>IF(A37="","",VLOOKUP(A37,#REF!,11,FALSE))</f>
        <v/>
      </c>
      <c r="G37" s="17" t="str">
        <f>IF(A37="","",IF(VLOOKUP(A37,#REF!,14,FALSE)="②一般競争入札（総合評価方式）","一般競争入札"&amp;CHAR(10)&amp;"（総合評価方式）","一般競争入札"))</f>
        <v/>
      </c>
      <c r="H37" s="18"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18" t="str">
        <f>IF(A37="","",VLOOKUP(A37,#REF!,17,FALSE))</f>
        <v/>
      </c>
      <c r="J37" s="19"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20" t="str">
        <f>IF(A37="","",IF(VLOOKUP(A37,#REF!,12,FALSE)="①公益社団法人","公社",IF(VLOOKUP(A37,#REF!,12,FALSE)="②公益財団法人","公財","")))</f>
        <v/>
      </c>
      <c r="L37" s="20" t="str">
        <f>IF(A37="","",VLOOKUP(A37,#REF!,13,FALSE))</f>
        <v/>
      </c>
      <c r="M37" s="21" t="str">
        <f>IF(A37="","",IF(VLOOKUP(A37,#REF!,13,FALSE)="国所管",VLOOKUP(A37,#REF!,24,FALSE),""))</f>
        <v/>
      </c>
      <c r="N37" s="22"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32" t="str">
        <f>IF(A37="","",VLOOKUP(A37,#REF!,53,FALSE))</f>
        <v/>
      </c>
      <c r="P37" s="32" t="str">
        <f>IF(A37="","",IF(VLOOKUP(A37,#REF!,14,FALSE)="他官署で調達手続きを実施のため","×",IF(VLOOKUP(A37,#REF!,21,FALSE)="②同種の他の契約の予定価格を類推されるおそれがあるため公表しない","×","○")))</f>
        <v/>
      </c>
    </row>
    <row r="38" spans="1:16" s="32" customFormat="1" ht="69.95" customHeight="1">
      <c r="A38" s="31"/>
      <c r="B38" s="14" t="str">
        <f>IF(A38="","",VLOOKUP(A38,#REF!,5,FALSE))</f>
        <v/>
      </c>
      <c r="C38" s="1" t="str">
        <f>IF(A38="","",VLOOKUP(A38,#REF!,6,FALSE))</f>
        <v/>
      </c>
      <c r="D38" s="40" t="str">
        <f>IF(A38="","",VLOOKUP(A38,#REF!,9,FALSE))</f>
        <v/>
      </c>
      <c r="E38" s="14" t="str">
        <f>IF(A38="","",VLOOKUP(A38,#REF!,10,FALSE))</f>
        <v/>
      </c>
      <c r="F38" s="16" t="str">
        <f>IF(A38="","",VLOOKUP(A38,#REF!,11,FALSE))</f>
        <v/>
      </c>
      <c r="G38" s="17" t="str">
        <f>IF(A38="","",IF(VLOOKUP(A38,#REF!,14,FALSE)="②一般競争入札（総合評価方式）","一般競争入札"&amp;CHAR(10)&amp;"（総合評価方式）","一般競争入札"))</f>
        <v/>
      </c>
      <c r="H38" s="18"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18" t="str">
        <f>IF(A38="","",VLOOKUP(A38,#REF!,17,FALSE))</f>
        <v/>
      </c>
      <c r="J38" s="19"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20" t="str">
        <f>IF(A38="","",IF(VLOOKUP(A38,#REF!,12,FALSE)="①公益社団法人","公社",IF(VLOOKUP(A38,#REF!,12,FALSE)="②公益財団法人","公財","")))</f>
        <v/>
      </c>
      <c r="L38" s="20" t="str">
        <f>IF(A38="","",VLOOKUP(A38,#REF!,13,FALSE))</f>
        <v/>
      </c>
      <c r="M38" s="21" t="str">
        <f>IF(A38="","",IF(VLOOKUP(A38,#REF!,13,FALSE)="国所管",VLOOKUP(A38,#REF!,24,FALSE),""))</f>
        <v/>
      </c>
      <c r="N38" s="22"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32" t="str">
        <f>IF(A38="","",VLOOKUP(A38,#REF!,53,FALSE))</f>
        <v/>
      </c>
      <c r="P38" s="32" t="str">
        <f>IF(A38="","",IF(VLOOKUP(A38,#REF!,14,FALSE)="他官署で調達手続きを実施のため","×",IF(VLOOKUP(A38,#REF!,21,FALSE)="②同種の他の契約の予定価格を類推されるおそれがあるため公表しない","×","○")))</f>
        <v/>
      </c>
    </row>
    <row r="39" spans="1:16" s="32" customFormat="1" ht="69.95" customHeight="1">
      <c r="A39" s="31"/>
      <c r="B39" s="14" t="str">
        <f>IF(A39="","",VLOOKUP(A39,#REF!,5,FALSE))</f>
        <v/>
      </c>
      <c r="C39" s="1" t="str">
        <f>IF(A39="","",VLOOKUP(A39,#REF!,6,FALSE))</f>
        <v/>
      </c>
      <c r="D39" s="40" t="str">
        <f>IF(A39="","",VLOOKUP(A39,#REF!,9,FALSE))</f>
        <v/>
      </c>
      <c r="E39" s="14" t="str">
        <f>IF(A39="","",VLOOKUP(A39,#REF!,10,FALSE))</f>
        <v/>
      </c>
      <c r="F39" s="16" t="str">
        <f>IF(A39="","",VLOOKUP(A39,#REF!,11,FALSE))</f>
        <v/>
      </c>
      <c r="G39" s="17" t="str">
        <f>IF(A39="","",IF(VLOOKUP(A39,#REF!,14,FALSE)="②一般競争入札（総合評価方式）","一般競争入札"&amp;CHAR(10)&amp;"（総合評価方式）","一般競争入札"))</f>
        <v/>
      </c>
      <c r="H39" s="18"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18" t="str">
        <f>IF(A39="","",VLOOKUP(A39,#REF!,17,FALSE))</f>
        <v/>
      </c>
      <c r="J39" s="19"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20" t="str">
        <f>IF(A39="","",IF(VLOOKUP(A39,#REF!,12,FALSE)="①公益社団法人","公社",IF(VLOOKUP(A39,#REF!,12,FALSE)="②公益財団法人","公財","")))</f>
        <v/>
      </c>
      <c r="L39" s="20" t="str">
        <f>IF(A39="","",VLOOKUP(A39,#REF!,13,FALSE))</f>
        <v/>
      </c>
      <c r="M39" s="21" t="str">
        <f>IF(A39="","",IF(VLOOKUP(A39,#REF!,13,FALSE)="国所管",VLOOKUP(A39,#REF!,24,FALSE),""))</f>
        <v/>
      </c>
      <c r="N39" s="22"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32" t="str">
        <f>IF(A39="","",VLOOKUP(A39,#REF!,53,FALSE))</f>
        <v/>
      </c>
      <c r="P39" s="32" t="str">
        <f>IF(A39="","",IF(VLOOKUP(A39,#REF!,14,FALSE)="他官署で調達手続きを実施のため","×",IF(VLOOKUP(A39,#REF!,21,FALSE)="②同種の他の契約の予定価格を類推されるおそれがあるため公表しない","×","○")))</f>
        <v/>
      </c>
    </row>
    <row r="40" spans="1:16" s="32" customFormat="1" ht="69.95" customHeight="1">
      <c r="A40" s="31"/>
      <c r="B40" s="14" t="str">
        <f>IF(A40="","",VLOOKUP(A40,#REF!,5,FALSE))</f>
        <v/>
      </c>
      <c r="C40" s="1" t="str">
        <f>IF(A40="","",VLOOKUP(A40,#REF!,6,FALSE))</f>
        <v/>
      </c>
      <c r="D40" s="40" t="str">
        <f>IF(A40="","",VLOOKUP(A40,#REF!,9,FALSE))</f>
        <v/>
      </c>
      <c r="E40" s="14" t="str">
        <f>IF(A40="","",VLOOKUP(A40,#REF!,10,FALSE))</f>
        <v/>
      </c>
      <c r="F40" s="16" t="str">
        <f>IF(A40="","",VLOOKUP(A40,#REF!,11,FALSE))</f>
        <v/>
      </c>
      <c r="G40" s="17" t="str">
        <f>IF(A40="","",IF(VLOOKUP(A40,#REF!,14,FALSE)="②一般競争入札（総合評価方式）","一般競争入札"&amp;CHAR(10)&amp;"（総合評価方式）","一般競争入札"))</f>
        <v/>
      </c>
      <c r="H40" s="18"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18" t="str">
        <f>IF(A40="","",VLOOKUP(A40,#REF!,17,FALSE))</f>
        <v/>
      </c>
      <c r="J40" s="19"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20" t="str">
        <f>IF(A40="","",IF(VLOOKUP(A40,#REF!,12,FALSE)="①公益社団法人","公社",IF(VLOOKUP(A40,#REF!,12,FALSE)="②公益財団法人","公財","")))</f>
        <v/>
      </c>
      <c r="L40" s="20" t="str">
        <f>IF(A40="","",VLOOKUP(A40,#REF!,13,FALSE))</f>
        <v/>
      </c>
      <c r="M40" s="21" t="str">
        <f>IF(A40="","",IF(VLOOKUP(A40,#REF!,13,FALSE)="国所管",VLOOKUP(A40,#REF!,24,FALSE),""))</f>
        <v/>
      </c>
      <c r="N40" s="22"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32" t="str">
        <f>IF(A40="","",VLOOKUP(A40,#REF!,53,FALSE))</f>
        <v/>
      </c>
      <c r="P40" s="32" t="str">
        <f>IF(A40="","",IF(VLOOKUP(A40,#REF!,14,FALSE)="他官署で調達手続きを実施のため","×",IF(VLOOKUP(A40,#REF!,21,FALSE)="②同種の他の契約の予定価格を類推されるおそれがあるため公表しない","×","○")))</f>
        <v/>
      </c>
    </row>
    <row r="41" spans="1:16" s="32" customFormat="1" ht="69.95" customHeight="1">
      <c r="A41" s="31"/>
      <c r="B41" s="14" t="str">
        <f>IF(A41="","",VLOOKUP(A41,#REF!,5,FALSE))</f>
        <v/>
      </c>
      <c r="C41" s="1" t="str">
        <f>IF(A41="","",VLOOKUP(A41,#REF!,6,FALSE))</f>
        <v/>
      </c>
      <c r="D41" s="40" t="str">
        <f>IF(A41="","",VLOOKUP(A41,#REF!,9,FALSE))</f>
        <v/>
      </c>
      <c r="E41" s="14" t="str">
        <f>IF(A41="","",VLOOKUP(A41,#REF!,10,FALSE))</f>
        <v/>
      </c>
      <c r="F41" s="16" t="str">
        <f>IF(A41="","",VLOOKUP(A41,#REF!,11,FALSE))</f>
        <v/>
      </c>
      <c r="G41" s="17" t="str">
        <f>IF(A41="","",IF(VLOOKUP(A41,#REF!,14,FALSE)="②一般競争入札（総合評価方式）","一般競争入札"&amp;CHAR(10)&amp;"（総合評価方式）","一般競争入札"))</f>
        <v/>
      </c>
      <c r="H41" s="18"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18" t="str">
        <f>IF(A41="","",VLOOKUP(A41,#REF!,17,FALSE))</f>
        <v/>
      </c>
      <c r="J41" s="19"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20" t="str">
        <f>IF(A41="","",IF(VLOOKUP(A41,#REF!,12,FALSE)="①公益社団法人","公社",IF(VLOOKUP(A41,#REF!,12,FALSE)="②公益財団法人","公財","")))</f>
        <v/>
      </c>
      <c r="L41" s="20" t="str">
        <f>IF(A41="","",VLOOKUP(A41,#REF!,13,FALSE))</f>
        <v/>
      </c>
      <c r="M41" s="21" t="str">
        <f>IF(A41="","",IF(VLOOKUP(A41,#REF!,13,FALSE)="国所管",VLOOKUP(A41,#REF!,24,FALSE),""))</f>
        <v/>
      </c>
      <c r="N41" s="22"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32" t="str">
        <f>IF(A41="","",VLOOKUP(A41,#REF!,53,FALSE))</f>
        <v/>
      </c>
      <c r="P41" s="32" t="str">
        <f>IF(A41="","",IF(VLOOKUP(A41,#REF!,14,FALSE)="他官署で調達手続きを実施のため","×",IF(VLOOKUP(A41,#REF!,21,FALSE)="②同種の他の契約の予定価格を類推されるおそれがあるため公表しない","×","○")))</f>
        <v/>
      </c>
    </row>
    <row r="42" spans="1:16" s="32" customFormat="1" ht="69.95" customHeight="1">
      <c r="A42" s="31"/>
      <c r="B42" s="14" t="str">
        <f>IF(A42="","",VLOOKUP(A42,#REF!,5,FALSE))</f>
        <v/>
      </c>
      <c r="C42" s="1" t="str">
        <f>IF(A42="","",VLOOKUP(A42,#REF!,6,FALSE))</f>
        <v/>
      </c>
      <c r="D42" s="40" t="str">
        <f>IF(A42="","",VLOOKUP(A42,#REF!,9,FALSE))</f>
        <v/>
      </c>
      <c r="E42" s="14" t="str">
        <f>IF(A42="","",VLOOKUP(A42,#REF!,10,FALSE))</f>
        <v/>
      </c>
      <c r="F42" s="16" t="str">
        <f>IF(A42="","",VLOOKUP(A42,#REF!,11,FALSE))</f>
        <v/>
      </c>
      <c r="G42" s="17" t="str">
        <f>IF(A42="","",IF(VLOOKUP(A42,#REF!,14,FALSE)="②一般競争入札（総合評価方式）","一般競争入札"&amp;CHAR(10)&amp;"（総合評価方式）","一般競争入札"))</f>
        <v/>
      </c>
      <c r="H42" s="18"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18" t="str">
        <f>IF(A42="","",VLOOKUP(A42,#REF!,17,FALSE))</f>
        <v/>
      </c>
      <c r="J42" s="19"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20" t="str">
        <f>IF(A42="","",IF(VLOOKUP(A42,#REF!,12,FALSE)="①公益社団法人","公社",IF(VLOOKUP(A42,#REF!,12,FALSE)="②公益財団法人","公財","")))</f>
        <v/>
      </c>
      <c r="L42" s="20" t="str">
        <f>IF(A42="","",VLOOKUP(A42,#REF!,13,FALSE))</f>
        <v/>
      </c>
      <c r="M42" s="21" t="str">
        <f>IF(A42="","",IF(VLOOKUP(A42,#REF!,13,FALSE)="国所管",VLOOKUP(A42,#REF!,24,FALSE),""))</f>
        <v/>
      </c>
      <c r="N42" s="22"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32" t="str">
        <f>IF(A42="","",VLOOKUP(A42,#REF!,53,FALSE))</f>
        <v/>
      </c>
      <c r="P42" s="32" t="str">
        <f>IF(A42="","",IF(VLOOKUP(A42,#REF!,14,FALSE)="他官署で調達手続きを実施のため","×",IF(VLOOKUP(A42,#REF!,21,FALSE)="②同種の他の契約の予定価格を類推されるおそれがあるため公表しない","×","○")))</f>
        <v/>
      </c>
    </row>
    <row r="43" spans="1:16" s="32" customFormat="1" ht="69.95" customHeight="1">
      <c r="A43" s="31"/>
      <c r="B43" s="14" t="str">
        <f>IF(A43="","",VLOOKUP(A43,#REF!,5,FALSE))</f>
        <v/>
      </c>
      <c r="C43" s="1" t="str">
        <f>IF(A43="","",VLOOKUP(A43,#REF!,6,FALSE))</f>
        <v/>
      </c>
      <c r="D43" s="40" t="str">
        <f>IF(A43="","",VLOOKUP(A43,#REF!,9,FALSE))</f>
        <v/>
      </c>
      <c r="E43" s="14" t="str">
        <f>IF(A43="","",VLOOKUP(A43,#REF!,10,FALSE))</f>
        <v/>
      </c>
      <c r="F43" s="16" t="str">
        <f>IF(A43="","",VLOOKUP(A43,#REF!,11,FALSE))</f>
        <v/>
      </c>
      <c r="G43" s="17" t="str">
        <f>IF(A43="","",IF(VLOOKUP(A43,#REF!,14,FALSE)="②一般競争入札（総合評価方式）","一般競争入札"&amp;CHAR(10)&amp;"（総合評価方式）","一般競争入札"))</f>
        <v/>
      </c>
      <c r="H43" s="18"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18" t="str">
        <f>IF(A43="","",VLOOKUP(A43,#REF!,17,FALSE))</f>
        <v/>
      </c>
      <c r="J43" s="19"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20" t="str">
        <f>IF(A43="","",IF(VLOOKUP(A43,#REF!,12,FALSE)="①公益社団法人","公社",IF(VLOOKUP(A43,#REF!,12,FALSE)="②公益財団法人","公財","")))</f>
        <v/>
      </c>
      <c r="L43" s="20" t="str">
        <f>IF(A43="","",VLOOKUP(A43,#REF!,13,FALSE))</f>
        <v/>
      </c>
      <c r="M43" s="21" t="str">
        <f>IF(A43="","",IF(VLOOKUP(A43,#REF!,13,FALSE)="国所管",VLOOKUP(A43,#REF!,24,FALSE),""))</f>
        <v/>
      </c>
      <c r="N43" s="22"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32" t="str">
        <f>IF(A43="","",VLOOKUP(A43,#REF!,53,FALSE))</f>
        <v/>
      </c>
      <c r="P43" s="32" t="str">
        <f>IF(A43="","",IF(VLOOKUP(A43,#REF!,14,FALSE)="他官署で調達手続きを実施のため","×",IF(VLOOKUP(A43,#REF!,21,FALSE)="②同種の他の契約の予定価格を類推されるおそれがあるため公表しない","×","○")))</f>
        <v/>
      </c>
    </row>
    <row r="44" spans="1:16" s="32" customFormat="1" ht="69.95" customHeight="1">
      <c r="A44" s="31"/>
      <c r="B44" s="14" t="str">
        <f>IF(A44="","",VLOOKUP(A44,#REF!,5,FALSE))</f>
        <v/>
      </c>
      <c r="C44" s="1" t="str">
        <f>IF(A44="","",VLOOKUP(A44,#REF!,6,FALSE))</f>
        <v/>
      </c>
      <c r="D44" s="40" t="str">
        <f>IF(A44="","",VLOOKUP(A44,#REF!,9,FALSE))</f>
        <v/>
      </c>
      <c r="E44" s="14" t="str">
        <f>IF(A44="","",VLOOKUP(A44,#REF!,10,FALSE))</f>
        <v/>
      </c>
      <c r="F44" s="16" t="str">
        <f>IF(A44="","",VLOOKUP(A44,#REF!,11,FALSE))</f>
        <v/>
      </c>
      <c r="G44" s="17" t="str">
        <f>IF(A44="","",IF(VLOOKUP(A44,#REF!,14,FALSE)="②一般競争入札（総合評価方式）","一般競争入札"&amp;CHAR(10)&amp;"（総合評価方式）","一般競争入札"))</f>
        <v/>
      </c>
      <c r="H44" s="18"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18" t="str">
        <f>IF(A44="","",VLOOKUP(A44,#REF!,17,FALSE))</f>
        <v/>
      </c>
      <c r="J44" s="19"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20" t="str">
        <f>IF(A44="","",IF(VLOOKUP(A44,#REF!,12,FALSE)="①公益社団法人","公社",IF(VLOOKUP(A44,#REF!,12,FALSE)="②公益財団法人","公財","")))</f>
        <v/>
      </c>
      <c r="L44" s="20" t="str">
        <f>IF(A44="","",VLOOKUP(A44,#REF!,13,FALSE))</f>
        <v/>
      </c>
      <c r="M44" s="21" t="str">
        <f>IF(A44="","",IF(VLOOKUP(A44,#REF!,13,FALSE)="国所管",VLOOKUP(A44,#REF!,24,FALSE),""))</f>
        <v/>
      </c>
      <c r="N44" s="22"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32" t="str">
        <f>IF(A44="","",VLOOKUP(A44,#REF!,53,FALSE))</f>
        <v/>
      </c>
      <c r="P44" s="32" t="str">
        <f>IF(A44="","",IF(VLOOKUP(A44,#REF!,14,FALSE)="他官署で調達手続きを実施のため","×",IF(VLOOKUP(A44,#REF!,21,FALSE)="②同種の他の契約の予定価格を類推されるおそれがあるため公表しない","×","○")))</f>
        <v/>
      </c>
    </row>
    <row r="45" spans="1:16" s="32" customFormat="1" ht="69.95" customHeight="1">
      <c r="A45" s="31"/>
      <c r="B45" s="14" t="str">
        <f>IF(A45="","",VLOOKUP(A45,#REF!,5,FALSE))</f>
        <v/>
      </c>
      <c r="C45" s="1" t="str">
        <f>IF(A45="","",VLOOKUP(A45,#REF!,6,FALSE))</f>
        <v/>
      </c>
      <c r="D45" s="40" t="str">
        <f>IF(A45="","",VLOOKUP(A45,#REF!,9,FALSE))</f>
        <v/>
      </c>
      <c r="E45" s="14" t="str">
        <f>IF(A45="","",VLOOKUP(A45,#REF!,10,FALSE))</f>
        <v/>
      </c>
      <c r="F45" s="16" t="str">
        <f>IF(A45="","",VLOOKUP(A45,#REF!,11,FALSE))</f>
        <v/>
      </c>
      <c r="G45" s="17" t="str">
        <f>IF(A45="","",IF(VLOOKUP(A45,#REF!,14,FALSE)="②一般競争入札（総合評価方式）","一般競争入札"&amp;CHAR(10)&amp;"（総合評価方式）","一般競争入札"))</f>
        <v/>
      </c>
      <c r="H45" s="18"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18" t="str">
        <f>IF(A45="","",VLOOKUP(A45,#REF!,17,FALSE))</f>
        <v/>
      </c>
      <c r="J45" s="19"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20" t="str">
        <f>IF(A45="","",IF(VLOOKUP(A45,#REF!,12,FALSE)="①公益社団法人","公社",IF(VLOOKUP(A45,#REF!,12,FALSE)="②公益財団法人","公財","")))</f>
        <v/>
      </c>
      <c r="L45" s="20" t="str">
        <f>IF(A45="","",VLOOKUP(A45,#REF!,13,FALSE))</f>
        <v/>
      </c>
      <c r="M45" s="21" t="str">
        <f>IF(A45="","",IF(VLOOKUP(A45,#REF!,13,FALSE)="国所管",VLOOKUP(A45,#REF!,24,FALSE),""))</f>
        <v/>
      </c>
      <c r="N45" s="22"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32" t="str">
        <f>IF(A45="","",VLOOKUP(A45,#REF!,53,FALSE))</f>
        <v/>
      </c>
      <c r="P45" s="32" t="str">
        <f>IF(A45="","",IF(VLOOKUP(A45,#REF!,14,FALSE)="他官署で調達手続きを実施のため","×",IF(VLOOKUP(A45,#REF!,21,FALSE)="②同種の他の契約の予定価格を類推されるおそれがあるため公表しない","×","○")))</f>
        <v/>
      </c>
    </row>
    <row r="46" spans="1:16" s="32" customFormat="1" ht="69.95" customHeight="1">
      <c r="A46" s="31"/>
      <c r="B46" s="14" t="str">
        <f>IF(A46="","",VLOOKUP(A46,#REF!,5,FALSE))</f>
        <v/>
      </c>
      <c r="C46" s="1" t="str">
        <f>IF(A46="","",VLOOKUP(A46,#REF!,6,FALSE))</f>
        <v/>
      </c>
      <c r="D46" s="40" t="str">
        <f>IF(A46="","",VLOOKUP(A46,#REF!,9,FALSE))</f>
        <v/>
      </c>
      <c r="E46" s="14" t="str">
        <f>IF(A46="","",VLOOKUP(A46,#REF!,10,FALSE))</f>
        <v/>
      </c>
      <c r="F46" s="16" t="str">
        <f>IF(A46="","",VLOOKUP(A46,#REF!,11,FALSE))</f>
        <v/>
      </c>
      <c r="G46" s="17" t="str">
        <f>IF(A46="","",IF(VLOOKUP(A46,#REF!,14,FALSE)="②一般競争入札（総合評価方式）","一般競争入札"&amp;CHAR(10)&amp;"（総合評価方式）","一般競争入札"))</f>
        <v/>
      </c>
      <c r="H46" s="18"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18" t="str">
        <f>IF(A46="","",VLOOKUP(A46,#REF!,17,FALSE))</f>
        <v/>
      </c>
      <c r="J46" s="19"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20" t="str">
        <f>IF(A46="","",IF(VLOOKUP(A46,#REF!,12,FALSE)="①公益社団法人","公社",IF(VLOOKUP(A46,#REF!,12,FALSE)="②公益財団法人","公財","")))</f>
        <v/>
      </c>
      <c r="L46" s="20" t="str">
        <f>IF(A46="","",VLOOKUP(A46,#REF!,13,FALSE))</f>
        <v/>
      </c>
      <c r="M46" s="21" t="str">
        <f>IF(A46="","",IF(VLOOKUP(A46,#REF!,13,FALSE)="国所管",VLOOKUP(A46,#REF!,24,FALSE),""))</f>
        <v/>
      </c>
      <c r="N46" s="22"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32" t="str">
        <f>IF(A46="","",VLOOKUP(A46,#REF!,53,FALSE))</f>
        <v/>
      </c>
      <c r="P46" s="32" t="str">
        <f>IF(A46="","",IF(VLOOKUP(A46,#REF!,14,FALSE)="他官署で調達手続きを実施のため","×",IF(VLOOKUP(A46,#REF!,21,FALSE)="②同種の他の契約の予定価格を類推されるおそれがあるため公表しない","×","○")))</f>
        <v/>
      </c>
    </row>
    <row r="47" spans="1:16" s="32" customFormat="1" ht="69.95" customHeight="1">
      <c r="A47" s="31"/>
      <c r="B47" s="14" t="str">
        <f>IF(A47="","",VLOOKUP(A47,#REF!,5,FALSE))</f>
        <v/>
      </c>
      <c r="C47" s="1" t="str">
        <f>IF(A47="","",VLOOKUP(A47,#REF!,6,FALSE))</f>
        <v/>
      </c>
      <c r="D47" s="40" t="str">
        <f>IF(A47="","",VLOOKUP(A47,#REF!,9,FALSE))</f>
        <v/>
      </c>
      <c r="E47" s="14" t="str">
        <f>IF(A47="","",VLOOKUP(A47,#REF!,10,FALSE))</f>
        <v/>
      </c>
      <c r="F47" s="16" t="str">
        <f>IF(A47="","",VLOOKUP(A47,#REF!,11,FALSE))</f>
        <v/>
      </c>
      <c r="G47" s="17" t="str">
        <f>IF(A47="","",IF(VLOOKUP(A47,#REF!,14,FALSE)="②一般競争入札（総合評価方式）","一般競争入札"&amp;CHAR(10)&amp;"（総合評価方式）","一般競争入札"))</f>
        <v/>
      </c>
      <c r="H47" s="18"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18" t="str">
        <f>IF(A47="","",VLOOKUP(A47,#REF!,17,FALSE))</f>
        <v/>
      </c>
      <c r="J47" s="19"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20" t="str">
        <f>IF(A47="","",IF(VLOOKUP(A47,#REF!,12,FALSE)="①公益社団法人","公社",IF(VLOOKUP(A47,#REF!,12,FALSE)="②公益財団法人","公財","")))</f>
        <v/>
      </c>
      <c r="L47" s="20" t="str">
        <f>IF(A47="","",VLOOKUP(A47,#REF!,13,FALSE))</f>
        <v/>
      </c>
      <c r="M47" s="21" t="str">
        <f>IF(A47="","",IF(VLOOKUP(A47,#REF!,13,FALSE)="国所管",VLOOKUP(A47,#REF!,24,FALSE),""))</f>
        <v/>
      </c>
      <c r="N47" s="22"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32" t="str">
        <f>IF(A47="","",VLOOKUP(A47,#REF!,53,FALSE))</f>
        <v/>
      </c>
      <c r="P47" s="32" t="str">
        <f>IF(A47="","",IF(VLOOKUP(A47,#REF!,14,FALSE)="他官署で調達手続きを実施のため","×",IF(VLOOKUP(A47,#REF!,21,FALSE)="②同種の他の契約の予定価格を類推されるおそれがあるため公表しない","×","○")))</f>
        <v/>
      </c>
    </row>
    <row r="48" spans="1:16" s="32" customFormat="1" ht="69.95" customHeight="1">
      <c r="A48" s="31"/>
      <c r="B48" s="14" t="str">
        <f>IF(A48="","",VLOOKUP(A48,#REF!,5,FALSE))</f>
        <v/>
      </c>
      <c r="C48" s="1" t="str">
        <f>IF(A48="","",VLOOKUP(A48,#REF!,6,FALSE))</f>
        <v/>
      </c>
      <c r="D48" s="40" t="str">
        <f>IF(A48="","",VLOOKUP(A48,#REF!,9,FALSE))</f>
        <v/>
      </c>
      <c r="E48" s="14" t="str">
        <f>IF(A48="","",VLOOKUP(A48,#REF!,10,FALSE))</f>
        <v/>
      </c>
      <c r="F48" s="16" t="str">
        <f>IF(A48="","",VLOOKUP(A48,#REF!,11,FALSE))</f>
        <v/>
      </c>
      <c r="G48" s="17" t="str">
        <f>IF(A48="","",IF(VLOOKUP(A48,#REF!,14,FALSE)="②一般競争入札（総合評価方式）","一般競争入札"&amp;CHAR(10)&amp;"（総合評価方式）","一般競争入札"))</f>
        <v/>
      </c>
      <c r="H48" s="18"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18" t="str">
        <f>IF(A48="","",VLOOKUP(A48,#REF!,17,FALSE))</f>
        <v/>
      </c>
      <c r="J48" s="19"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20" t="str">
        <f>IF(A48="","",IF(VLOOKUP(A48,#REF!,12,FALSE)="①公益社団法人","公社",IF(VLOOKUP(A48,#REF!,12,FALSE)="②公益財団法人","公財","")))</f>
        <v/>
      </c>
      <c r="L48" s="20" t="str">
        <f>IF(A48="","",VLOOKUP(A48,#REF!,13,FALSE))</f>
        <v/>
      </c>
      <c r="M48" s="21" t="str">
        <f>IF(A48="","",IF(VLOOKUP(A48,#REF!,13,FALSE)="国所管",VLOOKUP(A48,#REF!,24,FALSE),""))</f>
        <v/>
      </c>
      <c r="N48" s="22"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32" t="str">
        <f>IF(A48="","",VLOOKUP(A48,#REF!,53,FALSE))</f>
        <v/>
      </c>
      <c r="P48" s="32" t="str">
        <f>IF(A48="","",IF(VLOOKUP(A48,#REF!,14,FALSE)="他官署で調達手続きを実施のため","×",IF(VLOOKUP(A48,#REF!,21,FALSE)="②同種の他の契約の予定価格を類推されるおそれがあるため公表しない","×","○")))</f>
        <v/>
      </c>
    </row>
    <row r="49" spans="1:16" s="32" customFormat="1" ht="69.95" customHeight="1">
      <c r="A49" s="31"/>
      <c r="B49" s="14" t="str">
        <f>IF(A49="","",VLOOKUP(A49,#REF!,5,FALSE))</f>
        <v/>
      </c>
      <c r="C49" s="1" t="str">
        <f>IF(A49="","",VLOOKUP(A49,#REF!,6,FALSE))</f>
        <v/>
      </c>
      <c r="D49" s="40" t="str">
        <f>IF(A49="","",VLOOKUP(A49,#REF!,9,FALSE))</f>
        <v/>
      </c>
      <c r="E49" s="14" t="str">
        <f>IF(A49="","",VLOOKUP(A49,#REF!,10,FALSE))</f>
        <v/>
      </c>
      <c r="F49" s="16" t="str">
        <f>IF(A49="","",VLOOKUP(A49,#REF!,11,FALSE))</f>
        <v/>
      </c>
      <c r="G49" s="17" t="str">
        <f>IF(A49="","",IF(VLOOKUP(A49,#REF!,14,FALSE)="②一般競争入札（総合評価方式）","一般競争入札"&amp;CHAR(10)&amp;"（総合評価方式）","一般競争入札"))</f>
        <v/>
      </c>
      <c r="H49" s="18"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18" t="str">
        <f>IF(A49="","",VLOOKUP(A49,#REF!,17,FALSE))</f>
        <v/>
      </c>
      <c r="J49" s="19"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20" t="str">
        <f>IF(A49="","",IF(VLOOKUP(A49,#REF!,12,FALSE)="①公益社団法人","公社",IF(VLOOKUP(A49,#REF!,12,FALSE)="②公益財団法人","公財","")))</f>
        <v/>
      </c>
      <c r="L49" s="20" t="str">
        <f>IF(A49="","",VLOOKUP(A49,#REF!,13,FALSE))</f>
        <v/>
      </c>
      <c r="M49" s="21" t="str">
        <f>IF(A49="","",IF(VLOOKUP(A49,#REF!,13,FALSE)="国所管",VLOOKUP(A49,#REF!,24,FALSE),""))</f>
        <v/>
      </c>
      <c r="N49" s="22"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32" t="str">
        <f>IF(A49="","",VLOOKUP(A49,#REF!,53,FALSE))</f>
        <v/>
      </c>
      <c r="P49" s="32" t="str">
        <f>IF(A49="","",IF(VLOOKUP(A49,#REF!,14,FALSE)="他官署で調達手続きを実施のため","×",IF(VLOOKUP(A49,#REF!,21,FALSE)="②同種の他の契約の予定価格を類推されるおそれがあるため公表しない","×","○")))</f>
        <v/>
      </c>
    </row>
    <row r="50" spans="1:16" s="32" customFormat="1" ht="69.95" customHeight="1">
      <c r="A50" s="31"/>
      <c r="B50" s="14" t="str">
        <f>IF(A50="","",VLOOKUP(A50,#REF!,5,FALSE))</f>
        <v/>
      </c>
      <c r="C50" s="1" t="str">
        <f>IF(A50="","",VLOOKUP(A50,#REF!,6,FALSE))</f>
        <v/>
      </c>
      <c r="D50" s="40" t="str">
        <f>IF(A50="","",VLOOKUP(A50,#REF!,9,FALSE))</f>
        <v/>
      </c>
      <c r="E50" s="14" t="str">
        <f>IF(A50="","",VLOOKUP(A50,#REF!,10,FALSE))</f>
        <v/>
      </c>
      <c r="F50" s="16" t="str">
        <f>IF(A50="","",VLOOKUP(A50,#REF!,11,FALSE))</f>
        <v/>
      </c>
      <c r="G50" s="17" t="str">
        <f>IF(A50="","",IF(VLOOKUP(A50,#REF!,14,FALSE)="②一般競争入札（総合評価方式）","一般競争入札"&amp;CHAR(10)&amp;"（総合評価方式）","一般競争入札"))</f>
        <v/>
      </c>
      <c r="H50" s="18"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18" t="str">
        <f>IF(A50="","",VLOOKUP(A50,#REF!,17,FALSE))</f>
        <v/>
      </c>
      <c r="J50" s="19"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20" t="str">
        <f>IF(A50="","",IF(VLOOKUP(A50,#REF!,12,FALSE)="①公益社団法人","公社",IF(VLOOKUP(A50,#REF!,12,FALSE)="②公益財団法人","公財","")))</f>
        <v/>
      </c>
      <c r="L50" s="20" t="str">
        <f>IF(A50="","",VLOOKUP(A50,#REF!,13,FALSE))</f>
        <v/>
      </c>
      <c r="M50" s="21" t="str">
        <f>IF(A50="","",IF(VLOOKUP(A50,#REF!,13,FALSE)="国所管",VLOOKUP(A50,#REF!,24,FALSE),""))</f>
        <v/>
      </c>
      <c r="N50" s="22"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32" t="str">
        <f>IF(A50="","",VLOOKUP(A50,#REF!,53,FALSE))</f>
        <v/>
      </c>
      <c r="P50" s="32" t="str">
        <f>IF(A50="","",IF(VLOOKUP(A50,#REF!,14,FALSE)="他官署で調達手続きを実施のため","×",IF(VLOOKUP(A50,#REF!,21,FALSE)="②同種の他の契約の予定価格を類推されるおそれがあるため公表しない","×","○")))</f>
        <v/>
      </c>
    </row>
    <row r="51" spans="1:16" s="32" customFormat="1" ht="69.95" customHeight="1">
      <c r="A51" s="31"/>
      <c r="B51" s="14" t="str">
        <f>IF(A51="","",VLOOKUP(A51,#REF!,5,FALSE))</f>
        <v/>
      </c>
      <c r="C51" s="1" t="str">
        <f>IF(A51="","",VLOOKUP(A51,#REF!,6,FALSE))</f>
        <v/>
      </c>
      <c r="D51" s="40" t="str">
        <f>IF(A51="","",VLOOKUP(A51,#REF!,9,FALSE))</f>
        <v/>
      </c>
      <c r="E51" s="14" t="str">
        <f>IF(A51="","",VLOOKUP(A51,#REF!,10,FALSE))</f>
        <v/>
      </c>
      <c r="F51" s="16" t="str">
        <f>IF(A51="","",VLOOKUP(A51,#REF!,11,FALSE))</f>
        <v/>
      </c>
      <c r="G51" s="17" t="str">
        <f>IF(A51="","",IF(VLOOKUP(A51,#REF!,14,FALSE)="②一般競争入札（総合評価方式）","一般競争入札"&amp;CHAR(10)&amp;"（総合評価方式）","一般競争入札"))</f>
        <v/>
      </c>
      <c r="H51" s="18"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18" t="str">
        <f>IF(A51="","",VLOOKUP(A51,#REF!,17,FALSE))</f>
        <v/>
      </c>
      <c r="J51" s="19"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20" t="str">
        <f>IF(A51="","",IF(VLOOKUP(A51,#REF!,12,FALSE)="①公益社団法人","公社",IF(VLOOKUP(A51,#REF!,12,FALSE)="②公益財団法人","公財","")))</f>
        <v/>
      </c>
      <c r="L51" s="20" t="str">
        <f>IF(A51="","",VLOOKUP(A51,#REF!,13,FALSE))</f>
        <v/>
      </c>
      <c r="M51" s="21" t="str">
        <f>IF(A51="","",IF(VLOOKUP(A51,#REF!,13,FALSE)="国所管",VLOOKUP(A51,#REF!,24,FALSE),""))</f>
        <v/>
      </c>
      <c r="N51" s="22"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32" t="str">
        <f>IF(A51="","",VLOOKUP(A51,#REF!,53,FALSE))</f>
        <v/>
      </c>
      <c r="P51" s="32" t="str">
        <f>IF(A51="","",IF(VLOOKUP(A51,#REF!,14,FALSE)="他官署で調達手続きを実施のため","×",IF(VLOOKUP(A51,#REF!,21,FALSE)="②同種の他の契約の予定価格を類推されるおそれがあるため公表しない","×","○")))</f>
        <v/>
      </c>
    </row>
    <row r="52" spans="1:16" s="32" customFormat="1" ht="69.95" customHeight="1">
      <c r="A52" s="31"/>
      <c r="B52" s="14" t="str">
        <f>IF(A52="","",VLOOKUP(A52,#REF!,5,FALSE))</f>
        <v/>
      </c>
      <c r="C52" s="1" t="str">
        <f>IF(A52="","",VLOOKUP(A52,#REF!,6,FALSE))</f>
        <v/>
      </c>
      <c r="D52" s="40" t="str">
        <f>IF(A52="","",VLOOKUP(A52,#REF!,9,FALSE))</f>
        <v/>
      </c>
      <c r="E52" s="14" t="str">
        <f>IF(A52="","",VLOOKUP(A52,#REF!,10,FALSE))</f>
        <v/>
      </c>
      <c r="F52" s="16" t="str">
        <f>IF(A52="","",VLOOKUP(A52,#REF!,11,FALSE))</f>
        <v/>
      </c>
      <c r="G52" s="17" t="str">
        <f>IF(A52="","",IF(VLOOKUP(A52,#REF!,14,FALSE)="②一般競争入札（総合評価方式）","一般競争入札"&amp;CHAR(10)&amp;"（総合評価方式）","一般競争入札"))</f>
        <v/>
      </c>
      <c r="H52" s="18"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18" t="str">
        <f>IF(A52="","",VLOOKUP(A52,#REF!,17,FALSE))</f>
        <v/>
      </c>
      <c r="J52" s="19"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20" t="str">
        <f>IF(A52="","",IF(VLOOKUP(A52,#REF!,12,FALSE)="①公益社団法人","公社",IF(VLOOKUP(A52,#REF!,12,FALSE)="②公益財団法人","公財","")))</f>
        <v/>
      </c>
      <c r="L52" s="20" t="str">
        <f>IF(A52="","",VLOOKUP(A52,#REF!,13,FALSE))</f>
        <v/>
      </c>
      <c r="M52" s="21" t="str">
        <f>IF(A52="","",IF(VLOOKUP(A52,#REF!,13,FALSE)="国所管",VLOOKUP(A52,#REF!,24,FALSE),""))</f>
        <v/>
      </c>
      <c r="N52" s="22"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32" t="str">
        <f>IF(A52="","",VLOOKUP(A52,#REF!,53,FALSE))</f>
        <v/>
      </c>
      <c r="P52" s="32" t="str">
        <f>IF(A52="","",IF(VLOOKUP(A52,#REF!,14,FALSE)="他官署で調達手続きを実施のため","×",IF(VLOOKUP(A52,#REF!,21,FALSE)="②同種の他の契約の予定価格を類推されるおそれがあるため公表しない","×","○")))</f>
        <v/>
      </c>
    </row>
    <row r="53" spans="1:16" s="32" customFormat="1" ht="69.95" customHeight="1">
      <c r="A53" s="31"/>
      <c r="B53" s="14" t="str">
        <f>IF(A53="","",VLOOKUP(A53,#REF!,5,FALSE))</f>
        <v/>
      </c>
      <c r="C53" s="1" t="str">
        <f>IF(A53="","",VLOOKUP(A53,#REF!,6,FALSE))</f>
        <v/>
      </c>
      <c r="D53" s="40" t="str">
        <f>IF(A53="","",VLOOKUP(A53,#REF!,9,FALSE))</f>
        <v/>
      </c>
      <c r="E53" s="14" t="str">
        <f>IF(A53="","",VLOOKUP(A53,#REF!,10,FALSE))</f>
        <v/>
      </c>
      <c r="F53" s="16" t="str">
        <f>IF(A53="","",VLOOKUP(A53,#REF!,11,FALSE))</f>
        <v/>
      </c>
      <c r="G53" s="17" t="str">
        <f>IF(A53="","",IF(VLOOKUP(A53,#REF!,14,FALSE)="②一般競争入札（総合評価方式）","一般競争入札"&amp;CHAR(10)&amp;"（総合評価方式）","一般競争入札"))</f>
        <v/>
      </c>
      <c r="H53" s="18"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18" t="str">
        <f>IF(A53="","",VLOOKUP(A53,#REF!,17,FALSE))</f>
        <v/>
      </c>
      <c r="J53" s="19"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20" t="str">
        <f>IF(A53="","",IF(VLOOKUP(A53,#REF!,12,FALSE)="①公益社団法人","公社",IF(VLOOKUP(A53,#REF!,12,FALSE)="②公益財団法人","公財","")))</f>
        <v/>
      </c>
      <c r="L53" s="20" t="str">
        <f>IF(A53="","",VLOOKUP(A53,#REF!,13,FALSE))</f>
        <v/>
      </c>
      <c r="M53" s="21" t="str">
        <f>IF(A53="","",IF(VLOOKUP(A53,#REF!,13,FALSE)="国所管",VLOOKUP(A53,#REF!,24,FALSE),""))</f>
        <v/>
      </c>
      <c r="N53" s="22"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32" t="str">
        <f>IF(A53="","",VLOOKUP(A53,#REF!,53,FALSE))</f>
        <v/>
      </c>
      <c r="P53" s="32" t="str">
        <f>IF(A53="","",IF(VLOOKUP(A53,#REF!,14,FALSE)="他官署で調達手続きを実施のため","×",IF(VLOOKUP(A53,#REF!,21,FALSE)="②同種の他の契約の予定価格を類推されるおそれがあるため公表しない","×","○")))</f>
        <v/>
      </c>
    </row>
    <row r="54" spans="1:16" s="32" customFormat="1" ht="69.95" customHeight="1">
      <c r="A54" s="31"/>
      <c r="B54" s="14" t="str">
        <f>IF(A54="","",VLOOKUP(A54,#REF!,5,FALSE))</f>
        <v/>
      </c>
      <c r="C54" s="1" t="str">
        <f>IF(A54="","",VLOOKUP(A54,#REF!,6,FALSE))</f>
        <v/>
      </c>
      <c r="D54" s="40" t="str">
        <f>IF(A54="","",VLOOKUP(A54,#REF!,9,FALSE))</f>
        <v/>
      </c>
      <c r="E54" s="14" t="str">
        <f>IF(A54="","",VLOOKUP(A54,#REF!,10,FALSE))</f>
        <v/>
      </c>
      <c r="F54" s="16" t="str">
        <f>IF(A54="","",VLOOKUP(A54,#REF!,11,FALSE))</f>
        <v/>
      </c>
      <c r="G54" s="17" t="str">
        <f>IF(A54="","",IF(VLOOKUP(A54,#REF!,14,FALSE)="②一般競争入札（総合評価方式）","一般競争入札"&amp;CHAR(10)&amp;"（総合評価方式）","一般競争入札"))</f>
        <v/>
      </c>
      <c r="H54" s="18"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18" t="str">
        <f>IF(A54="","",VLOOKUP(A54,#REF!,17,FALSE))</f>
        <v/>
      </c>
      <c r="J54" s="19"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20" t="str">
        <f>IF(A54="","",IF(VLOOKUP(A54,#REF!,12,FALSE)="①公益社団法人","公社",IF(VLOOKUP(A54,#REF!,12,FALSE)="②公益財団法人","公財","")))</f>
        <v/>
      </c>
      <c r="L54" s="20" t="str">
        <f>IF(A54="","",VLOOKUP(A54,#REF!,13,FALSE))</f>
        <v/>
      </c>
      <c r="M54" s="21" t="str">
        <f>IF(A54="","",IF(VLOOKUP(A54,#REF!,13,FALSE)="国所管",VLOOKUP(A54,#REF!,24,FALSE),""))</f>
        <v/>
      </c>
      <c r="N54" s="22"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32" t="str">
        <f>IF(A54="","",VLOOKUP(A54,#REF!,53,FALSE))</f>
        <v/>
      </c>
      <c r="P54" s="32" t="str">
        <f>IF(A54="","",IF(VLOOKUP(A54,#REF!,14,FALSE)="他官署で調達手続きを実施のため","×",IF(VLOOKUP(A54,#REF!,21,FALSE)="②同種の他の契約の予定価格を類推されるおそれがあるため公表しない","×","○")))</f>
        <v/>
      </c>
    </row>
    <row r="55" spans="1:16" s="32" customFormat="1" ht="69.95" customHeight="1">
      <c r="A55" s="31"/>
      <c r="B55" s="14" t="str">
        <f>IF(A55="","",VLOOKUP(A55,#REF!,5,FALSE))</f>
        <v/>
      </c>
      <c r="C55" s="1" t="str">
        <f>IF(A55="","",VLOOKUP(A55,#REF!,6,FALSE))</f>
        <v/>
      </c>
      <c r="D55" s="40" t="str">
        <f>IF(A55="","",VLOOKUP(A55,#REF!,9,FALSE))</f>
        <v/>
      </c>
      <c r="E55" s="14" t="str">
        <f>IF(A55="","",VLOOKUP(A55,#REF!,10,FALSE))</f>
        <v/>
      </c>
      <c r="F55" s="16" t="str">
        <f>IF(A55="","",VLOOKUP(A55,#REF!,11,FALSE))</f>
        <v/>
      </c>
      <c r="G55" s="17" t="str">
        <f>IF(A55="","",IF(VLOOKUP(A55,#REF!,14,FALSE)="②一般競争入札（総合評価方式）","一般競争入札"&amp;CHAR(10)&amp;"（総合評価方式）","一般競争入札"))</f>
        <v/>
      </c>
      <c r="H55" s="18"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18" t="str">
        <f>IF(A55="","",VLOOKUP(A55,#REF!,17,FALSE))</f>
        <v/>
      </c>
      <c r="J55" s="19"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20" t="str">
        <f>IF(A55="","",IF(VLOOKUP(A55,#REF!,12,FALSE)="①公益社団法人","公社",IF(VLOOKUP(A55,#REF!,12,FALSE)="②公益財団法人","公財","")))</f>
        <v/>
      </c>
      <c r="L55" s="20" t="str">
        <f>IF(A55="","",VLOOKUP(A55,#REF!,13,FALSE))</f>
        <v/>
      </c>
      <c r="M55" s="21" t="str">
        <f>IF(A55="","",IF(VLOOKUP(A55,#REF!,13,FALSE)="国所管",VLOOKUP(A55,#REF!,24,FALSE),""))</f>
        <v/>
      </c>
      <c r="N55" s="22"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32" t="str">
        <f>IF(A55="","",VLOOKUP(A55,#REF!,53,FALSE))</f>
        <v/>
      </c>
      <c r="P55" s="32" t="str">
        <f>IF(A55="","",IF(VLOOKUP(A55,#REF!,14,FALSE)="他官署で調達手続きを実施のため","×",IF(VLOOKUP(A55,#REF!,21,FALSE)="②同種の他の契約の予定価格を類推されるおそれがあるため公表しない","×","○")))</f>
        <v/>
      </c>
    </row>
    <row r="56" spans="1:16" s="32" customFormat="1" ht="69.95" customHeight="1">
      <c r="A56" s="31"/>
      <c r="B56" s="14" t="str">
        <f>IF(A56="","",VLOOKUP(A56,#REF!,5,FALSE))</f>
        <v/>
      </c>
      <c r="C56" s="1" t="str">
        <f>IF(A56="","",VLOOKUP(A56,#REF!,6,FALSE))</f>
        <v/>
      </c>
      <c r="D56" s="40" t="str">
        <f>IF(A56="","",VLOOKUP(A56,#REF!,9,FALSE))</f>
        <v/>
      </c>
      <c r="E56" s="14" t="str">
        <f>IF(A56="","",VLOOKUP(A56,#REF!,10,FALSE))</f>
        <v/>
      </c>
      <c r="F56" s="16" t="str">
        <f>IF(A56="","",VLOOKUP(A56,#REF!,11,FALSE))</f>
        <v/>
      </c>
      <c r="G56" s="17" t="str">
        <f>IF(A56="","",IF(VLOOKUP(A56,#REF!,14,FALSE)="②一般競争入札（総合評価方式）","一般競争入札"&amp;CHAR(10)&amp;"（総合評価方式）","一般競争入札"))</f>
        <v/>
      </c>
      <c r="H56" s="18"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18" t="str">
        <f>IF(A56="","",VLOOKUP(A56,#REF!,17,FALSE))</f>
        <v/>
      </c>
      <c r="J56" s="19"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20" t="str">
        <f>IF(A56="","",IF(VLOOKUP(A56,#REF!,12,FALSE)="①公益社団法人","公社",IF(VLOOKUP(A56,#REF!,12,FALSE)="②公益財団法人","公財","")))</f>
        <v/>
      </c>
      <c r="L56" s="20" t="str">
        <f>IF(A56="","",VLOOKUP(A56,#REF!,13,FALSE))</f>
        <v/>
      </c>
      <c r="M56" s="21" t="str">
        <f>IF(A56="","",IF(VLOOKUP(A56,#REF!,13,FALSE)="国所管",VLOOKUP(A56,#REF!,24,FALSE),""))</f>
        <v/>
      </c>
      <c r="N56" s="22"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32" t="str">
        <f>IF(A56="","",VLOOKUP(A56,#REF!,53,FALSE))</f>
        <v/>
      </c>
      <c r="P56" s="32" t="str">
        <f>IF(A56="","",IF(VLOOKUP(A56,#REF!,14,FALSE)="他官署で調達手続きを実施のため","×",IF(VLOOKUP(A56,#REF!,21,FALSE)="②同種の他の契約の予定価格を類推されるおそれがあるため公表しない","×","○")))</f>
        <v/>
      </c>
    </row>
    <row r="57" spans="1:16" s="32" customFormat="1" ht="69.95" customHeight="1">
      <c r="A57" s="31"/>
      <c r="B57" s="14" t="str">
        <f>IF(A57="","",VLOOKUP(A57,#REF!,5,FALSE))</f>
        <v/>
      </c>
      <c r="C57" s="1" t="str">
        <f>IF(A57="","",VLOOKUP(A57,#REF!,6,FALSE))</f>
        <v/>
      </c>
      <c r="D57" s="40" t="str">
        <f>IF(A57="","",VLOOKUP(A57,#REF!,9,FALSE))</f>
        <v/>
      </c>
      <c r="E57" s="14" t="str">
        <f>IF(A57="","",VLOOKUP(A57,#REF!,10,FALSE))</f>
        <v/>
      </c>
      <c r="F57" s="16" t="str">
        <f>IF(A57="","",VLOOKUP(A57,#REF!,11,FALSE))</f>
        <v/>
      </c>
      <c r="G57" s="17" t="str">
        <f>IF(A57="","",IF(VLOOKUP(A57,#REF!,14,FALSE)="②一般競争入札（総合評価方式）","一般競争入札"&amp;CHAR(10)&amp;"（総合評価方式）","一般競争入札"))</f>
        <v/>
      </c>
      <c r="H57" s="18"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18" t="str">
        <f>IF(A57="","",VLOOKUP(A57,#REF!,17,FALSE))</f>
        <v/>
      </c>
      <c r="J57" s="19"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20" t="str">
        <f>IF(A57="","",IF(VLOOKUP(A57,#REF!,12,FALSE)="①公益社団法人","公社",IF(VLOOKUP(A57,#REF!,12,FALSE)="②公益財団法人","公財","")))</f>
        <v/>
      </c>
      <c r="L57" s="20" t="str">
        <f>IF(A57="","",VLOOKUP(A57,#REF!,13,FALSE))</f>
        <v/>
      </c>
      <c r="M57" s="21" t="str">
        <f>IF(A57="","",IF(VLOOKUP(A57,#REF!,13,FALSE)="国所管",VLOOKUP(A57,#REF!,24,FALSE),""))</f>
        <v/>
      </c>
      <c r="N57" s="22"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32" t="str">
        <f>IF(A57="","",VLOOKUP(A57,#REF!,53,FALSE))</f>
        <v/>
      </c>
      <c r="P57" s="32" t="str">
        <f>IF(A57="","",IF(VLOOKUP(A57,#REF!,14,FALSE)="他官署で調達手続きを実施のため","×",IF(VLOOKUP(A57,#REF!,21,FALSE)="②同種の他の契約の予定価格を類推されるおそれがあるため公表しない","×","○")))</f>
        <v/>
      </c>
    </row>
    <row r="58" spans="1:16" s="32" customFormat="1" ht="69.95" customHeight="1">
      <c r="A58" s="31"/>
      <c r="B58" s="14" t="str">
        <f>IF(A58="","",VLOOKUP(A58,#REF!,5,FALSE))</f>
        <v/>
      </c>
      <c r="C58" s="1" t="str">
        <f>IF(A58="","",VLOOKUP(A58,#REF!,6,FALSE))</f>
        <v/>
      </c>
      <c r="D58" s="40" t="str">
        <f>IF(A58="","",VLOOKUP(A58,#REF!,9,FALSE))</f>
        <v/>
      </c>
      <c r="E58" s="14" t="str">
        <f>IF(A58="","",VLOOKUP(A58,#REF!,10,FALSE))</f>
        <v/>
      </c>
      <c r="F58" s="16" t="str">
        <f>IF(A58="","",VLOOKUP(A58,#REF!,11,FALSE))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20" t="str">
        <f>IF(A58="","",IF(VLOOKUP(A58,#REF!,12,FALSE)="①公益社団法人","公社",IF(VLOOKUP(A58,#REF!,12,FALSE)="②公益財団法人","公財","")))</f>
        <v/>
      </c>
      <c r="L58" s="20" t="str">
        <f>IF(A58="","",VLOOKUP(A58,#REF!,13,FALSE))</f>
        <v/>
      </c>
      <c r="M58" s="21" t="str">
        <f>IF(A58="","",IF(VLOOKUP(A58,#REF!,13,FALSE)="国所管",VLOOKUP(A58,#REF!,24,FALSE),""))</f>
        <v/>
      </c>
      <c r="N58" s="22"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32" t="str">
        <f>IF(A58="","",VLOOKUP(A58,#REF!,53,FALSE))</f>
        <v/>
      </c>
      <c r="P58" s="32" t="str">
        <f>IF(A58="","",IF(VLOOKUP(A58,#REF!,14,FALSE)="他官署で調達手続きを実施のため","×",IF(VLOOKUP(A58,#REF!,21,FALSE)="②同種の他の契約の予定価格を類推されるおそれがあるため公表しない","×","○")))</f>
        <v/>
      </c>
    </row>
    <row r="59" spans="1:16" s="32" customFormat="1" ht="69.95" customHeight="1">
      <c r="A59" s="31"/>
      <c r="B59" s="14" t="str">
        <f>IF(A59="","",VLOOKUP(A59,#REF!,5,FALSE))</f>
        <v/>
      </c>
      <c r="C59" s="1" t="str">
        <f>IF(A59="","",VLOOKUP(A59,#REF!,6,FALSE))</f>
        <v/>
      </c>
      <c r="D59" s="40" t="str">
        <f>IF(A59="","",VLOOKUP(A59,#REF!,9,FALSE))</f>
        <v/>
      </c>
      <c r="E59" s="14" t="str">
        <f>IF(A59="","",VLOOKUP(A59,#REF!,10,FALSE))</f>
        <v/>
      </c>
      <c r="F59" s="16" t="str">
        <f>IF(A59="","",VLOOKUP(A59,#REF!,11,FALSE))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20" t="str">
        <f>IF(A59="","",IF(VLOOKUP(A59,#REF!,12,FALSE)="①公益社団法人","公社",IF(VLOOKUP(A59,#REF!,12,FALSE)="②公益財団法人","公財","")))</f>
        <v/>
      </c>
      <c r="L59" s="20" t="str">
        <f>IF(A59="","",VLOOKUP(A59,#REF!,13,FALSE))</f>
        <v/>
      </c>
      <c r="M59" s="21" t="str">
        <f>IF(A59="","",IF(VLOOKUP(A59,#REF!,13,FALSE)="国所管",VLOOKUP(A59,#REF!,24,FALSE),""))</f>
        <v/>
      </c>
      <c r="N59" s="22"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32" t="str">
        <f>IF(A59="","",VLOOKUP(A59,#REF!,53,FALSE))</f>
        <v/>
      </c>
      <c r="P59" s="32" t="str">
        <f>IF(A59="","",IF(VLOOKUP(A59,#REF!,14,FALSE)="他官署で調達手続きを実施のため","×",IF(VLOOKUP(A59,#REF!,21,FALSE)="②同種の他の契約の予定価格を類推されるおそれがあるため公表しない","×","○")))</f>
        <v/>
      </c>
    </row>
    <row r="60" spans="1:16" s="32" customFormat="1" ht="69.95" customHeight="1">
      <c r="A60" s="31"/>
      <c r="B60" s="14" t="str">
        <f>IF(A60="","",VLOOKUP(A60,#REF!,5,FALSE))</f>
        <v/>
      </c>
      <c r="C60" s="1" t="str">
        <f>IF(A60="","",VLOOKUP(A60,#REF!,6,FALSE))</f>
        <v/>
      </c>
      <c r="D60" s="40" t="str">
        <f>IF(A60="","",VLOOKUP(A60,#REF!,9,FALSE))</f>
        <v/>
      </c>
      <c r="E60" s="14" t="str">
        <f>IF(A60="","",VLOOKUP(A60,#REF!,10,FALSE))</f>
        <v/>
      </c>
      <c r="F60" s="16" t="str">
        <f>IF(A60="","",VLOOKUP(A60,#REF!,11,FALSE))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20" t="str">
        <f>IF(A60="","",IF(VLOOKUP(A60,#REF!,12,FALSE)="①公益社団法人","公社",IF(VLOOKUP(A60,#REF!,12,FALSE)="②公益財団法人","公財","")))</f>
        <v/>
      </c>
      <c r="L60" s="20" t="str">
        <f>IF(A60="","",VLOOKUP(A60,#REF!,13,FALSE))</f>
        <v/>
      </c>
      <c r="M60" s="21" t="str">
        <f>IF(A60="","",IF(VLOOKUP(A60,#REF!,13,FALSE)="国所管",VLOOKUP(A60,#REF!,24,FALSE),""))</f>
        <v/>
      </c>
      <c r="N60" s="22"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32" t="str">
        <f>IF(A60="","",VLOOKUP(A60,#REF!,53,FALSE))</f>
        <v/>
      </c>
      <c r="P60" s="32" t="str">
        <f>IF(A60="","",IF(VLOOKUP(A60,#REF!,14,FALSE)="他官署で調達手続きを実施のため","×",IF(VLOOKUP(A60,#REF!,21,FALSE)="②同種の他の契約の予定価格を類推されるおそれがあるため公表しない","×","○")))</f>
        <v/>
      </c>
    </row>
    <row r="61" spans="1:16" s="32" customFormat="1" ht="69.95" customHeight="1">
      <c r="A61" s="31"/>
      <c r="B61" s="14" t="str">
        <f>IF(A61="","",VLOOKUP(A61,#REF!,5,FALSE))</f>
        <v/>
      </c>
      <c r="C61" s="1" t="str">
        <f>IF(A61="","",VLOOKUP(A61,#REF!,6,FALSE))</f>
        <v/>
      </c>
      <c r="D61" s="40" t="str">
        <f>IF(A61="","",VLOOKUP(A61,#REF!,9,FALSE))</f>
        <v/>
      </c>
      <c r="E61" s="14" t="str">
        <f>IF(A61="","",VLOOKUP(A61,#REF!,10,FALSE))</f>
        <v/>
      </c>
      <c r="F61" s="16" t="str">
        <f>IF(A61="","",VLOOKUP(A61,#REF!,11,FALSE))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20" t="str">
        <f>IF(A61="","",IF(VLOOKUP(A61,#REF!,12,FALSE)="①公益社団法人","公社",IF(VLOOKUP(A61,#REF!,12,FALSE)="②公益財団法人","公財","")))</f>
        <v/>
      </c>
      <c r="L61" s="20" t="str">
        <f>IF(A61="","",VLOOKUP(A61,#REF!,13,FALSE))</f>
        <v/>
      </c>
      <c r="M61" s="21" t="str">
        <f>IF(A61="","",IF(VLOOKUP(A61,#REF!,13,FALSE)="国所管",VLOOKUP(A61,#REF!,24,FALSE),""))</f>
        <v/>
      </c>
      <c r="N61" s="22"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32" t="str">
        <f>IF(A61="","",VLOOKUP(A61,#REF!,53,FALSE))</f>
        <v/>
      </c>
      <c r="P61" s="32" t="str">
        <f>IF(A61="","",IF(VLOOKUP(A61,#REF!,14,FALSE)="他官署で調達手続きを実施のため","×",IF(VLOOKUP(A61,#REF!,21,FALSE)="②同種の他の契約の予定価格を類推されるおそれがあるため公表しない","×","○")))</f>
        <v/>
      </c>
    </row>
    <row r="62" spans="1:16" s="32" customFormat="1" ht="69.95" customHeight="1">
      <c r="A62" s="31"/>
      <c r="B62" s="14" t="str">
        <f>IF(A62="","",VLOOKUP(A62,#REF!,5,FALSE))</f>
        <v/>
      </c>
      <c r="C62" s="1" t="str">
        <f>IF(A62="","",VLOOKUP(A62,#REF!,6,FALSE))</f>
        <v/>
      </c>
      <c r="D62" s="40" t="str">
        <f>IF(A62="","",VLOOKUP(A62,#REF!,9,FALSE))</f>
        <v/>
      </c>
      <c r="E62" s="14" t="str">
        <f>IF(A62="","",VLOOKUP(A62,#REF!,10,FALSE))</f>
        <v/>
      </c>
      <c r="F62" s="16" t="str">
        <f>IF(A62="","",VLOOKUP(A62,#REF!,11,FALSE))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20" t="str">
        <f>IF(A62="","",IF(VLOOKUP(A62,#REF!,12,FALSE)="①公益社団法人","公社",IF(VLOOKUP(A62,#REF!,12,FALSE)="②公益財団法人","公財","")))</f>
        <v/>
      </c>
      <c r="L62" s="20" t="str">
        <f>IF(A62="","",VLOOKUP(A62,#REF!,13,FALSE))</f>
        <v/>
      </c>
      <c r="M62" s="21" t="str">
        <f>IF(A62="","",IF(VLOOKUP(A62,#REF!,13,FALSE)="国所管",VLOOKUP(A62,#REF!,24,FALSE),""))</f>
        <v/>
      </c>
      <c r="N62" s="22"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32" t="str">
        <f>IF(A62="","",VLOOKUP(A62,#REF!,53,FALSE))</f>
        <v/>
      </c>
      <c r="P62" s="32" t="str">
        <f>IF(A62="","",IF(VLOOKUP(A62,#REF!,14,FALSE)="他官署で調達手続きを実施のため","×",IF(VLOOKUP(A62,#REF!,21,FALSE)="②同種の他の契約の予定価格を類推されるおそれがあるため公表しない","×","○")))</f>
        <v/>
      </c>
    </row>
    <row r="63" spans="1:16" s="32" customFormat="1" ht="69.95" customHeight="1">
      <c r="A63" s="31"/>
      <c r="B63" s="14" t="str">
        <f>IF(A63="","",VLOOKUP(A63,#REF!,5,FALSE))</f>
        <v/>
      </c>
      <c r="C63" s="1" t="str">
        <f>IF(A63="","",VLOOKUP(A63,#REF!,6,FALSE))</f>
        <v/>
      </c>
      <c r="D63" s="40" t="str">
        <f>IF(A63="","",VLOOKUP(A63,#REF!,9,FALSE))</f>
        <v/>
      </c>
      <c r="E63" s="14" t="str">
        <f>IF(A63="","",VLOOKUP(A63,#REF!,10,FALSE))</f>
        <v/>
      </c>
      <c r="F63" s="16" t="str">
        <f>IF(A63="","",VLOOKUP(A63,#REF!,11,FALSE))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20" t="str">
        <f>IF(A63="","",IF(VLOOKUP(A63,#REF!,12,FALSE)="①公益社団法人","公社",IF(VLOOKUP(A63,#REF!,12,FALSE)="②公益財団法人","公財","")))</f>
        <v/>
      </c>
      <c r="L63" s="20" t="str">
        <f>IF(A63="","",VLOOKUP(A63,#REF!,13,FALSE))</f>
        <v/>
      </c>
      <c r="M63" s="21" t="str">
        <f>IF(A63="","",IF(VLOOKUP(A63,#REF!,13,FALSE)="国所管",VLOOKUP(A63,#REF!,24,FALSE),""))</f>
        <v/>
      </c>
      <c r="N63" s="22"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32" t="str">
        <f>IF(A63="","",VLOOKUP(A63,#REF!,53,FALSE))</f>
        <v/>
      </c>
      <c r="P63" s="32" t="str">
        <f>IF(A63="","",IF(VLOOKUP(A63,#REF!,14,FALSE)="他官署で調達手続きを実施のため","×",IF(VLOOKUP(A63,#REF!,21,FALSE)="②同種の他の契約の予定価格を類推されるおそれがあるため公表しない","×","○")))</f>
        <v/>
      </c>
    </row>
    <row r="64" spans="1:16" s="32" customFormat="1" ht="69.95" customHeight="1">
      <c r="A64" s="31"/>
      <c r="B64" s="14" t="str">
        <f>IF(A64="","",VLOOKUP(A64,#REF!,5,FALSE))</f>
        <v/>
      </c>
      <c r="C64" s="1" t="str">
        <f>IF(A64="","",VLOOKUP(A64,#REF!,6,FALSE))</f>
        <v/>
      </c>
      <c r="D64" s="40" t="str">
        <f>IF(A64="","",VLOOKUP(A64,#REF!,9,FALSE))</f>
        <v/>
      </c>
      <c r="E64" s="14" t="str">
        <f>IF(A64="","",VLOOKUP(A64,#REF!,10,FALSE))</f>
        <v/>
      </c>
      <c r="F64" s="16" t="str">
        <f>IF(A64="","",VLOOKUP(A64,#REF!,11,FALSE))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20" t="str">
        <f>IF(A64="","",IF(VLOOKUP(A64,#REF!,12,FALSE)="①公益社団法人","公社",IF(VLOOKUP(A64,#REF!,12,FALSE)="②公益財団法人","公財","")))</f>
        <v/>
      </c>
      <c r="L64" s="20" t="str">
        <f>IF(A64="","",VLOOKUP(A64,#REF!,13,FALSE))</f>
        <v/>
      </c>
      <c r="M64" s="21" t="str">
        <f>IF(A64="","",IF(VLOOKUP(A64,#REF!,13,FALSE)="国所管",VLOOKUP(A64,#REF!,24,FALSE),""))</f>
        <v/>
      </c>
      <c r="N64" s="22"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32" t="str">
        <f>IF(A64="","",VLOOKUP(A64,#REF!,53,FALSE))</f>
        <v/>
      </c>
      <c r="P64" s="32" t="str">
        <f>IF(A64="","",IF(VLOOKUP(A64,#REF!,14,FALSE)="他官署で調達手続きを実施のため","×",IF(VLOOKUP(A64,#REF!,21,FALSE)="②同種の他の契約の予定価格を類推されるおそれがあるため公表しない","×","○")))</f>
        <v/>
      </c>
    </row>
    <row r="65" spans="1:16" s="32" customFormat="1" ht="69.95" customHeight="1">
      <c r="A65" s="31"/>
      <c r="B65" s="14" t="str">
        <f>IF(A65="","",VLOOKUP(A65,#REF!,5,FALSE))</f>
        <v/>
      </c>
      <c r="C65" s="1" t="str">
        <f>IF(A65="","",VLOOKUP(A65,#REF!,6,FALSE))</f>
        <v/>
      </c>
      <c r="D65" s="40" t="str">
        <f>IF(A65="","",VLOOKUP(A65,#REF!,9,FALSE))</f>
        <v/>
      </c>
      <c r="E65" s="14" t="str">
        <f>IF(A65="","",VLOOKUP(A65,#REF!,10,FALSE))</f>
        <v/>
      </c>
      <c r="F65" s="16" t="str">
        <f>IF(A65="","",VLOOKUP(A65,#REF!,11,FALSE))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20" t="str">
        <f>IF(A65="","",IF(VLOOKUP(A65,#REF!,12,FALSE)="①公益社団法人","公社",IF(VLOOKUP(A65,#REF!,12,FALSE)="②公益財団法人","公財","")))</f>
        <v/>
      </c>
      <c r="L65" s="20" t="str">
        <f>IF(A65="","",VLOOKUP(A65,#REF!,13,FALSE))</f>
        <v/>
      </c>
      <c r="M65" s="21" t="str">
        <f>IF(A65="","",IF(VLOOKUP(A65,#REF!,13,FALSE)="国所管",VLOOKUP(A65,#REF!,24,FALSE),""))</f>
        <v/>
      </c>
      <c r="N65" s="22"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32" t="str">
        <f>IF(A65="","",VLOOKUP(A65,#REF!,53,FALSE))</f>
        <v/>
      </c>
      <c r="P65" s="32" t="str">
        <f>IF(A65="","",IF(VLOOKUP(A65,#REF!,14,FALSE)="他官署で調達手続きを実施のため","×",IF(VLOOKUP(A65,#REF!,21,FALSE)="②同種の他の契約の予定価格を類推されるおそれがあるため公表しない","×","○")))</f>
        <v/>
      </c>
    </row>
    <row r="66" spans="1:16" s="32" customFormat="1" ht="69.95" customHeight="1">
      <c r="A66" s="31"/>
      <c r="B66" s="14" t="str">
        <f>IF(A66="","",VLOOKUP(A66,#REF!,5,FALSE))</f>
        <v/>
      </c>
      <c r="C66" s="1" t="str">
        <f>IF(A66="","",VLOOKUP(A66,#REF!,6,FALSE))</f>
        <v/>
      </c>
      <c r="D66" s="40" t="str">
        <f>IF(A66="","",VLOOKUP(A66,#REF!,9,FALSE))</f>
        <v/>
      </c>
      <c r="E66" s="14" t="str">
        <f>IF(A66="","",VLOOKUP(A66,#REF!,10,FALSE))</f>
        <v/>
      </c>
      <c r="F66" s="16" t="str">
        <f>IF(A66="","",VLOOKUP(A66,#REF!,11,FALSE))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20" t="str">
        <f>IF(A66="","",IF(VLOOKUP(A66,#REF!,12,FALSE)="①公益社団法人","公社",IF(VLOOKUP(A66,#REF!,12,FALSE)="②公益財団法人","公財","")))</f>
        <v/>
      </c>
      <c r="L66" s="20" t="str">
        <f>IF(A66="","",VLOOKUP(A66,#REF!,13,FALSE))</f>
        <v/>
      </c>
      <c r="M66" s="21" t="str">
        <f>IF(A66="","",IF(VLOOKUP(A66,#REF!,13,FALSE)="国所管",VLOOKUP(A66,#REF!,24,FALSE),""))</f>
        <v/>
      </c>
      <c r="N66" s="22"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32" t="str">
        <f>IF(A66="","",VLOOKUP(A66,#REF!,53,FALSE))</f>
        <v/>
      </c>
      <c r="P66" s="32" t="str">
        <f>IF(A66="","",IF(VLOOKUP(A66,#REF!,14,FALSE)="他官署で調達手続きを実施のため","×",IF(VLOOKUP(A66,#REF!,21,FALSE)="②同種の他の契約の予定価格を類推されるおそれがあるため公表しない","×","○")))</f>
        <v/>
      </c>
    </row>
    <row r="67" spans="1:16" s="32" customFormat="1" ht="69.95" customHeight="1">
      <c r="A67" s="31"/>
      <c r="B67" s="14" t="str">
        <f>IF(A67="","",VLOOKUP(A67,#REF!,5,FALSE))</f>
        <v/>
      </c>
      <c r="C67" s="1" t="str">
        <f>IF(A67="","",VLOOKUP(A67,#REF!,6,FALSE))</f>
        <v/>
      </c>
      <c r="D67" s="40" t="str">
        <f>IF(A67="","",VLOOKUP(A67,#REF!,9,FALSE))</f>
        <v/>
      </c>
      <c r="E67" s="14" t="str">
        <f>IF(A67="","",VLOOKUP(A67,#REF!,10,FALSE))</f>
        <v/>
      </c>
      <c r="F67" s="16" t="str">
        <f>IF(A67="","",VLOOKUP(A67,#REF!,11,FALSE))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20" t="str">
        <f>IF(A67="","",IF(VLOOKUP(A67,#REF!,12,FALSE)="①公益社団法人","公社",IF(VLOOKUP(A67,#REF!,12,FALSE)="②公益財団法人","公財","")))</f>
        <v/>
      </c>
      <c r="L67" s="20" t="str">
        <f>IF(A67="","",VLOOKUP(A67,#REF!,13,FALSE))</f>
        <v/>
      </c>
      <c r="M67" s="21" t="str">
        <f>IF(A67="","",IF(VLOOKUP(A67,#REF!,13,FALSE)="国所管",VLOOKUP(A67,#REF!,24,FALSE),""))</f>
        <v/>
      </c>
      <c r="N67" s="22"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32" t="str">
        <f>IF(A67="","",VLOOKUP(A67,#REF!,53,FALSE))</f>
        <v/>
      </c>
      <c r="P67" s="32" t="str">
        <f>IF(A67="","",IF(VLOOKUP(A67,#REF!,14,FALSE)="他官署で調達手続きを実施のため","×",IF(VLOOKUP(A67,#REF!,21,FALSE)="②同種の他の契約の予定価格を類推されるおそれがあるため公表しない","×","○")))</f>
        <v/>
      </c>
    </row>
    <row r="68" spans="1:16" s="32" customFormat="1" ht="69.95" customHeight="1">
      <c r="A68" s="31"/>
      <c r="B68" s="14" t="str">
        <f>IF(A68="","",VLOOKUP(A68,#REF!,5,FALSE))</f>
        <v/>
      </c>
      <c r="C68" s="1" t="str">
        <f>IF(A68="","",VLOOKUP(A68,#REF!,6,FALSE))</f>
        <v/>
      </c>
      <c r="D68" s="40" t="str">
        <f>IF(A68="","",VLOOKUP(A68,#REF!,9,FALSE))</f>
        <v/>
      </c>
      <c r="E68" s="14" t="str">
        <f>IF(A68="","",VLOOKUP(A68,#REF!,10,FALSE))</f>
        <v/>
      </c>
      <c r="F68" s="16" t="str">
        <f>IF(A68="","",VLOOKUP(A68,#REF!,11,FALSE))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20" t="str">
        <f>IF(A68="","",IF(VLOOKUP(A68,#REF!,12,FALSE)="①公益社団法人","公社",IF(VLOOKUP(A68,#REF!,12,FALSE)="②公益財団法人","公財","")))</f>
        <v/>
      </c>
      <c r="L68" s="20" t="str">
        <f>IF(A68="","",VLOOKUP(A68,#REF!,13,FALSE))</f>
        <v/>
      </c>
      <c r="M68" s="21" t="str">
        <f>IF(A68="","",IF(VLOOKUP(A68,#REF!,13,FALSE)="国所管",VLOOKUP(A68,#REF!,24,FALSE),""))</f>
        <v/>
      </c>
      <c r="N68" s="22"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32" t="str">
        <f>IF(A68="","",VLOOKUP(A68,#REF!,53,FALSE))</f>
        <v/>
      </c>
      <c r="P68" s="32" t="str">
        <f>IF(A68="","",IF(VLOOKUP(A68,#REF!,14,FALSE)="他官署で調達手続きを実施のため","×",IF(VLOOKUP(A68,#REF!,21,FALSE)="②同種の他の契約の予定価格を類推されるおそれがあるため公表しない","×","○")))</f>
        <v/>
      </c>
    </row>
    <row r="69" spans="1:16" s="32" customFormat="1" ht="69.95" customHeight="1">
      <c r="A69" s="31"/>
      <c r="B69" s="14" t="str">
        <f>IF(A69="","",VLOOKUP(A69,#REF!,5,FALSE))</f>
        <v/>
      </c>
      <c r="C69" s="1" t="str">
        <f>IF(A69="","",VLOOKUP(A69,#REF!,6,FALSE))</f>
        <v/>
      </c>
      <c r="D69" s="40" t="str">
        <f>IF(A69="","",VLOOKUP(A69,#REF!,9,FALSE))</f>
        <v/>
      </c>
      <c r="E69" s="14" t="str">
        <f>IF(A69="","",VLOOKUP(A69,#REF!,10,FALSE))</f>
        <v/>
      </c>
      <c r="F69" s="16" t="str">
        <f>IF(A69="","",VLOOKUP(A69,#REF!,11,FALSE))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20" t="str">
        <f>IF(A69="","",IF(VLOOKUP(A69,#REF!,12,FALSE)="①公益社団法人","公社",IF(VLOOKUP(A69,#REF!,12,FALSE)="②公益財団法人","公財","")))</f>
        <v/>
      </c>
      <c r="L69" s="20" t="str">
        <f>IF(A69="","",VLOOKUP(A69,#REF!,13,FALSE))</f>
        <v/>
      </c>
      <c r="M69" s="21" t="str">
        <f>IF(A69="","",IF(VLOOKUP(A69,#REF!,13,FALSE)="国所管",VLOOKUP(A69,#REF!,24,FALSE),""))</f>
        <v/>
      </c>
      <c r="N69" s="22"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32" t="str">
        <f>IF(A69="","",VLOOKUP(A69,#REF!,53,FALSE))</f>
        <v/>
      </c>
      <c r="P69" s="32" t="str">
        <f>IF(A69="","",IF(VLOOKUP(A69,#REF!,14,FALSE)="他官署で調達手続きを実施のため","×",IF(VLOOKUP(A69,#REF!,21,FALSE)="②同種の他の契約の予定価格を類推されるおそれがあるため公表しない","×","○")))</f>
        <v/>
      </c>
    </row>
    <row r="70" spans="1:16" s="32" customFormat="1" ht="69.95" customHeight="1">
      <c r="A70" s="31"/>
      <c r="B70" s="14" t="str">
        <f>IF(A70="","",VLOOKUP(A70,#REF!,5,FALSE))</f>
        <v/>
      </c>
      <c r="C70" s="1" t="str">
        <f>IF(A70="","",VLOOKUP(A70,#REF!,6,FALSE))</f>
        <v/>
      </c>
      <c r="D70" s="40" t="str">
        <f>IF(A70="","",VLOOKUP(A70,#REF!,9,FALSE))</f>
        <v/>
      </c>
      <c r="E70" s="14" t="str">
        <f>IF(A70="","",VLOOKUP(A70,#REF!,10,FALSE))</f>
        <v/>
      </c>
      <c r="F70" s="16" t="str">
        <f>IF(A70="","",VLOOKUP(A70,#REF!,11,FALSE))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20" t="str">
        <f>IF(A70="","",IF(VLOOKUP(A70,#REF!,12,FALSE)="①公益社団法人","公社",IF(VLOOKUP(A70,#REF!,12,FALSE)="②公益財団法人","公財","")))</f>
        <v/>
      </c>
      <c r="L70" s="20" t="str">
        <f>IF(A70="","",VLOOKUP(A70,#REF!,13,FALSE))</f>
        <v/>
      </c>
      <c r="M70" s="21" t="str">
        <f>IF(A70="","",IF(VLOOKUP(A70,#REF!,13,FALSE)="国所管",VLOOKUP(A70,#REF!,24,FALSE),""))</f>
        <v/>
      </c>
      <c r="N70" s="22"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32" t="str">
        <f>IF(A70="","",VLOOKUP(A70,#REF!,53,FALSE))</f>
        <v/>
      </c>
      <c r="P70" s="32" t="str">
        <f>IF(A70="","",IF(VLOOKUP(A70,#REF!,14,FALSE)="他官署で調達手続きを実施のため","×",IF(VLOOKUP(A70,#REF!,21,FALSE)="②同種の他の契約の予定価格を類推されるおそれがあるため公表しない","×","○")))</f>
        <v/>
      </c>
    </row>
    <row r="71" spans="1:16" s="32" customFormat="1" ht="69.95" customHeight="1">
      <c r="A71" s="31"/>
      <c r="B71" s="14" t="str">
        <f>IF(A71="","",VLOOKUP(A71,#REF!,5,FALSE))</f>
        <v/>
      </c>
      <c r="C71" s="1" t="str">
        <f>IF(A71="","",VLOOKUP(A71,#REF!,6,FALSE))</f>
        <v/>
      </c>
      <c r="D71" s="40" t="str">
        <f>IF(A71="","",VLOOKUP(A71,#REF!,9,FALSE))</f>
        <v/>
      </c>
      <c r="E71" s="14" t="str">
        <f>IF(A71="","",VLOOKUP(A71,#REF!,10,FALSE))</f>
        <v/>
      </c>
      <c r="F71" s="16" t="str">
        <f>IF(A71="","",VLOOKUP(A71,#REF!,11,FALSE))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20" t="str">
        <f>IF(A71="","",IF(VLOOKUP(A71,#REF!,12,FALSE)="①公益社団法人","公社",IF(VLOOKUP(A71,#REF!,12,FALSE)="②公益財団法人","公財","")))</f>
        <v/>
      </c>
      <c r="L71" s="20" t="str">
        <f>IF(A71="","",VLOOKUP(A71,#REF!,13,FALSE))</f>
        <v/>
      </c>
      <c r="M71" s="21" t="str">
        <f>IF(A71="","",IF(VLOOKUP(A71,#REF!,13,FALSE)="国所管",VLOOKUP(A71,#REF!,24,FALSE),""))</f>
        <v/>
      </c>
      <c r="N71" s="22"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32" t="str">
        <f>IF(A71="","",VLOOKUP(A71,#REF!,53,FALSE))</f>
        <v/>
      </c>
      <c r="P71" s="32" t="str">
        <f>IF(A71="","",IF(VLOOKUP(A71,#REF!,14,FALSE)="他官署で調達手続きを実施のため","×",IF(VLOOKUP(A71,#REF!,21,FALSE)="②同種の他の契約の予定価格を類推されるおそれがあるため公表しない","×","○")))</f>
        <v/>
      </c>
    </row>
    <row r="72" spans="1:16" s="32" customFormat="1" ht="69.95" customHeight="1">
      <c r="A72" s="31"/>
      <c r="B72" s="14" t="str">
        <f>IF(A72="","",VLOOKUP(A72,#REF!,5,FALSE))</f>
        <v/>
      </c>
      <c r="C72" s="1" t="str">
        <f>IF(A72="","",VLOOKUP(A72,#REF!,6,FALSE))</f>
        <v/>
      </c>
      <c r="D72" s="40" t="str">
        <f>IF(A72="","",VLOOKUP(A72,#REF!,9,FALSE))</f>
        <v/>
      </c>
      <c r="E72" s="14" t="str">
        <f>IF(A72="","",VLOOKUP(A72,#REF!,10,FALSE))</f>
        <v/>
      </c>
      <c r="F72" s="16" t="str">
        <f>IF(A72="","",VLOOKUP(A72,#REF!,11,FALSE))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20" t="str">
        <f>IF(A72="","",IF(VLOOKUP(A72,#REF!,12,FALSE)="①公益社団法人","公社",IF(VLOOKUP(A72,#REF!,12,FALSE)="②公益財団法人","公財","")))</f>
        <v/>
      </c>
      <c r="L72" s="20" t="str">
        <f>IF(A72="","",VLOOKUP(A72,#REF!,13,FALSE))</f>
        <v/>
      </c>
      <c r="M72" s="21" t="str">
        <f>IF(A72="","",IF(VLOOKUP(A72,#REF!,13,FALSE)="国所管",VLOOKUP(A72,#REF!,24,FALSE),""))</f>
        <v/>
      </c>
      <c r="N72" s="22"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32" t="str">
        <f>IF(A72="","",VLOOKUP(A72,#REF!,53,FALSE))</f>
        <v/>
      </c>
      <c r="P72" s="32" t="str">
        <f>IF(A72="","",IF(VLOOKUP(A72,#REF!,14,FALSE)="他官署で調達手続きを実施のため","×",IF(VLOOKUP(A72,#REF!,21,FALSE)="②同種の他の契約の予定価格を類推されるおそれがあるため公表しない","×","○")))</f>
        <v/>
      </c>
    </row>
    <row r="73" spans="1:16" s="32" customFormat="1" ht="69.95" customHeight="1">
      <c r="A73" s="31"/>
      <c r="B73" s="14" t="str">
        <f>IF(A73="","",VLOOKUP(A73,#REF!,5,FALSE))</f>
        <v/>
      </c>
      <c r="C73" s="1" t="str">
        <f>IF(A73="","",VLOOKUP(A73,#REF!,6,FALSE))</f>
        <v/>
      </c>
      <c r="D73" s="40" t="str">
        <f>IF(A73="","",VLOOKUP(A73,#REF!,9,FALSE))</f>
        <v/>
      </c>
      <c r="E73" s="14" t="str">
        <f>IF(A73="","",VLOOKUP(A73,#REF!,10,FALSE))</f>
        <v/>
      </c>
      <c r="F73" s="16" t="str">
        <f>IF(A73="","",VLOOKUP(A73,#REF!,11,FALSE))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20" t="str">
        <f>IF(A73="","",IF(VLOOKUP(A73,#REF!,12,FALSE)="①公益社団法人","公社",IF(VLOOKUP(A73,#REF!,12,FALSE)="②公益財団法人","公財","")))</f>
        <v/>
      </c>
      <c r="L73" s="20" t="str">
        <f>IF(A73="","",VLOOKUP(A73,#REF!,13,FALSE))</f>
        <v/>
      </c>
      <c r="M73" s="21" t="str">
        <f>IF(A73="","",IF(VLOOKUP(A73,#REF!,13,FALSE)="国所管",VLOOKUP(A73,#REF!,24,FALSE),""))</f>
        <v/>
      </c>
      <c r="N73" s="22"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32" t="str">
        <f>IF(A73="","",VLOOKUP(A73,#REF!,53,FALSE))</f>
        <v/>
      </c>
      <c r="P73" s="32" t="str">
        <f>IF(A73="","",IF(VLOOKUP(A73,#REF!,14,FALSE)="他官署で調達手続きを実施のため","×",IF(VLOOKUP(A73,#REF!,21,FALSE)="②同種の他の契約の予定価格を類推されるおそれがあるため公表しない","×","○")))</f>
        <v/>
      </c>
    </row>
    <row r="74" spans="1:16" s="32" customFormat="1" ht="69.95" customHeight="1">
      <c r="A74" s="31"/>
      <c r="B74" s="14" t="str">
        <f>IF(A74="","",VLOOKUP(A74,#REF!,5,FALSE))</f>
        <v/>
      </c>
      <c r="C74" s="1" t="str">
        <f>IF(A74="","",VLOOKUP(A74,#REF!,6,FALSE))</f>
        <v/>
      </c>
      <c r="D74" s="40" t="str">
        <f>IF(A74="","",VLOOKUP(A74,#REF!,9,FALSE))</f>
        <v/>
      </c>
      <c r="E74" s="14" t="str">
        <f>IF(A74="","",VLOOKUP(A74,#REF!,10,FALSE))</f>
        <v/>
      </c>
      <c r="F74" s="16" t="str">
        <f>IF(A74="","",VLOOKUP(A74,#REF!,11,FALSE))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20" t="str">
        <f>IF(A74="","",IF(VLOOKUP(A74,#REF!,12,FALSE)="①公益社団法人","公社",IF(VLOOKUP(A74,#REF!,12,FALSE)="②公益財団法人","公財","")))</f>
        <v/>
      </c>
      <c r="L74" s="20" t="str">
        <f>IF(A74="","",VLOOKUP(A74,#REF!,13,FALSE))</f>
        <v/>
      </c>
      <c r="M74" s="21" t="str">
        <f>IF(A74="","",IF(VLOOKUP(A74,#REF!,13,FALSE)="国所管",VLOOKUP(A74,#REF!,24,FALSE),""))</f>
        <v/>
      </c>
      <c r="N74" s="22"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32" t="str">
        <f>IF(A74="","",VLOOKUP(A74,#REF!,53,FALSE))</f>
        <v/>
      </c>
      <c r="P74" s="32" t="str">
        <f>IF(A74="","",IF(VLOOKUP(A74,#REF!,14,FALSE)="他官署で調達手続きを実施のため","×",IF(VLOOKUP(A74,#REF!,21,FALSE)="②同種の他の契約の予定価格を類推されるおそれがあるため公表しない","×","○")))</f>
        <v/>
      </c>
    </row>
    <row r="75" spans="1:16" s="32" customFormat="1" ht="69.95" customHeight="1">
      <c r="A75" s="31"/>
      <c r="B75" s="14" t="str">
        <f>IF(A75="","",VLOOKUP(A75,#REF!,5,FALSE))</f>
        <v/>
      </c>
      <c r="C75" s="1" t="str">
        <f>IF(A75="","",VLOOKUP(A75,#REF!,6,FALSE))</f>
        <v/>
      </c>
      <c r="D75" s="40" t="str">
        <f>IF(A75="","",VLOOKUP(A75,#REF!,9,FALSE))</f>
        <v/>
      </c>
      <c r="E75" s="14" t="str">
        <f>IF(A75="","",VLOOKUP(A75,#REF!,10,FALSE))</f>
        <v/>
      </c>
      <c r="F75" s="16" t="str">
        <f>IF(A75="","",VLOOKUP(A75,#REF!,11,FALSE))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20" t="str">
        <f>IF(A75="","",IF(VLOOKUP(A75,#REF!,12,FALSE)="①公益社団法人","公社",IF(VLOOKUP(A75,#REF!,12,FALSE)="②公益財団法人","公財","")))</f>
        <v/>
      </c>
      <c r="L75" s="20" t="str">
        <f>IF(A75="","",VLOOKUP(A75,#REF!,13,FALSE))</f>
        <v/>
      </c>
      <c r="M75" s="21" t="str">
        <f>IF(A75="","",IF(VLOOKUP(A75,#REF!,13,FALSE)="国所管",VLOOKUP(A75,#REF!,24,FALSE),""))</f>
        <v/>
      </c>
      <c r="N75" s="22"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32" t="str">
        <f>IF(A75="","",VLOOKUP(A75,#REF!,53,FALSE))</f>
        <v/>
      </c>
      <c r="P75" s="32" t="str">
        <f>IF(A75="","",IF(VLOOKUP(A75,#REF!,14,FALSE)="他官署で調達手続きを実施のため","×",IF(VLOOKUP(A75,#REF!,21,FALSE)="②同種の他の契約の予定価格を類推されるおそれがあるため公表しない","×","○")))</f>
        <v/>
      </c>
    </row>
    <row r="76" spans="1:16" s="32" customFormat="1" ht="69.95" customHeight="1">
      <c r="A76" s="31"/>
      <c r="B76" s="14" t="str">
        <f>IF(A76="","",VLOOKUP(A76,#REF!,5,FALSE))</f>
        <v/>
      </c>
      <c r="C76" s="1" t="str">
        <f>IF(A76="","",VLOOKUP(A76,#REF!,6,FALSE))</f>
        <v/>
      </c>
      <c r="D76" s="40" t="str">
        <f>IF(A76="","",VLOOKUP(A76,#REF!,9,FALSE))</f>
        <v/>
      </c>
      <c r="E76" s="14" t="str">
        <f>IF(A76="","",VLOOKUP(A76,#REF!,10,FALSE))</f>
        <v/>
      </c>
      <c r="F76" s="16" t="str">
        <f>IF(A76="","",VLOOKUP(A76,#REF!,11,FALSE))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20" t="str">
        <f>IF(A76="","",IF(VLOOKUP(A76,#REF!,12,FALSE)="①公益社団法人","公社",IF(VLOOKUP(A76,#REF!,12,FALSE)="②公益財団法人","公財","")))</f>
        <v/>
      </c>
      <c r="L76" s="20" t="str">
        <f>IF(A76="","",VLOOKUP(A76,#REF!,13,FALSE))</f>
        <v/>
      </c>
      <c r="M76" s="21" t="str">
        <f>IF(A76="","",IF(VLOOKUP(A76,#REF!,13,FALSE)="国所管",VLOOKUP(A76,#REF!,24,FALSE),""))</f>
        <v/>
      </c>
      <c r="N76" s="22"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32" t="str">
        <f>IF(A76="","",VLOOKUP(A76,#REF!,53,FALSE))</f>
        <v/>
      </c>
      <c r="P76" s="32" t="str">
        <f>IF(A76="","",IF(VLOOKUP(A76,#REF!,14,FALSE)="他官署で調達手続きを実施のため","×",IF(VLOOKUP(A76,#REF!,21,FALSE)="②同種の他の契約の予定価格を類推されるおそれがあるため公表しない","×","○")))</f>
        <v/>
      </c>
    </row>
    <row r="77" spans="1:16" s="32" customFormat="1" ht="69.95" customHeight="1">
      <c r="A77" s="31"/>
      <c r="B77" s="14" t="str">
        <f>IF(A77="","",VLOOKUP(A77,#REF!,5,FALSE))</f>
        <v/>
      </c>
      <c r="C77" s="1" t="str">
        <f>IF(A77="","",VLOOKUP(A77,#REF!,6,FALSE))</f>
        <v/>
      </c>
      <c r="D77" s="40" t="str">
        <f>IF(A77="","",VLOOKUP(A77,#REF!,9,FALSE))</f>
        <v/>
      </c>
      <c r="E77" s="14" t="str">
        <f>IF(A77="","",VLOOKUP(A77,#REF!,10,FALSE))</f>
        <v/>
      </c>
      <c r="F77" s="16" t="str">
        <f>IF(A77="","",VLOOKUP(A77,#REF!,11,FALSE))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20" t="str">
        <f>IF(A77="","",IF(VLOOKUP(A77,#REF!,12,FALSE)="①公益社団法人","公社",IF(VLOOKUP(A77,#REF!,12,FALSE)="②公益財団法人","公財","")))</f>
        <v/>
      </c>
      <c r="L77" s="20" t="str">
        <f>IF(A77="","",VLOOKUP(A77,#REF!,13,FALSE))</f>
        <v/>
      </c>
      <c r="M77" s="21" t="str">
        <f>IF(A77="","",IF(VLOOKUP(A77,#REF!,13,FALSE)="国所管",VLOOKUP(A77,#REF!,24,FALSE),""))</f>
        <v/>
      </c>
      <c r="N77" s="22"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32" t="str">
        <f>IF(A77="","",VLOOKUP(A77,#REF!,53,FALSE))</f>
        <v/>
      </c>
      <c r="P77" s="32" t="str">
        <f>IF(A77="","",IF(VLOOKUP(A77,#REF!,14,FALSE)="他官署で調達手続きを実施のため","×",IF(VLOOKUP(A77,#REF!,21,FALSE)="②同種の他の契約の予定価格を類推されるおそれがあるため公表しない","×","○")))</f>
        <v/>
      </c>
    </row>
    <row r="78" spans="1:16" s="32" customFormat="1" ht="69.95" customHeight="1">
      <c r="A78" s="31"/>
      <c r="B78" s="14" t="str">
        <f>IF(A78="","",VLOOKUP(A78,#REF!,5,FALSE))</f>
        <v/>
      </c>
      <c r="C78" s="1" t="str">
        <f>IF(A78="","",VLOOKUP(A78,#REF!,6,FALSE))</f>
        <v/>
      </c>
      <c r="D78" s="40" t="str">
        <f>IF(A78="","",VLOOKUP(A78,#REF!,9,FALSE))</f>
        <v/>
      </c>
      <c r="E78" s="14" t="str">
        <f>IF(A78="","",VLOOKUP(A78,#REF!,10,FALSE))</f>
        <v/>
      </c>
      <c r="F78" s="16" t="str">
        <f>IF(A78="","",VLOOKUP(A78,#REF!,11,FALSE))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20" t="str">
        <f>IF(A78="","",IF(VLOOKUP(A78,#REF!,12,FALSE)="①公益社団法人","公社",IF(VLOOKUP(A78,#REF!,12,FALSE)="②公益財団法人","公財","")))</f>
        <v/>
      </c>
      <c r="L78" s="20" t="str">
        <f>IF(A78="","",VLOOKUP(A78,#REF!,13,FALSE))</f>
        <v/>
      </c>
      <c r="M78" s="21" t="str">
        <f>IF(A78="","",IF(VLOOKUP(A78,#REF!,13,FALSE)="国所管",VLOOKUP(A78,#REF!,24,FALSE),""))</f>
        <v/>
      </c>
      <c r="N78" s="22"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32" t="str">
        <f>IF(A78="","",VLOOKUP(A78,#REF!,53,FALSE))</f>
        <v/>
      </c>
      <c r="P78" s="32" t="str">
        <f>IF(A78="","",IF(VLOOKUP(A78,#REF!,14,FALSE)="他官署で調達手続きを実施のため","×",IF(VLOOKUP(A78,#REF!,21,FALSE)="②同種の他の契約の予定価格を類推されるおそれがあるため公表しない","×","○")))</f>
        <v/>
      </c>
    </row>
    <row r="79" spans="1:16" s="32" customFormat="1" ht="69.95" customHeight="1">
      <c r="A79" s="31"/>
      <c r="B79" s="14" t="str">
        <f>IF(A79="","",VLOOKUP(A79,#REF!,5,FALSE))</f>
        <v/>
      </c>
      <c r="C79" s="1" t="str">
        <f>IF(A79="","",VLOOKUP(A79,#REF!,6,FALSE))</f>
        <v/>
      </c>
      <c r="D79" s="40" t="str">
        <f>IF(A79="","",VLOOKUP(A79,#REF!,9,FALSE))</f>
        <v/>
      </c>
      <c r="E79" s="14" t="str">
        <f>IF(A79="","",VLOOKUP(A79,#REF!,10,FALSE))</f>
        <v/>
      </c>
      <c r="F79" s="16" t="str">
        <f>IF(A79="","",VLOOKUP(A79,#REF!,11,FALSE))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20" t="str">
        <f>IF(A79="","",IF(VLOOKUP(A79,#REF!,12,FALSE)="①公益社団法人","公社",IF(VLOOKUP(A79,#REF!,12,FALSE)="②公益財団法人","公財","")))</f>
        <v/>
      </c>
      <c r="L79" s="20" t="str">
        <f>IF(A79="","",VLOOKUP(A79,#REF!,13,FALSE))</f>
        <v/>
      </c>
      <c r="M79" s="21" t="str">
        <f>IF(A79="","",IF(VLOOKUP(A79,#REF!,13,FALSE)="国所管",VLOOKUP(A79,#REF!,24,FALSE),""))</f>
        <v/>
      </c>
      <c r="N79" s="22"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32" t="str">
        <f>IF(A79="","",VLOOKUP(A79,#REF!,53,FALSE))</f>
        <v/>
      </c>
      <c r="P79" s="32" t="str">
        <f>IF(A79="","",IF(VLOOKUP(A79,#REF!,14,FALSE)="他官署で調達手続きを実施のため","×",IF(VLOOKUP(A79,#REF!,21,FALSE)="②同種の他の契約の予定価格を類推されるおそれがあるため公表しない","×","○")))</f>
        <v/>
      </c>
    </row>
    <row r="80" spans="1:16" s="32" customFormat="1" ht="69.95" customHeight="1">
      <c r="A80" s="31"/>
      <c r="B80" s="14" t="str">
        <f>IF(A80="","",VLOOKUP(A80,#REF!,5,FALSE))</f>
        <v/>
      </c>
      <c r="C80" s="1" t="str">
        <f>IF(A80="","",VLOOKUP(A80,#REF!,6,FALSE))</f>
        <v/>
      </c>
      <c r="D80" s="40" t="str">
        <f>IF(A80="","",VLOOKUP(A80,#REF!,9,FALSE))</f>
        <v/>
      </c>
      <c r="E80" s="14" t="str">
        <f>IF(A80="","",VLOOKUP(A80,#REF!,10,FALSE))</f>
        <v/>
      </c>
      <c r="F80" s="16" t="str">
        <f>IF(A80="","",VLOOKUP(A80,#REF!,11,FALSE))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20" t="str">
        <f>IF(A80="","",IF(VLOOKUP(A80,#REF!,12,FALSE)="①公益社団法人","公社",IF(VLOOKUP(A80,#REF!,12,FALSE)="②公益財団法人","公財","")))</f>
        <v/>
      </c>
      <c r="L80" s="20" t="str">
        <f>IF(A80="","",VLOOKUP(A80,#REF!,13,FALSE))</f>
        <v/>
      </c>
      <c r="M80" s="21" t="str">
        <f>IF(A80="","",IF(VLOOKUP(A80,#REF!,13,FALSE)="国所管",VLOOKUP(A80,#REF!,24,FALSE),""))</f>
        <v/>
      </c>
      <c r="N80" s="22"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32" t="str">
        <f>IF(A80="","",VLOOKUP(A80,#REF!,53,FALSE))</f>
        <v/>
      </c>
      <c r="P80" s="32" t="str">
        <f>IF(A80="","",IF(VLOOKUP(A80,#REF!,14,FALSE)="他官署で調達手続きを実施のため","×",IF(VLOOKUP(A80,#REF!,21,FALSE)="②同種の他の契約の予定価格を類推されるおそれがあるため公表しない","×","○")))</f>
        <v/>
      </c>
    </row>
    <row r="81" spans="1:16" s="32" customFormat="1" ht="69.95" customHeight="1">
      <c r="A81" s="31"/>
      <c r="B81" s="14" t="str">
        <f>IF(A81="","",VLOOKUP(A81,#REF!,5,FALSE))</f>
        <v/>
      </c>
      <c r="C81" s="1" t="str">
        <f>IF(A81="","",VLOOKUP(A81,#REF!,6,FALSE))</f>
        <v/>
      </c>
      <c r="D81" s="40" t="str">
        <f>IF(A81="","",VLOOKUP(A81,#REF!,9,FALSE))</f>
        <v/>
      </c>
      <c r="E81" s="14" t="str">
        <f>IF(A81="","",VLOOKUP(A81,#REF!,10,FALSE))</f>
        <v/>
      </c>
      <c r="F81" s="16" t="str">
        <f>IF(A81="","",VLOOKUP(A81,#REF!,11,FALSE))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20" t="str">
        <f>IF(A81="","",IF(VLOOKUP(A81,#REF!,12,FALSE)="①公益社団法人","公社",IF(VLOOKUP(A81,#REF!,12,FALSE)="②公益財団法人","公財","")))</f>
        <v/>
      </c>
      <c r="L81" s="20" t="str">
        <f>IF(A81="","",VLOOKUP(A81,#REF!,13,FALSE))</f>
        <v/>
      </c>
      <c r="M81" s="21" t="str">
        <f>IF(A81="","",IF(VLOOKUP(A81,#REF!,13,FALSE)="国所管",VLOOKUP(A81,#REF!,24,FALSE),""))</f>
        <v/>
      </c>
      <c r="N81" s="22"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32" t="str">
        <f>IF(A81="","",VLOOKUP(A81,#REF!,53,FALSE))</f>
        <v/>
      </c>
      <c r="P81" s="32" t="str">
        <f>IF(A81="","",IF(VLOOKUP(A81,#REF!,14,FALSE)="他官署で調達手続きを実施のため","×",IF(VLOOKUP(A81,#REF!,21,FALSE)="②同種の他の契約の予定価格を類推されるおそれがあるため公表しない","×","○")))</f>
        <v/>
      </c>
    </row>
    <row r="82" spans="1:16" s="32" customFormat="1" ht="69.95" customHeight="1">
      <c r="A82" s="31"/>
      <c r="B82" s="14" t="str">
        <f>IF(A82="","",VLOOKUP(A82,#REF!,5,FALSE))</f>
        <v/>
      </c>
      <c r="C82" s="1" t="str">
        <f>IF(A82="","",VLOOKUP(A82,#REF!,6,FALSE))</f>
        <v/>
      </c>
      <c r="D82" s="40" t="str">
        <f>IF(A82="","",VLOOKUP(A82,#REF!,9,FALSE))</f>
        <v/>
      </c>
      <c r="E82" s="14" t="str">
        <f>IF(A82="","",VLOOKUP(A82,#REF!,10,FALSE))</f>
        <v/>
      </c>
      <c r="F82" s="16" t="str">
        <f>IF(A82="","",VLOOKUP(A82,#REF!,11,FALSE))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20" t="str">
        <f>IF(A82="","",IF(VLOOKUP(A82,#REF!,12,FALSE)="①公益社団法人","公社",IF(VLOOKUP(A82,#REF!,12,FALSE)="②公益財団法人","公財","")))</f>
        <v/>
      </c>
      <c r="L82" s="20" t="str">
        <f>IF(A82="","",VLOOKUP(A82,#REF!,13,FALSE))</f>
        <v/>
      </c>
      <c r="M82" s="21" t="str">
        <f>IF(A82="","",IF(VLOOKUP(A82,#REF!,13,FALSE)="国所管",VLOOKUP(A82,#REF!,24,FALSE),""))</f>
        <v/>
      </c>
      <c r="N82" s="22"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32" t="str">
        <f>IF(A82="","",VLOOKUP(A82,#REF!,53,FALSE))</f>
        <v/>
      </c>
      <c r="P82" s="32" t="str">
        <f>IF(A82="","",IF(VLOOKUP(A82,#REF!,14,FALSE)="他官署で調達手続きを実施のため","×",IF(VLOOKUP(A82,#REF!,21,FALSE)="②同種の他の契約の予定価格を類推されるおそれがあるため公表しない","×","○")))</f>
        <v/>
      </c>
    </row>
    <row r="83" spans="1:16" s="32" customFormat="1" ht="69.95" customHeight="1">
      <c r="A83" s="31"/>
      <c r="B83" s="14" t="str">
        <f>IF(A83="","",VLOOKUP(A83,#REF!,5,FALSE))</f>
        <v/>
      </c>
      <c r="C83" s="1" t="str">
        <f>IF(A83="","",VLOOKUP(A83,#REF!,6,FALSE))</f>
        <v/>
      </c>
      <c r="D83" s="40" t="str">
        <f>IF(A83="","",VLOOKUP(A83,#REF!,9,FALSE))</f>
        <v/>
      </c>
      <c r="E83" s="14" t="str">
        <f>IF(A83="","",VLOOKUP(A83,#REF!,10,FALSE))</f>
        <v/>
      </c>
      <c r="F83" s="16" t="str">
        <f>IF(A83="","",VLOOKUP(A83,#REF!,11,FALSE))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20" t="str">
        <f>IF(A83="","",IF(VLOOKUP(A83,#REF!,12,FALSE)="①公益社団法人","公社",IF(VLOOKUP(A83,#REF!,12,FALSE)="②公益財団法人","公財","")))</f>
        <v/>
      </c>
      <c r="L83" s="20" t="str">
        <f>IF(A83="","",VLOOKUP(A83,#REF!,13,FALSE))</f>
        <v/>
      </c>
      <c r="M83" s="21" t="str">
        <f>IF(A83="","",IF(VLOOKUP(A83,#REF!,13,FALSE)="国所管",VLOOKUP(A83,#REF!,24,FALSE),""))</f>
        <v/>
      </c>
      <c r="N83" s="22"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32" t="str">
        <f>IF(A83="","",VLOOKUP(A83,#REF!,53,FALSE))</f>
        <v/>
      </c>
      <c r="P83" s="32" t="str">
        <f>IF(A83="","",IF(VLOOKUP(A83,#REF!,14,FALSE)="他官署で調達手続きを実施のため","×",IF(VLOOKUP(A83,#REF!,21,FALSE)="②同種の他の契約の予定価格を類推されるおそれがあるため公表しない","×","○")))</f>
        <v/>
      </c>
    </row>
    <row r="84" spans="1:16" s="32" customFormat="1" ht="69.95" customHeight="1">
      <c r="A84" s="31"/>
      <c r="B84" s="14" t="str">
        <f>IF(A84="","",VLOOKUP(A84,#REF!,5,FALSE))</f>
        <v/>
      </c>
      <c r="C84" s="1" t="str">
        <f>IF(A84="","",VLOOKUP(A84,#REF!,6,FALSE))</f>
        <v/>
      </c>
      <c r="D84" s="40" t="str">
        <f>IF(A84="","",VLOOKUP(A84,#REF!,9,FALSE))</f>
        <v/>
      </c>
      <c r="E84" s="14" t="str">
        <f>IF(A84="","",VLOOKUP(A84,#REF!,10,FALSE))</f>
        <v/>
      </c>
      <c r="F84" s="16" t="str">
        <f>IF(A84="","",VLOOKUP(A84,#REF!,11,FALSE))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20" t="str">
        <f>IF(A84="","",IF(VLOOKUP(A84,#REF!,12,FALSE)="①公益社団法人","公社",IF(VLOOKUP(A84,#REF!,12,FALSE)="②公益財団法人","公財","")))</f>
        <v/>
      </c>
      <c r="L84" s="20" t="str">
        <f>IF(A84="","",VLOOKUP(A84,#REF!,13,FALSE))</f>
        <v/>
      </c>
      <c r="M84" s="21" t="str">
        <f>IF(A84="","",IF(VLOOKUP(A84,#REF!,13,FALSE)="国所管",VLOOKUP(A84,#REF!,24,FALSE),""))</f>
        <v/>
      </c>
      <c r="N84" s="22"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32" t="str">
        <f>IF(A84="","",VLOOKUP(A84,#REF!,53,FALSE))</f>
        <v/>
      </c>
      <c r="P84" s="32" t="str">
        <f>IF(A84="","",IF(VLOOKUP(A84,#REF!,14,FALSE)="他官署で調達手続きを実施のため","×",IF(VLOOKUP(A84,#REF!,21,FALSE)="②同種の他の契約の予定価格を類推されるおそれがあるため公表しない","×","○")))</f>
        <v/>
      </c>
    </row>
    <row r="85" spans="1:16" s="32" customFormat="1" ht="69.95" customHeight="1">
      <c r="A85" s="31"/>
      <c r="B85" s="14" t="str">
        <f>IF(A85="","",VLOOKUP(A85,#REF!,5,FALSE))</f>
        <v/>
      </c>
      <c r="C85" s="1" t="str">
        <f>IF(A85="","",VLOOKUP(A85,#REF!,6,FALSE))</f>
        <v/>
      </c>
      <c r="D85" s="40" t="str">
        <f>IF(A85="","",VLOOKUP(A85,#REF!,9,FALSE))</f>
        <v/>
      </c>
      <c r="E85" s="14" t="str">
        <f>IF(A85="","",VLOOKUP(A85,#REF!,10,FALSE))</f>
        <v/>
      </c>
      <c r="F85" s="16" t="str">
        <f>IF(A85="","",VLOOKUP(A85,#REF!,11,FALSE))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20" t="str">
        <f>IF(A85="","",IF(VLOOKUP(A85,#REF!,12,FALSE)="①公益社団法人","公社",IF(VLOOKUP(A85,#REF!,12,FALSE)="②公益財団法人","公財","")))</f>
        <v/>
      </c>
      <c r="L85" s="20" t="str">
        <f>IF(A85="","",VLOOKUP(A85,#REF!,13,FALSE))</f>
        <v/>
      </c>
      <c r="M85" s="21" t="str">
        <f>IF(A85="","",IF(VLOOKUP(A85,#REF!,13,FALSE)="国所管",VLOOKUP(A85,#REF!,24,FALSE),""))</f>
        <v/>
      </c>
      <c r="N85" s="22"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32" t="str">
        <f>IF(A85="","",VLOOKUP(A85,#REF!,53,FALSE))</f>
        <v/>
      </c>
      <c r="P85" s="32" t="str">
        <f>IF(A85="","",IF(VLOOKUP(A85,#REF!,14,FALSE)="他官署で調達手続きを実施のため","×",IF(VLOOKUP(A85,#REF!,21,FALSE)="②同種の他の契約の予定価格を類推されるおそれがあるため公表しない","×","○")))</f>
        <v/>
      </c>
    </row>
    <row r="86" spans="1:16" ht="69.95" customHeight="1">
      <c r="A86" s="31"/>
      <c r="B86" s="14" t="str">
        <f>IF(A86="","",VLOOKUP(A86,#REF!,5,FALSE))</f>
        <v/>
      </c>
      <c r="C86" s="1" t="str">
        <f>IF(A86="","",VLOOKUP(A86,#REF!,6,FALSE))</f>
        <v/>
      </c>
      <c r="D86" s="40" t="str">
        <f>IF(A86="","",VLOOKUP(A86,#REF!,9,FALSE))</f>
        <v/>
      </c>
      <c r="E86" s="14" t="str">
        <f>IF(A86="","",VLOOKUP(A86,#REF!,10,FALSE))</f>
        <v/>
      </c>
      <c r="F86" s="16" t="str">
        <f>IF(A86="","",VLOOKUP(A86,#REF!,11,FALSE))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20" t="str">
        <f>IF(A86="","",IF(VLOOKUP(A86,#REF!,12,FALSE)="①公益社団法人","公社",IF(VLOOKUP(A86,#REF!,12,FALSE)="②公益財団法人","公財","")))</f>
        <v/>
      </c>
      <c r="L86" s="20" t="str">
        <f>IF(A86="","",VLOOKUP(A86,#REF!,13,FALSE))</f>
        <v/>
      </c>
      <c r="M86" s="21" t="str">
        <f>IF(A86="","",IF(VLOOKUP(A86,#REF!,13,FALSE)="国所管",VLOOKUP(A86,#REF!,24,FALSE),""))</f>
        <v/>
      </c>
      <c r="N86" s="22"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32" t="str">
        <f>IF(A86="","",VLOOKUP(A86,#REF!,53,FALSE))</f>
        <v/>
      </c>
      <c r="P86" s="32" t="str">
        <f>IF(A86="","",IF(VLOOKUP(A86,#REF!,14,FALSE)="他官署で調達手続きを実施のため","×",IF(VLOOKUP(A86,#REF!,21,FALSE)="②同種の他の契約の予定価格を類推されるおそれがあるため公表しない","×","○")))</f>
        <v/>
      </c>
    </row>
    <row r="87" spans="1:16" ht="69.95" customHeight="1">
      <c r="A87" s="31"/>
      <c r="B87" s="14" t="str">
        <f>IF(A87="","",VLOOKUP(A87,#REF!,5,FALSE))</f>
        <v/>
      </c>
      <c r="C87" s="1" t="str">
        <f>IF(A87="","",VLOOKUP(A87,#REF!,6,FALSE))</f>
        <v/>
      </c>
      <c r="D87" s="40" t="str">
        <f>IF(A87="","",VLOOKUP(A87,#REF!,9,FALSE))</f>
        <v/>
      </c>
      <c r="E87" s="14" t="str">
        <f>IF(A87="","",VLOOKUP(A87,#REF!,10,FALSE))</f>
        <v/>
      </c>
      <c r="F87" s="16" t="str">
        <f>IF(A87="","",VLOOKUP(A87,#REF!,11,FALSE))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20" t="str">
        <f>IF(A87="","",IF(VLOOKUP(A87,#REF!,12,FALSE)="①公益社団法人","公社",IF(VLOOKUP(A87,#REF!,12,FALSE)="②公益財団法人","公財","")))</f>
        <v/>
      </c>
      <c r="L87" s="20" t="str">
        <f>IF(A87="","",VLOOKUP(A87,#REF!,13,FALSE))</f>
        <v/>
      </c>
      <c r="M87" s="21" t="str">
        <f>IF(A87="","",IF(VLOOKUP(A87,#REF!,13,FALSE)="国所管",VLOOKUP(A87,#REF!,24,FALSE),""))</f>
        <v/>
      </c>
      <c r="N87" s="22"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32" t="str">
        <f>IF(A87="","",VLOOKUP(A87,#REF!,53,FALSE))</f>
        <v/>
      </c>
      <c r="P87" s="32" t="str">
        <f>IF(A87="","",IF(VLOOKUP(A87,#REF!,14,FALSE)="他官署で調達手続きを実施のため","×",IF(VLOOKUP(A87,#REF!,21,FALSE)="②同種の他の契約の予定価格を類推されるおそれがあるため公表しない","×","○")))</f>
        <v/>
      </c>
    </row>
    <row r="88" spans="1:16" ht="69.95" customHeight="1">
      <c r="A88" s="31"/>
      <c r="B88" s="14" t="str">
        <f>IF(A88="","",VLOOKUP(A88,#REF!,5,FALSE))</f>
        <v/>
      </c>
      <c r="C88" s="1" t="str">
        <f>IF(A88="","",VLOOKUP(A88,#REF!,6,FALSE))</f>
        <v/>
      </c>
      <c r="D88" s="40" t="str">
        <f>IF(A88="","",VLOOKUP(A88,#REF!,9,FALSE))</f>
        <v/>
      </c>
      <c r="E88" s="14" t="str">
        <f>IF(A88="","",VLOOKUP(A88,#REF!,10,FALSE))</f>
        <v/>
      </c>
      <c r="F88" s="16" t="str">
        <f>IF(A88="","",VLOOKUP(A88,#REF!,11,FALSE))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20" t="str">
        <f>IF(A88="","",IF(VLOOKUP(A88,#REF!,12,FALSE)="①公益社団法人","公社",IF(VLOOKUP(A88,#REF!,12,FALSE)="②公益財団法人","公財","")))</f>
        <v/>
      </c>
      <c r="L88" s="20" t="str">
        <f>IF(A88="","",VLOOKUP(A88,#REF!,13,FALSE))</f>
        <v/>
      </c>
      <c r="M88" s="21" t="str">
        <f>IF(A88="","",IF(VLOOKUP(A88,#REF!,13,FALSE)="国所管",VLOOKUP(A88,#REF!,24,FALSE),""))</f>
        <v/>
      </c>
      <c r="N88" s="22"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32" t="str">
        <f>IF(A88="","",VLOOKUP(A88,#REF!,53,FALSE))</f>
        <v/>
      </c>
      <c r="P88" s="32" t="str">
        <f>IF(A88="","",IF(VLOOKUP(A88,#REF!,14,FALSE)="他官署で調達手続きを実施のため","×",IF(VLOOKUP(A88,#REF!,21,FALSE)="②同種の他の契約の予定価格を類推されるおそれがあるため公表しない","×","○")))</f>
        <v/>
      </c>
    </row>
    <row r="89" spans="1:16" ht="69.95" customHeight="1">
      <c r="A89" s="31"/>
      <c r="B89" s="14" t="str">
        <f>IF(A89="","",VLOOKUP(A89,#REF!,5,FALSE))</f>
        <v/>
      </c>
      <c r="C89" s="1" t="str">
        <f>IF(A89="","",VLOOKUP(A89,#REF!,6,FALSE))</f>
        <v/>
      </c>
      <c r="D89" s="40" t="str">
        <f>IF(A89="","",VLOOKUP(A89,#REF!,9,FALSE))</f>
        <v/>
      </c>
      <c r="E89" s="14" t="str">
        <f>IF(A89="","",VLOOKUP(A89,#REF!,10,FALSE))</f>
        <v/>
      </c>
      <c r="F89" s="16" t="str">
        <f>IF(A89="","",VLOOKUP(A89,#REF!,11,FALSE))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20" t="str">
        <f>IF(A89="","",IF(VLOOKUP(A89,#REF!,12,FALSE)="①公益社団法人","公社",IF(VLOOKUP(A89,#REF!,12,FALSE)="②公益財団法人","公財","")))</f>
        <v/>
      </c>
      <c r="L89" s="20" t="str">
        <f>IF(A89="","",VLOOKUP(A89,#REF!,13,FALSE))</f>
        <v/>
      </c>
      <c r="M89" s="21" t="str">
        <f>IF(A89="","",IF(VLOOKUP(A89,#REF!,13,FALSE)="国所管",VLOOKUP(A89,#REF!,24,FALSE),""))</f>
        <v/>
      </c>
      <c r="N89" s="22"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32" t="str">
        <f>IF(A89="","",VLOOKUP(A89,#REF!,53,FALSE))</f>
        <v/>
      </c>
      <c r="P89" s="32" t="str">
        <f>IF(A89="","",IF(VLOOKUP(A89,#REF!,14,FALSE)="他官署で調達手続きを実施のため","×",IF(VLOOKUP(A89,#REF!,21,FALSE)="②同種の他の契約の予定価格を類推されるおそれがあるため公表しない","×","○")))</f>
        <v/>
      </c>
    </row>
    <row r="90" spans="1:16" ht="69.95" customHeight="1">
      <c r="A90" s="31"/>
      <c r="B90" s="14" t="str">
        <f>IF(A90="","",VLOOKUP(A90,#REF!,5,FALSE))</f>
        <v/>
      </c>
      <c r="C90" s="1" t="str">
        <f>IF(A90="","",VLOOKUP(A90,#REF!,6,FALSE))</f>
        <v/>
      </c>
      <c r="D90" s="40" t="str">
        <f>IF(A90="","",VLOOKUP(A90,#REF!,9,FALSE))</f>
        <v/>
      </c>
      <c r="E90" s="14" t="str">
        <f>IF(A90="","",VLOOKUP(A90,#REF!,10,FALSE))</f>
        <v/>
      </c>
      <c r="F90" s="16" t="str">
        <f>IF(A90="","",VLOOKUP(A90,#REF!,11,FALSE))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20" t="str">
        <f>IF(A90="","",IF(VLOOKUP(A90,#REF!,12,FALSE)="①公益社団法人","公社",IF(VLOOKUP(A90,#REF!,12,FALSE)="②公益財団法人","公財","")))</f>
        <v/>
      </c>
      <c r="L90" s="20" t="str">
        <f>IF(A90="","",VLOOKUP(A90,#REF!,13,FALSE))</f>
        <v/>
      </c>
      <c r="M90" s="21" t="str">
        <f>IF(A90="","",IF(VLOOKUP(A90,#REF!,13,FALSE)="国所管",VLOOKUP(A90,#REF!,24,FALSE),""))</f>
        <v/>
      </c>
      <c r="N90" s="22"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32" t="str">
        <f>IF(A90="","",VLOOKUP(A90,#REF!,53,FALSE))</f>
        <v/>
      </c>
      <c r="P90" s="32" t="str">
        <f>IF(A90="","",IF(VLOOKUP(A90,#REF!,14,FALSE)="他官署で調達手続きを実施のため","×",IF(VLOOKUP(A90,#REF!,21,FALSE)="②同種の他の契約の予定価格を類推されるおそれがあるため公表しない","×","○")))</f>
        <v/>
      </c>
    </row>
    <row r="91" spans="1:16" ht="69.95" customHeight="1">
      <c r="A91" s="31"/>
      <c r="B91" s="14" t="str">
        <f>IF(A91="","",VLOOKUP(A91,#REF!,5,FALSE))</f>
        <v/>
      </c>
      <c r="C91" s="1" t="str">
        <f>IF(A91="","",VLOOKUP(A91,#REF!,6,FALSE))</f>
        <v/>
      </c>
      <c r="D91" s="40" t="str">
        <f>IF(A91="","",VLOOKUP(A91,#REF!,9,FALSE))</f>
        <v/>
      </c>
      <c r="E91" s="14" t="str">
        <f>IF(A91="","",VLOOKUP(A91,#REF!,10,FALSE))</f>
        <v/>
      </c>
      <c r="F91" s="16" t="str">
        <f>IF(A91="","",VLOOKUP(A91,#REF!,11,FALSE))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20" t="str">
        <f>IF(A91="","",IF(VLOOKUP(A91,#REF!,12,FALSE)="①公益社団法人","公社",IF(VLOOKUP(A91,#REF!,12,FALSE)="②公益財団法人","公財","")))</f>
        <v/>
      </c>
      <c r="L91" s="20" t="str">
        <f>IF(A91="","",VLOOKUP(A91,#REF!,13,FALSE))</f>
        <v/>
      </c>
      <c r="M91" s="21" t="str">
        <f>IF(A91="","",IF(VLOOKUP(A91,#REF!,13,FALSE)="国所管",VLOOKUP(A91,#REF!,24,FALSE),""))</f>
        <v/>
      </c>
      <c r="N91" s="22"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32" t="str">
        <f>IF(A91="","",VLOOKUP(A91,#REF!,53,FALSE))</f>
        <v/>
      </c>
      <c r="P91" s="32" t="str">
        <f>IF(A91="","",IF(VLOOKUP(A91,#REF!,14,FALSE)="他官署で調達手続きを実施のため","×",IF(VLOOKUP(A91,#REF!,21,FALSE)="②同種の他の契約の予定価格を類推されるおそれがあるため公表しない","×","○")))</f>
        <v/>
      </c>
    </row>
    <row r="92" spans="1:16" ht="69.95" customHeight="1">
      <c r="A92" s="31"/>
      <c r="B92" s="14" t="str">
        <f>IF(A92="","",VLOOKUP(A92,#REF!,5,FALSE))</f>
        <v/>
      </c>
      <c r="C92" s="1" t="str">
        <f>IF(A92="","",VLOOKUP(A92,#REF!,6,FALSE))</f>
        <v/>
      </c>
      <c r="D92" s="40" t="str">
        <f>IF(A92="","",VLOOKUP(A92,#REF!,9,FALSE))</f>
        <v/>
      </c>
      <c r="E92" s="14" t="str">
        <f>IF(A92="","",VLOOKUP(A92,#REF!,10,FALSE))</f>
        <v/>
      </c>
      <c r="F92" s="16" t="str">
        <f>IF(A92="","",VLOOKUP(A92,#REF!,11,FALSE))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20" t="str">
        <f>IF(A92="","",IF(VLOOKUP(A92,#REF!,12,FALSE)="①公益社団法人","公社",IF(VLOOKUP(A92,#REF!,12,FALSE)="②公益財団法人","公財","")))</f>
        <v/>
      </c>
      <c r="L92" s="20" t="str">
        <f>IF(A92="","",VLOOKUP(A92,#REF!,13,FALSE))</f>
        <v/>
      </c>
      <c r="M92" s="21" t="str">
        <f>IF(A92="","",IF(VLOOKUP(A92,#REF!,13,FALSE)="国所管",VLOOKUP(A92,#REF!,24,FALSE),""))</f>
        <v/>
      </c>
      <c r="N92" s="22"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32" t="str">
        <f>IF(A92="","",VLOOKUP(A92,#REF!,53,FALSE))</f>
        <v/>
      </c>
      <c r="P92" s="32" t="str">
        <f>IF(A92="","",IF(VLOOKUP(A92,#REF!,14,FALSE)="他官署で調達手続きを実施のため","×",IF(VLOOKUP(A92,#REF!,21,FALSE)="②同種の他の契約の予定価格を類推されるおそれがあるため公表しない","×","○")))</f>
        <v/>
      </c>
    </row>
    <row r="93" spans="1:16" ht="69.95" customHeight="1">
      <c r="A93" s="31"/>
      <c r="B93" s="14" t="str">
        <f>IF(A93="","",VLOOKUP(A93,#REF!,5,FALSE))</f>
        <v/>
      </c>
      <c r="C93" s="1" t="str">
        <f>IF(A93="","",VLOOKUP(A93,#REF!,6,FALSE))</f>
        <v/>
      </c>
      <c r="D93" s="40" t="str">
        <f>IF(A93="","",VLOOKUP(A93,#REF!,9,FALSE))</f>
        <v/>
      </c>
      <c r="E93" s="14" t="str">
        <f>IF(A93="","",VLOOKUP(A93,#REF!,10,FALSE))</f>
        <v/>
      </c>
      <c r="F93" s="16" t="str">
        <f>IF(A93="","",VLOOKUP(A93,#REF!,11,FALSE))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20" t="str">
        <f>IF(A93="","",IF(VLOOKUP(A93,#REF!,12,FALSE)="①公益社団法人","公社",IF(VLOOKUP(A93,#REF!,12,FALSE)="②公益財団法人","公財","")))</f>
        <v/>
      </c>
      <c r="L93" s="20" t="str">
        <f>IF(A93="","",VLOOKUP(A93,#REF!,13,FALSE))</f>
        <v/>
      </c>
      <c r="M93" s="21" t="str">
        <f>IF(A93="","",IF(VLOOKUP(A93,#REF!,13,FALSE)="国所管",VLOOKUP(A93,#REF!,24,FALSE),""))</f>
        <v/>
      </c>
      <c r="N93" s="22"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32" t="str">
        <f>IF(A93="","",VLOOKUP(A93,#REF!,53,FALSE))</f>
        <v/>
      </c>
      <c r="P93" s="32" t="str">
        <f>IF(A93="","",IF(VLOOKUP(A93,#REF!,14,FALSE)="他官署で調達手続きを実施のため","×",IF(VLOOKUP(A93,#REF!,21,FALSE)="②同種の他の契約の予定価格を類推されるおそれがあるため公表しない","×","○")))</f>
        <v/>
      </c>
    </row>
    <row r="94" spans="1:16" ht="69.95" customHeight="1">
      <c r="A94" s="31"/>
      <c r="B94" s="14" t="str">
        <f>IF(A94="","",VLOOKUP(A94,#REF!,5,FALSE))</f>
        <v/>
      </c>
      <c r="C94" s="1" t="str">
        <f>IF(A94="","",VLOOKUP(A94,#REF!,6,FALSE))</f>
        <v/>
      </c>
      <c r="D94" s="40" t="str">
        <f>IF(A94="","",VLOOKUP(A94,#REF!,9,FALSE))</f>
        <v/>
      </c>
      <c r="E94" s="14" t="str">
        <f>IF(A94="","",VLOOKUP(A94,#REF!,10,FALSE))</f>
        <v/>
      </c>
      <c r="F94" s="16" t="str">
        <f>IF(A94="","",VLOOKUP(A94,#REF!,11,FALSE))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20" t="str">
        <f>IF(A94="","",IF(VLOOKUP(A94,#REF!,12,FALSE)="①公益社団法人","公社",IF(VLOOKUP(A94,#REF!,12,FALSE)="②公益財団法人","公財","")))</f>
        <v/>
      </c>
      <c r="L94" s="20" t="str">
        <f>IF(A94="","",VLOOKUP(A94,#REF!,13,FALSE))</f>
        <v/>
      </c>
      <c r="M94" s="21" t="str">
        <f>IF(A94="","",IF(VLOOKUP(A94,#REF!,13,FALSE)="国所管",VLOOKUP(A94,#REF!,24,FALSE),""))</f>
        <v/>
      </c>
      <c r="N94" s="22"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32" t="str">
        <f>IF(A94="","",VLOOKUP(A94,#REF!,53,FALSE))</f>
        <v/>
      </c>
      <c r="P94" s="32" t="str">
        <f>IF(A94="","",IF(VLOOKUP(A94,#REF!,14,FALSE)="他官署で調達手続きを実施のため","×",IF(VLOOKUP(A94,#REF!,21,FALSE)="②同種の他の契約の予定価格を類推されるおそれがあるため公表しない","×","○")))</f>
        <v/>
      </c>
    </row>
    <row r="95" spans="1:16" ht="69.95" customHeight="1">
      <c r="A95" s="31"/>
      <c r="B95" s="14" t="str">
        <f>IF(A95="","",VLOOKUP(A95,#REF!,5,FALSE))</f>
        <v/>
      </c>
      <c r="C95" s="1" t="str">
        <f>IF(A95="","",VLOOKUP(A95,#REF!,6,FALSE))</f>
        <v/>
      </c>
      <c r="D95" s="40" t="str">
        <f>IF(A95="","",VLOOKUP(A95,#REF!,9,FALSE))</f>
        <v/>
      </c>
      <c r="E95" s="14" t="str">
        <f>IF(A95="","",VLOOKUP(A95,#REF!,10,FALSE))</f>
        <v/>
      </c>
      <c r="F95" s="16" t="str">
        <f>IF(A95="","",VLOOKUP(A95,#REF!,11,FALSE))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20" t="str">
        <f>IF(A95="","",IF(VLOOKUP(A95,#REF!,12,FALSE)="①公益社団法人","公社",IF(VLOOKUP(A95,#REF!,12,FALSE)="②公益財団法人","公財","")))</f>
        <v/>
      </c>
      <c r="L95" s="20" t="str">
        <f>IF(A95="","",VLOOKUP(A95,#REF!,13,FALSE))</f>
        <v/>
      </c>
      <c r="M95" s="21" t="str">
        <f>IF(A95="","",IF(VLOOKUP(A95,#REF!,13,FALSE)="国所管",VLOOKUP(A95,#REF!,24,FALSE),""))</f>
        <v/>
      </c>
      <c r="N95" s="22"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32" t="str">
        <f>IF(A95="","",VLOOKUP(A95,#REF!,53,FALSE))</f>
        <v/>
      </c>
      <c r="P95" s="32" t="str">
        <f>IF(A95="","",IF(VLOOKUP(A95,#REF!,14,FALSE)="他官署で調達手続きを実施のため","×",IF(VLOOKUP(A95,#REF!,21,FALSE)="②同種の他の契約の予定価格を類推されるおそれがあるため公表しない","×","○")))</f>
        <v/>
      </c>
    </row>
    <row r="96" spans="1:16" ht="69.95" customHeight="1">
      <c r="A96" s="31"/>
      <c r="B96" s="14" t="str">
        <f>IF(A96="","",VLOOKUP(A96,#REF!,5,FALSE))</f>
        <v/>
      </c>
      <c r="C96" s="1" t="str">
        <f>IF(A96="","",VLOOKUP(A96,#REF!,6,FALSE))</f>
        <v/>
      </c>
      <c r="D96" s="40" t="str">
        <f>IF(A96="","",VLOOKUP(A96,#REF!,9,FALSE))</f>
        <v/>
      </c>
      <c r="E96" s="14" t="str">
        <f>IF(A96="","",VLOOKUP(A96,#REF!,10,FALSE))</f>
        <v/>
      </c>
      <c r="F96" s="16" t="str">
        <f>IF(A96="","",VLOOKUP(A96,#REF!,11,FALSE))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20" t="str">
        <f>IF(A96="","",IF(VLOOKUP(A96,#REF!,12,FALSE)="①公益社団法人","公社",IF(VLOOKUP(A96,#REF!,12,FALSE)="②公益財団法人","公財","")))</f>
        <v/>
      </c>
      <c r="L96" s="20" t="str">
        <f>IF(A96="","",VLOOKUP(A96,#REF!,13,FALSE))</f>
        <v/>
      </c>
      <c r="M96" s="21" t="str">
        <f>IF(A96="","",IF(VLOOKUP(A96,#REF!,13,FALSE)="国所管",VLOOKUP(A96,#REF!,24,FALSE),""))</f>
        <v/>
      </c>
      <c r="N96" s="22"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32" t="str">
        <f>IF(A96="","",VLOOKUP(A96,#REF!,53,FALSE))</f>
        <v/>
      </c>
      <c r="P96" s="32" t="str">
        <f>IF(A96="","",IF(VLOOKUP(A96,#REF!,14,FALSE)="他官署で調達手続きを実施のため","×",IF(VLOOKUP(A96,#REF!,21,FALSE)="②同種の他の契約の予定価格を類推されるおそれがあるため公表しない","×","○")))</f>
        <v/>
      </c>
    </row>
    <row r="97" spans="1:16" ht="69.95" customHeight="1">
      <c r="A97" s="31"/>
      <c r="B97" s="14" t="str">
        <f>IF(A97="","",VLOOKUP(A97,#REF!,5,FALSE))</f>
        <v/>
      </c>
      <c r="C97" s="1" t="str">
        <f>IF(A97="","",VLOOKUP(A97,#REF!,6,FALSE))</f>
        <v/>
      </c>
      <c r="D97" s="40" t="str">
        <f>IF(A97="","",VLOOKUP(A97,#REF!,9,FALSE))</f>
        <v/>
      </c>
      <c r="E97" s="14" t="str">
        <f>IF(A97="","",VLOOKUP(A97,#REF!,10,FALSE))</f>
        <v/>
      </c>
      <c r="F97" s="16" t="str">
        <f>IF(A97="","",VLOOKUP(A97,#REF!,11,FALSE))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20" t="str">
        <f>IF(A97="","",IF(VLOOKUP(A97,#REF!,12,FALSE)="①公益社団法人","公社",IF(VLOOKUP(A97,#REF!,12,FALSE)="②公益財団法人","公財","")))</f>
        <v/>
      </c>
      <c r="L97" s="20" t="str">
        <f>IF(A97="","",VLOOKUP(A97,#REF!,13,FALSE))</f>
        <v/>
      </c>
      <c r="M97" s="21" t="str">
        <f>IF(A97="","",IF(VLOOKUP(A97,#REF!,13,FALSE)="国所管",VLOOKUP(A97,#REF!,24,FALSE),""))</f>
        <v/>
      </c>
      <c r="N97" s="22"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32" t="str">
        <f>IF(A97="","",VLOOKUP(A97,#REF!,53,FALSE))</f>
        <v/>
      </c>
      <c r="P97" s="32" t="str">
        <f>IF(A97="","",IF(VLOOKUP(A97,#REF!,14,FALSE)="他官署で調達手続きを実施のため","×",IF(VLOOKUP(A97,#REF!,21,FALSE)="②同種の他の契約の予定価格を類推されるおそれがあるため公表しない","×","○")))</f>
        <v/>
      </c>
    </row>
    <row r="98" spans="1:16" ht="69.95" customHeight="1">
      <c r="A98" s="31"/>
      <c r="B98" s="14" t="str">
        <f>IF(A98="","",VLOOKUP(A98,#REF!,5,FALSE))</f>
        <v/>
      </c>
      <c r="C98" s="1" t="str">
        <f>IF(A98="","",VLOOKUP(A98,#REF!,6,FALSE))</f>
        <v/>
      </c>
      <c r="D98" s="40" t="str">
        <f>IF(A98="","",VLOOKUP(A98,#REF!,9,FALSE))</f>
        <v/>
      </c>
      <c r="E98" s="14" t="str">
        <f>IF(A98="","",VLOOKUP(A98,#REF!,10,FALSE))</f>
        <v/>
      </c>
      <c r="F98" s="16" t="str">
        <f>IF(A98="","",VLOOKUP(A98,#REF!,11,FALSE))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20" t="str">
        <f>IF(A98="","",IF(VLOOKUP(A98,#REF!,12,FALSE)="①公益社団法人","公社",IF(VLOOKUP(A98,#REF!,12,FALSE)="②公益財団法人","公財","")))</f>
        <v/>
      </c>
      <c r="L98" s="20" t="str">
        <f>IF(A98="","",VLOOKUP(A98,#REF!,13,FALSE))</f>
        <v/>
      </c>
      <c r="M98" s="21" t="str">
        <f>IF(A98="","",IF(VLOOKUP(A98,#REF!,13,FALSE)="国所管",VLOOKUP(A98,#REF!,24,FALSE),""))</f>
        <v/>
      </c>
      <c r="N98" s="22"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32" t="str">
        <f>IF(A98="","",VLOOKUP(A98,#REF!,53,FALSE))</f>
        <v/>
      </c>
      <c r="P98" s="32" t="str">
        <f>IF(A98="","",IF(VLOOKUP(A98,#REF!,14,FALSE)="他官署で調達手続きを実施のため","×",IF(VLOOKUP(A98,#REF!,21,FALSE)="②同種の他の契約の予定価格を類推されるおそれがあるため公表しない","×","○")))</f>
        <v/>
      </c>
    </row>
    <row r="99" spans="1:16" ht="69.95" customHeight="1">
      <c r="A99" s="31"/>
      <c r="B99" s="14" t="str">
        <f>IF(A99="","",VLOOKUP(A99,#REF!,5,FALSE))</f>
        <v/>
      </c>
      <c r="C99" s="1" t="str">
        <f>IF(A99="","",VLOOKUP(A99,#REF!,6,FALSE))</f>
        <v/>
      </c>
      <c r="D99" s="40" t="str">
        <f>IF(A99="","",VLOOKUP(A99,#REF!,9,FALSE))</f>
        <v/>
      </c>
      <c r="E99" s="14" t="str">
        <f>IF(A99="","",VLOOKUP(A99,#REF!,10,FALSE))</f>
        <v/>
      </c>
      <c r="F99" s="16" t="str">
        <f>IF(A99="","",VLOOKUP(A99,#REF!,11,FALSE))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20" t="str">
        <f>IF(A99="","",IF(VLOOKUP(A99,#REF!,12,FALSE)="①公益社団法人","公社",IF(VLOOKUP(A99,#REF!,12,FALSE)="②公益財団法人","公財","")))</f>
        <v/>
      </c>
      <c r="L99" s="20" t="str">
        <f>IF(A99="","",VLOOKUP(A99,#REF!,13,FALSE))</f>
        <v/>
      </c>
      <c r="M99" s="21" t="str">
        <f>IF(A99="","",IF(VLOOKUP(A99,#REF!,13,FALSE)="国所管",VLOOKUP(A99,#REF!,24,FALSE),""))</f>
        <v/>
      </c>
      <c r="N99" s="22"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32" t="str">
        <f>IF(A99="","",VLOOKUP(A99,#REF!,53,FALSE))</f>
        <v/>
      </c>
      <c r="P99" s="32" t="str">
        <f>IF(A99="","",IF(VLOOKUP(A99,#REF!,14,FALSE)="他官署で調達手続きを実施のため","×",IF(VLOOKUP(A99,#REF!,21,FALSE)="②同種の他の契約の予定価格を類推されるおそれがあるため公表しない","×","○")))</f>
        <v/>
      </c>
    </row>
    <row r="100" spans="1:16" ht="69.95" customHeight="1">
      <c r="A100" s="31"/>
      <c r="B100" s="14" t="str">
        <f>IF(A100="","",VLOOKUP(A100,#REF!,5,FALSE))</f>
        <v/>
      </c>
      <c r="C100" s="1" t="str">
        <f>IF(A100="","",VLOOKUP(A100,#REF!,6,FALSE))</f>
        <v/>
      </c>
      <c r="D100" s="40" t="str">
        <f>IF(A100="","",VLOOKUP(A100,#REF!,9,FALSE))</f>
        <v/>
      </c>
      <c r="E100" s="14" t="str">
        <f>IF(A100="","",VLOOKUP(A100,#REF!,10,FALSE))</f>
        <v/>
      </c>
      <c r="F100" s="16" t="str">
        <f>IF(A100="","",VLOOKUP(A100,#REF!,11,FALSE))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20" t="str">
        <f>IF(A100="","",IF(VLOOKUP(A100,#REF!,12,FALSE)="①公益社団法人","公社",IF(VLOOKUP(A100,#REF!,12,FALSE)="②公益財団法人","公財","")))</f>
        <v/>
      </c>
      <c r="L100" s="20" t="str">
        <f>IF(A100="","",VLOOKUP(A100,#REF!,13,FALSE))</f>
        <v/>
      </c>
      <c r="M100" s="21" t="str">
        <f>IF(A100="","",IF(VLOOKUP(A100,#REF!,13,FALSE)="国所管",VLOOKUP(A100,#REF!,24,FALSE),""))</f>
        <v/>
      </c>
      <c r="N100" s="22"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32" t="str">
        <f>IF(A100="","",VLOOKUP(A100,#REF!,53,FALSE))</f>
        <v/>
      </c>
      <c r="P100" s="32" t="str">
        <f>IF(A100="","",IF(VLOOKUP(A100,#REF!,14,FALSE)="他官署で調達手続きを実施のため","×",IF(VLOOKUP(A100,#REF!,21,FALSE)="②同種の他の契約の予定価格を類推されるおそれがあるため公表しない","×","○")))</f>
        <v/>
      </c>
    </row>
    <row r="101" spans="1:16" ht="69.95" customHeight="1">
      <c r="A101" s="31"/>
      <c r="B101" s="14" t="str">
        <f>IF(A101="","",VLOOKUP(A101,#REF!,5,FALSE))</f>
        <v/>
      </c>
      <c r="C101" s="1" t="str">
        <f>IF(A101="","",VLOOKUP(A101,#REF!,6,FALSE))</f>
        <v/>
      </c>
      <c r="D101" s="40" t="str">
        <f>IF(A101="","",VLOOKUP(A101,#REF!,9,FALSE))</f>
        <v/>
      </c>
      <c r="E101" s="14" t="str">
        <f>IF(A101="","",VLOOKUP(A101,#REF!,10,FALSE))</f>
        <v/>
      </c>
      <c r="F101" s="16" t="str">
        <f>IF(A101="","",VLOOKUP(A101,#REF!,11,FALSE))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20" t="str">
        <f>IF(A101="","",IF(VLOOKUP(A101,#REF!,12,FALSE)="①公益社団法人","公社",IF(VLOOKUP(A101,#REF!,12,FALSE)="②公益財団法人","公財","")))</f>
        <v/>
      </c>
      <c r="L101" s="20" t="str">
        <f>IF(A101="","",VLOOKUP(A101,#REF!,13,FALSE))</f>
        <v/>
      </c>
      <c r="M101" s="21" t="str">
        <f>IF(A101="","",IF(VLOOKUP(A101,#REF!,13,FALSE)="国所管",VLOOKUP(A101,#REF!,24,FALSE),""))</f>
        <v/>
      </c>
      <c r="N101" s="22"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32" t="str">
        <f>IF(A101="","",VLOOKUP(A101,#REF!,53,FALSE))</f>
        <v/>
      </c>
      <c r="P101" s="32" t="str">
        <f>IF(A101="","",IF(VLOOKUP(A101,#REF!,14,FALSE)="他官署で調達手続きを実施のため","×",IF(VLOOKUP(A101,#REF!,21,FALSE)="②同種の他の契約の予定価格を類推されるおそれがあるため公表しない","×","○")))</f>
        <v/>
      </c>
    </row>
    <row r="102" spans="1:16" ht="69.95" customHeight="1">
      <c r="A102" s="31"/>
      <c r="B102" s="14" t="str">
        <f>IF(A102="","",VLOOKUP(A102,#REF!,5,FALSE))</f>
        <v/>
      </c>
      <c r="C102" s="1" t="str">
        <f>IF(A102="","",VLOOKUP(A102,#REF!,6,FALSE))</f>
        <v/>
      </c>
      <c r="D102" s="40" t="str">
        <f>IF(A102="","",VLOOKUP(A102,#REF!,9,FALSE))</f>
        <v/>
      </c>
      <c r="E102" s="14" t="str">
        <f>IF(A102="","",VLOOKUP(A102,#REF!,10,FALSE))</f>
        <v/>
      </c>
      <c r="F102" s="16" t="str">
        <f>IF(A102="","",VLOOKUP(A102,#REF!,11,FALSE))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20" t="str">
        <f>IF(A102="","",IF(VLOOKUP(A102,#REF!,12,FALSE)="①公益社団法人","公社",IF(VLOOKUP(A102,#REF!,12,FALSE)="②公益財団法人","公財","")))</f>
        <v/>
      </c>
      <c r="L102" s="20" t="str">
        <f>IF(A102="","",VLOOKUP(A102,#REF!,13,FALSE))</f>
        <v/>
      </c>
      <c r="M102" s="21" t="str">
        <f>IF(A102="","",IF(VLOOKUP(A102,#REF!,13,FALSE)="国所管",VLOOKUP(A102,#REF!,24,FALSE),""))</f>
        <v/>
      </c>
      <c r="N102" s="22"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32" t="str">
        <f>IF(A102="","",VLOOKUP(A102,#REF!,53,FALSE))</f>
        <v/>
      </c>
      <c r="P102" s="32" t="str">
        <f>IF(A102="","",IF(VLOOKUP(A102,#REF!,14,FALSE)="他官署で調達手続きを実施のため","×",IF(VLOOKUP(A102,#REF!,21,FALSE)="②同種の他の契約の予定価格を類推されるおそれがあるため公表しない","×","○")))</f>
        <v/>
      </c>
    </row>
    <row r="103" spans="1:16" ht="69.95" customHeight="1">
      <c r="A103" s="31"/>
      <c r="B103" s="14" t="str">
        <f>IF(A103="","",VLOOKUP(A103,#REF!,5,FALSE))</f>
        <v/>
      </c>
      <c r="C103" s="1" t="str">
        <f>IF(A103="","",VLOOKUP(A103,#REF!,6,FALSE))</f>
        <v/>
      </c>
      <c r="D103" s="40" t="str">
        <f>IF(A103="","",VLOOKUP(A103,#REF!,9,FALSE))</f>
        <v/>
      </c>
      <c r="E103" s="14" t="str">
        <f>IF(A103="","",VLOOKUP(A103,#REF!,10,FALSE))</f>
        <v/>
      </c>
      <c r="F103" s="16" t="str">
        <f>IF(A103="","",VLOOKUP(A103,#REF!,11,FALSE))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20" t="str">
        <f>IF(A103="","",IF(VLOOKUP(A103,#REF!,12,FALSE)="①公益社団法人","公社",IF(VLOOKUP(A103,#REF!,12,FALSE)="②公益財団法人","公財","")))</f>
        <v/>
      </c>
      <c r="L103" s="20" t="str">
        <f>IF(A103="","",VLOOKUP(A103,#REF!,13,FALSE))</f>
        <v/>
      </c>
      <c r="M103" s="21" t="str">
        <f>IF(A103="","",IF(VLOOKUP(A103,#REF!,13,FALSE)="国所管",VLOOKUP(A103,#REF!,24,FALSE),""))</f>
        <v/>
      </c>
      <c r="N103" s="22"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32" t="str">
        <f>IF(A103="","",VLOOKUP(A103,#REF!,53,FALSE))</f>
        <v/>
      </c>
      <c r="P103" s="32" t="str">
        <f>IF(A103="","",IF(VLOOKUP(A103,#REF!,14,FALSE)="他官署で調達手続きを実施のため","×",IF(VLOOKUP(A103,#REF!,21,FALSE)="②同種の他の契約の予定価格を類推されるおそれがあるため公表しない","×","○")))</f>
        <v/>
      </c>
    </row>
    <row r="104" spans="1:16" ht="69.95" customHeight="1">
      <c r="A104" s="31"/>
      <c r="B104" s="14" t="str">
        <f>IF(A104="","",VLOOKUP(A104,#REF!,5,FALSE))</f>
        <v/>
      </c>
      <c r="C104" s="1" t="str">
        <f>IF(A104="","",VLOOKUP(A104,#REF!,6,FALSE))</f>
        <v/>
      </c>
      <c r="D104" s="40" t="str">
        <f>IF(A104="","",VLOOKUP(A104,#REF!,9,FALSE))</f>
        <v/>
      </c>
      <c r="E104" s="14" t="str">
        <f>IF(A104="","",VLOOKUP(A104,#REF!,10,FALSE))</f>
        <v/>
      </c>
      <c r="F104" s="16" t="str">
        <f>IF(A104="","",VLOOKUP(A104,#REF!,11,FALSE))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20" t="str">
        <f>IF(A104="","",IF(VLOOKUP(A104,#REF!,12,FALSE)="①公益社団法人","公社",IF(VLOOKUP(A104,#REF!,12,FALSE)="②公益財団法人","公財","")))</f>
        <v/>
      </c>
      <c r="L104" s="20" t="str">
        <f>IF(A104="","",VLOOKUP(A104,#REF!,13,FALSE))</f>
        <v/>
      </c>
      <c r="M104" s="21" t="str">
        <f>IF(A104="","",IF(VLOOKUP(A104,#REF!,13,FALSE)="国所管",VLOOKUP(A104,#REF!,24,FALSE),""))</f>
        <v/>
      </c>
      <c r="N104" s="22"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32" t="str">
        <f>IF(A104="","",VLOOKUP(A104,#REF!,53,FALSE))</f>
        <v/>
      </c>
      <c r="P104" s="32"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50"/>
  <sheetViews>
    <sheetView showZeros="0" view="pageBreakPreview" zoomScale="85" zoomScaleNormal="100" zoomScaleSheetLayoutView="85" workbookViewId="0">
      <selection activeCell="B9" sqref="B9"/>
    </sheetView>
  </sheetViews>
  <sheetFormatPr defaultColWidth="9" defaultRowHeight="11.2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18.7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7" ht="27.75" customHeight="1">
      <c r="A1" s="66"/>
      <c r="B1" s="53" t="s">
        <v>33</v>
      </c>
      <c r="C1" s="54"/>
      <c r="D1" s="54"/>
      <c r="E1" s="54"/>
      <c r="F1" s="54"/>
      <c r="G1" s="61"/>
      <c r="H1" s="54"/>
      <c r="I1" s="54"/>
      <c r="J1" s="54"/>
      <c r="K1" s="54"/>
      <c r="L1" s="54"/>
      <c r="M1" s="54"/>
      <c r="N1" s="54"/>
      <c r="O1" s="54"/>
    </row>
    <row r="2" spans="1:17">
      <c r="A2" s="67"/>
    </row>
    <row r="3" spans="1:17">
      <c r="A3" s="67"/>
      <c r="B3" s="28"/>
      <c r="O3" s="29"/>
    </row>
    <row r="4" spans="1:17" ht="21.95" customHeight="1">
      <c r="A4" s="67"/>
      <c r="B4" s="48" t="s">
        <v>29</v>
      </c>
      <c r="C4" s="48" t="s">
        <v>16</v>
      </c>
      <c r="D4" s="48" t="s">
        <v>17</v>
      </c>
      <c r="E4" s="48" t="s">
        <v>18</v>
      </c>
      <c r="F4" s="55" t="s">
        <v>19</v>
      </c>
      <c r="G4" s="62" t="s">
        <v>20</v>
      </c>
      <c r="H4" s="57" t="s">
        <v>21</v>
      </c>
      <c r="I4" s="48" t="s">
        <v>22</v>
      </c>
      <c r="J4" s="48" t="s">
        <v>23</v>
      </c>
      <c r="K4" s="59" t="s">
        <v>24</v>
      </c>
      <c r="L4" s="60" t="s">
        <v>25</v>
      </c>
      <c r="M4" s="60"/>
      <c r="N4" s="60"/>
      <c r="O4" s="30"/>
    </row>
    <row r="5" spans="1:17" s="32" customFormat="1" ht="36" customHeight="1">
      <c r="A5" s="68"/>
      <c r="B5" s="48"/>
      <c r="C5" s="48"/>
      <c r="D5" s="48"/>
      <c r="E5" s="48"/>
      <c r="F5" s="56"/>
      <c r="G5" s="62"/>
      <c r="H5" s="57"/>
      <c r="I5" s="48"/>
      <c r="J5" s="48"/>
      <c r="K5" s="59"/>
      <c r="L5" s="31" t="s">
        <v>26</v>
      </c>
      <c r="M5" s="31" t="s">
        <v>34</v>
      </c>
      <c r="N5" s="31" t="s">
        <v>12</v>
      </c>
      <c r="O5" s="31" t="s">
        <v>27</v>
      </c>
    </row>
    <row r="6" spans="1:17" s="32" customFormat="1" ht="95.25" customHeight="1">
      <c r="A6" s="31"/>
      <c r="B6" s="14" t="str">
        <f>IF(A6="","",VLOOKUP(A6,#REF!,4,FALSE))</f>
        <v/>
      </c>
      <c r="C6" s="1" t="str">
        <f>IF(A6="","",VLOOKUP(A6,#REF!,5,FALSE))</f>
        <v/>
      </c>
      <c r="D6" s="15" t="str">
        <f>IF(A6="","",VLOOKUP(A6,#REF!,8,FALSE))</f>
        <v/>
      </c>
      <c r="E6" s="14" t="str">
        <f>IF(A6="","",VLOOKUP(A6,#REF!,9,FALSE))</f>
        <v/>
      </c>
      <c r="F6" s="16" t="str">
        <f>IF(A6="","",VLOOKUP(A6,#REF!,10,FALSE))</f>
        <v/>
      </c>
      <c r="G6" s="33" t="str">
        <f>IF(A6="","",VLOOKUP(A6,#REF!,30,FALSE))</f>
        <v/>
      </c>
      <c r="H6" s="18" t="str">
        <f>IF(A6="","",IF(VLOOKUP(A6,#REF!,15,FALSE)="他官署で調達手続きを実施のため","他官署で調達手続きを実施のため",IF(VLOOKUP(A6,#REF!,22,FALSE)="②同種の他の契約の予定価格を類推されるおそれがあるため公表しない","同種の他の契約の予定価格を類推されるおそれがあるため公表しない",IF(VLOOKUP(A6,#REF!,22,FALSE)="－","－",IF(VLOOKUP(A6,#REF!,6,FALSE)&lt;&gt;"",TEXT(VLOOKUP(A6,#REF!,15,FALSE),"#,##0円")&amp;CHAR(10)&amp;"(A)",VLOOKUP(A6,#REF!,15,FALSE))))))</f>
        <v/>
      </c>
      <c r="I6" s="46"/>
      <c r="J6" s="20" t="str">
        <f>IF(A6="","",IF(VLOOKUP(A6,#REF!,15,FALSE)="他官署で調達手続きを実施のため","－",IF(VLOOKUP(A6,#REF!,22,FALSE)="②同種の他の契約の予定価格を類推されるおそれがあるため公表しない","－",IF(VLOOKUP(A6,#REF!,22,FALSE)="－","－",IF(VLOOKUP(A6,#REF!,6,FALSE)&lt;&gt;"",TEXT(VLOOKUP(A6,#REF!,18,FALSE),"#.0%")&amp;CHAR(10)&amp;"(B/A×100)",VLOOKUP(A6,#REF!,18,FALSE))))))</f>
        <v/>
      </c>
      <c r="K6" s="47"/>
      <c r="L6" s="20" t="str">
        <f>IF(A6="","",IF(VLOOKUP(A6,#REF!,11,FALSE)="①公益社団法人","公社",IF(VLOOKUP(A6,#REF!,11,FALSE)="②公益財団法人","公財","")))</f>
        <v/>
      </c>
      <c r="M6" s="20" t="str">
        <f>IF(A6="","",VLOOKUP(A6,#REF!,12,FALSE))</f>
        <v/>
      </c>
      <c r="N6" s="34" t="str">
        <f>IF(A6="","",IF(VLOOKUP(A6,#REF!,12,FALSE)="国所管",VLOOKUP(A6,#REF!,23,FALSE),""))</f>
        <v/>
      </c>
      <c r="O6" s="22"/>
      <c r="P6" s="32" t="str">
        <f>IF(A6="","",VLOOKUP(A6,#REF!,52,FALSE))</f>
        <v/>
      </c>
      <c r="Q6" s="32" t="str">
        <f>IF(A6="","",IF(VLOOKUP(A6,#REF!,13,FALSE)="他官署で調達手続きを実施のため","×",IF(VLOOKUP(A6,#REF!,20,FALSE)="②同種の他の契約の予定価格を類推されるおそれがあるため公表しない","×","○")))</f>
        <v/>
      </c>
    </row>
    <row r="7" spans="1:17" s="32" customFormat="1" ht="90.75" customHeight="1">
      <c r="A7" s="31"/>
      <c r="B7" s="14" t="str">
        <f>IF(A7="","",VLOOKUP(A7,#REF!,4,FALSE))</f>
        <v/>
      </c>
      <c r="C7" s="1" t="str">
        <f>IF(A7="","",VLOOKUP(A7,#REF!,5,FALSE))</f>
        <v/>
      </c>
      <c r="D7" s="15" t="str">
        <f>IF(A7="","",VLOOKUP(A7,#REF!,8,FALSE))</f>
        <v/>
      </c>
      <c r="E7" s="14" t="str">
        <f>IF(A7="","",VLOOKUP(A7,#REF!,9,FALSE))</f>
        <v/>
      </c>
      <c r="F7" s="16" t="str">
        <f>IF(A7="","",VLOOKUP(A7,#REF!,10,FALSE))</f>
        <v/>
      </c>
      <c r="G7" s="33" t="str">
        <f>IF(A7="","",VLOOKUP(A7,#REF!,30,FALSE))</f>
        <v/>
      </c>
      <c r="H7" s="18" t="str">
        <f>IF(A7="","",IF(VLOOKUP(A7,#REF!,15,FALSE)="他官署で調達手続きを実施のため","他官署で調達手続きを実施のため",IF(VLOOKUP(A7,#REF!,22,FALSE)="②同種の他の契約の予定価格を類推されるおそれがあるため公表しない","同種の他の契約の予定価格を類推されるおそれがあるため公表しない",IF(VLOOKUP(A7,#REF!,22,FALSE)="－","－",IF(VLOOKUP(A7,#REF!,6,FALSE)&lt;&gt;"",TEXT(VLOOKUP(A7,#REF!,15,FALSE),"#,##0円")&amp;CHAR(10)&amp;"(A)",VLOOKUP(A7,#REF!,15,FALSE))))))</f>
        <v/>
      </c>
      <c r="I7" s="18" t="str">
        <f>IF(A7="","",VLOOKUP(A7,#REF!,16,FALSE))</f>
        <v/>
      </c>
      <c r="J7" s="20" t="str">
        <f>IF(A7="","",IF(VLOOKUP(A7,#REF!,15,FALSE)="他官署で調達手続きを実施のため","－",IF(VLOOKUP(A7,#REF!,22,FALSE)="②同種の他の契約の予定価格を類推されるおそれがあるため公表しない","－",IF(VLOOKUP(A7,#REF!,22,FALSE)="－","－",IF(VLOOKUP(A7,#REF!,6,FALSE)&lt;&gt;"",TEXT(VLOOKUP(A7,#REF!,18,FALSE),"#.0%")&amp;CHAR(10)&amp;"(B/A×100)",VLOOKUP(A7,#REF!,18,FALSE))))))</f>
        <v/>
      </c>
      <c r="K7" s="47"/>
      <c r="L7" s="20" t="str">
        <f>IF(A7="","",IF(VLOOKUP(A7,#REF!,11,FALSE)="①公益社団法人","公社",IF(VLOOKUP(A7,#REF!,11,FALSE)="②公益財団法人","公財","")))</f>
        <v/>
      </c>
      <c r="M7" s="20" t="str">
        <f>IF(A7="","",VLOOKUP(A7,#REF!,12,FALSE))</f>
        <v/>
      </c>
      <c r="N7" s="34" t="str">
        <f>IF(A7="","",IF(VLOOKUP(A7,#REF!,12,FALSE)="国所管",VLOOKUP(A7,#REF!,23,FALSE),""))</f>
        <v/>
      </c>
      <c r="O7" s="22" t="str">
        <f>IF(A7="","",IF(AND(Q7="○",P7="分担契約/単価契約"),"単価契約"&amp;CHAR(10)&amp;"予定調達総額 "&amp;TEXT(VLOOKUP(A7,#REF!,15,FALSE),"#,##0円")&amp;"(B)"&amp;CHAR(10)&amp;"分担契約"&amp;CHAR(10)&amp;VLOOKUP(A7,#REF!,31,FALSE),IF(AND(Q7="○",P7="分担契約"),"分担契約"&amp;CHAR(10)&amp;"契約総額 "&amp;TEXT(VLOOKUP(A7,#REF!,15,FALSE),"#,##0円")&amp;"(B)"&amp;CHAR(10)&amp;VLOOKUP(A7,#REF!,31,FALSE),(IF(P7="分担契約/単価契約","単価契約"&amp;CHAR(10)&amp;"予定調達総額 "&amp;TEXT(VLOOKUP(A7,#REF!,15,FALSE),"#,##0円")&amp;CHAR(10)&amp;"分担契約"&amp;CHAR(10)&amp;VLOOKUP(A7,#REF!,31,FALSE),IF(P7="分担契約","分担契約"&amp;CHAR(10)&amp;"契約総額 "&amp;TEXT(VLOOKUP(A7,#REF!,15,FALSE),"#,##0円")&amp;CHAR(10)&amp;VLOOKUP(A7,#REF!,31,FALSE),IF(P7="単価契約","単価契約"&amp;CHAR(10)&amp;"予定調達総額 "&amp;TEXT(VLOOKUP(A7,#REF!,15,FALSE),"#,##0円")&amp;CHAR(10)&amp;VLOOKUP(A7,#REF!,31,FALSE),VLOOKUP(A7,#REF!,31,FALSE))))))))</f>
        <v/>
      </c>
      <c r="P7" s="32" t="str">
        <f>IF(A7="","",VLOOKUP(A7,#REF!,52,FALSE))</f>
        <v/>
      </c>
      <c r="Q7" s="32" t="str">
        <f>IF(A7="","",IF(VLOOKUP(A7,#REF!,13,FALSE)="他官署で調達手続きを実施のため","×",IF(VLOOKUP(A7,#REF!,20,FALSE)="②同種の他の契約の予定価格を類推されるおそれがあるため公表しない","×","○")))</f>
        <v/>
      </c>
    </row>
    <row r="8" spans="1:17" s="32" customFormat="1" ht="69.95" customHeight="1">
      <c r="A8" s="31"/>
      <c r="B8" s="14" t="str">
        <f>IF(A8="","",VLOOKUP(A8,#REF!,4,FALSE))</f>
        <v/>
      </c>
      <c r="C8" s="1" t="str">
        <f>IF(A8="","",VLOOKUP(A8,#REF!,5,FALSE))</f>
        <v/>
      </c>
      <c r="D8" s="15" t="str">
        <f>IF(A8="","",VLOOKUP(A8,#REF!,8,FALSE))</f>
        <v/>
      </c>
      <c r="E8" s="14" t="str">
        <f>IF(A8="","",VLOOKUP(A8,#REF!,9,FALSE))</f>
        <v/>
      </c>
      <c r="F8" s="16" t="str">
        <f>IF(A8="","",VLOOKUP(A8,#REF!,10,FALSE))</f>
        <v/>
      </c>
      <c r="G8" s="33" t="str">
        <f>IF(A8="","",VLOOKUP(A8,#REF!,30,FALSE))</f>
        <v/>
      </c>
      <c r="H8" s="18" t="str">
        <f>IF(A8="","",IF(VLOOKUP(A8,#REF!,13,FALSE)="他官署で調達手続きを実施のため","他官署で調達手続きを実施のため",IF(VLOOKUP(A8,#REF!,20,FALSE)="②同種の他の契約の予定価格を類推されるおそれがあるため公表しない","同種の他の契約の予定価格を類推されるおそれがあるため公表しない",IF(VLOOKUP(A8,#REF!,20,FALSE)="－","－",IF(VLOOKUP(A8,#REF!,6,FALSE)&lt;&gt;"",TEXT(VLOOKUP(A8,#REF!,13,FALSE),"#,##0円")&amp;CHAR(10)&amp;"(A)",VLOOKUP(A8,#REF!,13,FALSE))))))</f>
        <v/>
      </c>
      <c r="I8" s="18" t="str">
        <f>IF(A8="","",VLOOKUP(A8,#REF!,14,FALSE))</f>
        <v/>
      </c>
      <c r="J8" s="20" t="str">
        <f>IF(A8="","",IF(VLOOKUP(A8,#REF!,13,FALSE)="他官署で調達手続きを実施のため","－",IF(VLOOKUP(A8,#REF!,20,FALSE)="②同種の他の契約の予定価格を類推されるおそれがあるため公表しない","－",IF(VLOOKUP(A8,#REF!,20,FALSE)="－","－",IF(VLOOKUP(A8,#REF!,6,FALSE)&lt;&gt;"",TEXT(VLOOKUP(A8,#REF!,16,FALSE),"#.0%")&amp;CHAR(10)&amp;"(B/A×100)",VLOOKUP(A8,#REF!,16,FALSE))))))</f>
        <v/>
      </c>
      <c r="K8" s="34"/>
      <c r="L8" s="20" t="str">
        <f>IF(A8="","",IF(VLOOKUP(A8,#REF!,26,FALSE)="①公益社団法人","公社",IF(VLOOKUP(A8,#REF!,26,FALSE)="②公益財団法人","公財","")))</f>
        <v/>
      </c>
      <c r="M8" s="20" t="str">
        <f>IF(A8="","",VLOOKUP(A8,#REF!,27,FALSE))</f>
        <v/>
      </c>
      <c r="N8" s="34" t="str">
        <f>IF(A8="","",IF(VLOOKUP(A8,#REF!,12,FALSE)="国所管",VLOOKUP(A8,#REF!,23,FALSE),""))</f>
        <v/>
      </c>
      <c r="O8" s="22" t="str">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
      </c>
      <c r="P8" s="32" t="str">
        <f>IF(A8="","",VLOOKUP(A8,#REF!,52,FALSE))</f>
        <v/>
      </c>
      <c r="Q8" s="32" t="str">
        <f>IF(A8="","",IF(VLOOKUP(A8,#REF!,13,FALSE)="他官署で調達手続きを実施のため","×",IF(VLOOKUP(A8,#REF!,20,FALSE)="②同種の他の契約の予定価格を類推されるおそれがあるため公表しない","×","○")))</f>
        <v/>
      </c>
    </row>
    <row r="9" spans="1:17" s="32" customFormat="1" ht="69.95" customHeight="1">
      <c r="A9" s="31"/>
      <c r="B9" s="14" t="str">
        <f>IF(A9="","",VLOOKUP(A9,#REF!,4,FALSE))</f>
        <v/>
      </c>
      <c r="C9" s="1" t="str">
        <f>IF(A9="","",VLOOKUP(A9,#REF!,5,FALSE))</f>
        <v/>
      </c>
      <c r="D9" s="15" t="str">
        <f>IF(A9="","",VLOOKUP(A9,#REF!,8,FALSE))</f>
        <v/>
      </c>
      <c r="E9" s="14" t="str">
        <f>IF(A9="","",VLOOKUP(A9,#REF!,9,FALSE))</f>
        <v/>
      </c>
      <c r="F9" s="16" t="str">
        <f>IF(A9="","",VLOOKUP(A9,#REF!,10,FALSE))</f>
        <v/>
      </c>
      <c r="G9" s="33" t="str">
        <f>IF(A9="","",VLOOKUP(A9,#REF!,30,FALSE))</f>
        <v/>
      </c>
      <c r="H9" s="18" t="str">
        <f>IF(A9="","",IF(VLOOKUP(A9,#REF!,13,FALSE)="他官署で調達手続きを実施のため","他官署で調達手続きを実施のため",IF(VLOOKUP(A9,#REF!,20,FALSE)="②同種の他の契約の予定価格を類推されるおそれがあるため公表しない","同種の他の契約の予定価格を類推されるおそれがあるため公表しない",IF(VLOOKUP(A9,#REF!,20,FALSE)="－","－",IF(VLOOKUP(A9,#REF!,6,FALSE)&lt;&gt;"",TEXT(VLOOKUP(A9,#REF!,13,FALSE),"#,##0円")&amp;CHAR(10)&amp;"(A)",VLOOKUP(A9,#REF!,13,FALSE))))))</f>
        <v/>
      </c>
      <c r="I9" s="18" t="str">
        <f>IF(A9="","",VLOOKUP(A9,#REF!,14,FALSE))</f>
        <v/>
      </c>
      <c r="J9" s="20" t="str">
        <f>IF(A9="","",IF(VLOOKUP(A9,#REF!,13,FALSE)="他官署で調達手続きを実施のため","－",IF(VLOOKUP(A9,#REF!,20,FALSE)="②同種の他の契約の予定価格を類推されるおそれがあるため公表しない","－",IF(VLOOKUP(A9,#REF!,20,FALSE)="－","－",IF(VLOOKUP(A9,#REF!,6,FALSE)&lt;&gt;"",TEXT(VLOOKUP(A9,#REF!,16,FALSE),"#.0%")&amp;CHAR(10)&amp;"(B/A×100)",VLOOKUP(A9,#REF!,16,FALSE))))))</f>
        <v/>
      </c>
      <c r="K9" s="34"/>
      <c r="L9" s="20" t="str">
        <f>IF(A9="","",IF(VLOOKUP(A9,#REF!,26,FALSE)="①公益社団法人","公社",IF(VLOOKUP(A9,#REF!,26,FALSE)="②公益財団法人","公財","")))</f>
        <v/>
      </c>
      <c r="M9" s="20" t="str">
        <f>IF(A9="","",VLOOKUP(A9,#REF!,27,FALSE))</f>
        <v/>
      </c>
      <c r="N9" s="34" t="str">
        <f>IF(A9="","",IF(VLOOKUP(A9,#REF!,12,FALSE)="国所管",VLOOKUP(A9,#REF!,23,FALSE),""))</f>
        <v/>
      </c>
      <c r="O9" s="22"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32" t="str">
        <f>IF(A9="","",VLOOKUP(A9,#REF!,52,FALSE))</f>
        <v/>
      </c>
      <c r="Q9" s="32" t="str">
        <f>IF(A9="","",IF(VLOOKUP(A9,#REF!,13,FALSE)="他官署で調達手続きを実施のため","×",IF(VLOOKUP(A9,#REF!,20,FALSE)="②同種の他の契約の予定価格を類推されるおそれがあるため公表しない","×","○")))</f>
        <v/>
      </c>
    </row>
    <row r="10" spans="1:17" s="32" customFormat="1" ht="69.95" customHeight="1">
      <c r="A10" s="31"/>
      <c r="B10" s="14" t="str">
        <f>IF(A10="","",VLOOKUP(A10,#REF!,4,FALSE))</f>
        <v/>
      </c>
      <c r="C10" s="1" t="str">
        <f>IF(A10="","",VLOOKUP(A10,#REF!,5,FALSE))</f>
        <v/>
      </c>
      <c r="D10" s="15" t="str">
        <f>IF(A10="","",VLOOKUP(A10,#REF!,8,FALSE))</f>
        <v/>
      </c>
      <c r="E10" s="14" t="str">
        <f>IF(A10="","",VLOOKUP(A10,#REF!,9,FALSE))</f>
        <v/>
      </c>
      <c r="F10" s="16" t="str">
        <f>IF(A10="","",VLOOKUP(A10,#REF!,10,FALSE))</f>
        <v/>
      </c>
      <c r="G10" s="33" t="str">
        <f>IF(A10="","",VLOOKUP(A10,#REF!,30,FALSE))</f>
        <v/>
      </c>
      <c r="H10" s="18" t="str">
        <f>IF(A10="","",IF(VLOOKUP(A10,#REF!,13,FALSE)="他官署で調達手続きを実施のため","他官署で調達手続きを実施のため",IF(VLOOKUP(A10,#REF!,20,FALSE)="②同種の他の契約の予定価格を類推されるおそれがあるため公表しない","同種の他の契約の予定価格を類推されるおそれがあるため公表しない",IF(VLOOKUP(A10,#REF!,20,FALSE)="－","－",IF(VLOOKUP(A10,#REF!,6,FALSE)&lt;&gt;"",TEXT(VLOOKUP(A10,#REF!,13,FALSE),"#,##0円")&amp;CHAR(10)&amp;"(A)",VLOOKUP(A10,#REF!,13,FALSE))))))</f>
        <v/>
      </c>
      <c r="I10" s="18" t="str">
        <f>IF(A10="","",VLOOKUP(A10,#REF!,14,FALSE))</f>
        <v/>
      </c>
      <c r="J10" s="20" t="str">
        <f>IF(A10="","",IF(VLOOKUP(A10,#REF!,13,FALSE)="他官署で調達手続きを実施のため","－",IF(VLOOKUP(A10,#REF!,20,FALSE)="②同種の他の契約の予定価格を類推されるおそれがあるため公表しない","－",IF(VLOOKUP(A10,#REF!,20,FALSE)="－","－",IF(VLOOKUP(A10,#REF!,6,FALSE)&lt;&gt;"",TEXT(VLOOKUP(A10,#REF!,16,FALSE),"#.0%")&amp;CHAR(10)&amp;"(B/A×100)",VLOOKUP(A10,#REF!,16,FALSE))))))</f>
        <v/>
      </c>
      <c r="K10" s="34"/>
      <c r="L10" s="20" t="str">
        <f>IF(A10="","",IF(VLOOKUP(A10,#REF!,26,FALSE)="①公益社団法人","公社",IF(VLOOKUP(A10,#REF!,26,FALSE)="②公益財団法人","公財","")))</f>
        <v/>
      </c>
      <c r="M10" s="20" t="str">
        <f>IF(A10="","",VLOOKUP(A10,#REF!,27,FALSE))</f>
        <v/>
      </c>
      <c r="N10" s="34" t="str">
        <f>IF(A10="","",IF(VLOOKUP(A10,#REF!,12,FALSE)="国所管",VLOOKUP(A10,#REF!,23,FALSE),""))</f>
        <v/>
      </c>
      <c r="O10" s="22"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32" t="str">
        <f>IF(A10="","",VLOOKUP(A10,#REF!,52,FALSE))</f>
        <v/>
      </c>
      <c r="Q10" s="32" t="str">
        <f>IF(A10="","",IF(VLOOKUP(A10,#REF!,13,FALSE)="他官署で調達手続きを実施のため","×",IF(VLOOKUP(A10,#REF!,20,FALSE)="②同種の他の契約の予定価格を類推されるおそれがあるため公表しない","×","○")))</f>
        <v/>
      </c>
    </row>
    <row r="11" spans="1:17" s="32" customFormat="1" ht="69.95" customHeight="1">
      <c r="A11" s="31"/>
      <c r="B11" s="14" t="str">
        <f>IF(A11="","",VLOOKUP(A11,#REF!,4,FALSE))</f>
        <v/>
      </c>
      <c r="C11" s="1" t="str">
        <f>IF(A11="","",VLOOKUP(A11,#REF!,5,FALSE))</f>
        <v/>
      </c>
      <c r="D11" s="15" t="str">
        <f>IF(A11="","",VLOOKUP(A11,#REF!,8,FALSE))</f>
        <v/>
      </c>
      <c r="E11" s="14" t="str">
        <f>IF(A11="","",VLOOKUP(A11,#REF!,9,FALSE))</f>
        <v/>
      </c>
      <c r="F11" s="16" t="str">
        <f>IF(A11="","",VLOOKUP(A11,#REF!,10,FALSE))</f>
        <v/>
      </c>
      <c r="G11" s="33" t="str">
        <f>IF(A11="","",VLOOKUP(A11,#REF!,30,FALSE))</f>
        <v/>
      </c>
      <c r="H11" s="18"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18" t="str">
        <f>IF(A11="","",VLOOKUP(A11,#REF!,14,FALSE))</f>
        <v/>
      </c>
      <c r="J11" s="20"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34"/>
      <c r="L11" s="20" t="str">
        <f>IF(A11="","",IF(VLOOKUP(A11,#REF!,26,FALSE)="①公益社団法人","公社",IF(VLOOKUP(A11,#REF!,26,FALSE)="②公益財団法人","公財","")))</f>
        <v/>
      </c>
      <c r="M11" s="20" t="str">
        <f>IF(A11="","",VLOOKUP(A11,#REF!,27,FALSE))</f>
        <v/>
      </c>
      <c r="N11" s="34" t="str">
        <f>IF(A11="","",IF(VLOOKUP(A11,#REF!,12,FALSE)="国所管",VLOOKUP(A11,#REF!,23,FALSE),""))</f>
        <v/>
      </c>
      <c r="O11" s="22"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32" t="str">
        <f>IF(A11="","",VLOOKUP(A11,#REF!,52,FALSE))</f>
        <v/>
      </c>
      <c r="Q11" s="32" t="str">
        <f>IF(A11="","",IF(VLOOKUP(A11,#REF!,13,FALSE)="他官署で調達手続きを実施のため","×",IF(VLOOKUP(A11,#REF!,20,FALSE)="②同種の他の契約の予定価格を類推されるおそれがあるため公表しない","×","○")))</f>
        <v/>
      </c>
    </row>
    <row r="12" spans="1:17" s="32" customFormat="1" ht="69.95" customHeight="1">
      <c r="A12" s="31"/>
      <c r="B12" s="14" t="str">
        <f>IF(A12="","",VLOOKUP(A12,#REF!,4,FALSE))</f>
        <v/>
      </c>
      <c r="C12" s="1" t="str">
        <f>IF(A12="","",VLOOKUP(A12,#REF!,5,FALSE))</f>
        <v/>
      </c>
      <c r="D12" s="15" t="str">
        <f>IF(A12="","",VLOOKUP(A12,#REF!,8,FALSE))</f>
        <v/>
      </c>
      <c r="E12" s="14" t="str">
        <f>IF(A12="","",VLOOKUP(A12,#REF!,9,FALSE))</f>
        <v/>
      </c>
      <c r="F12" s="16" t="str">
        <f>IF(A12="","",VLOOKUP(A12,#REF!,10,FALSE))</f>
        <v/>
      </c>
      <c r="G12" s="33" t="str">
        <f>IF(A12="","",VLOOKUP(A12,#REF!,30,FALSE))</f>
        <v/>
      </c>
      <c r="H12" s="18"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18" t="str">
        <f>IF(A12="","",VLOOKUP(A12,#REF!,14,FALSE))</f>
        <v/>
      </c>
      <c r="J12" s="20"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34"/>
      <c r="L12" s="20" t="str">
        <f>IF(A12="","",IF(VLOOKUP(A12,#REF!,26,FALSE)="①公益社団法人","公社",IF(VLOOKUP(A12,#REF!,26,FALSE)="②公益財団法人","公財","")))</f>
        <v/>
      </c>
      <c r="M12" s="20" t="str">
        <f>IF(A12="","",VLOOKUP(A12,#REF!,27,FALSE))</f>
        <v/>
      </c>
      <c r="N12" s="34" t="str">
        <f>IF(A12="","",IF(VLOOKUP(A12,#REF!,12,FALSE)="国所管",VLOOKUP(A12,#REF!,23,FALSE),""))</f>
        <v/>
      </c>
      <c r="O12" s="22"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32" t="str">
        <f>IF(A12="","",VLOOKUP(A12,#REF!,52,FALSE))</f>
        <v/>
      </c>
      <c r="Q12" s="32" t="str">
        <f>IF(A12="","",IF(VLOOKUP(A12,#REF!,13,FALSE)="他官署で調達手続きを実施のため","×",IF(VLOOKUP(A12,#REF!,20,FALSE)="②同種の他の契約の予定価格を類推されるおそれがあるため公表しない","×","○")))</f>
        <v/>
      </c>
    </row>
    <row r="13" spans="1:17" s="32" customFormat="1" ht="69.95" customHeight="1">
      <c r="A13" s="31"/>
      <c r="B13" s="14" t="str">
        <f>IF(A13="","",VLOOKUP(A13,#REF!,4,FALSE))</f>
        <v/>
      </c>
      <c r="C13" s="1" t="str">
        <f>IF(A13="","",VLOOKUP(A13,#REF!,5,FALSE))</f>
        <v/>
      </c>
      <c r="D13" s="15" t="str">
        <f>IF(A13="","",VLOOKUP(A13,#REF!,8,FALSE))</f>
        <v/>
      </c>
      <c r="E13" s="14" t="str">
        <f>IF(A13="","",VLOOKUP(A13,#REF!,9,FALSE))</f>
        <v/>
      </c>
      <c r="F13" s="16" t="str">
        <f>IF(A13="","",VLOOKUP(A13,#REF!,10,FALSE))</f>
        <v/>
      </c>
      <c r="G13" s="33" t="str">
        <f>IF(A13="","",VLOOKUP(A13,#REF!,30,FALSE))</f>
        <v/>
      </c>
      <c r="H13" s="18"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18" t="str">
        <f>IF(A13="","",VLOOKUP(A13,#REF!,14,FALSE))</f>
        <v/>
      </c>
      <c r="J13" s="20"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34"/>
      <c r="L13" s="20" t="str">
        <f>IF(A13="","",IF(VLOOKUP(A13,#REF!,26,FALSE)="①公益社団法人","公社",IF(VLOOKUP(A13,#REF!,26,FALSE)="②公益財団法人","公財","")))</f>
        <v/>
      </c>
      <c r="M13" s="20" t="str">
        <f>IF(A13="","",VLOOKUP(A13,#REF!,27,FALSE))</f>
        <v/>
      </c>
      <c r="N13" s="34" t="str">
        <f>IF(A13="","",IF(VLOOKUP(A13,#REF!,12,FALSE)="国所管",VLOOKUP(A13,#REF!,23,FALSE),""))</f>
        <v/>
      </c>
      <c r="O13" s="22"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32" t="str">
        <f>IF(A13="","",VLOOKUP(A13,#REF!,52,FALSE))</f>
        <v/>
      </c>
      <c r="Q13" s="32" t="str">
        <f>IF(A13="","",IF(VLOOKUP(A13,#REF!,13,FALSE)="他官署で調達手続きを実施のため","×",IF(VLOOKUP(A13,#REF!,20,FALSE)="②同種の他の契約の予定価格を類推されるおそれがあるため公表しない","×","○")))</f>
        <v/>
      </c>
    </row>
    <row r="14" spans="1:17" s="32" customFormat="1" ht="69.95" customHeight="1">
      <c r="A14" s="31"/>
      <c r="B14" s="14" t="str">
        <f>IF(A14="","",VLOOKUP(A14,#REF!,4,FALSE))</f>
        <v/>
      </c>
      <c r="C14" s="1" t="str">
        <f>IF(A14="","",VLOOKUP(A14,#REF!,5,FALSE))</f>
        <v/>
      </c>
      <c r="D14" s="15" t="str">
        <f>IF(A14="","",VLOOKUP(A14,#REF!,8,FALSE))</f>
        <v/>
      </c>
      <c r="E14" s="14" t="str">
        <f>IF(A14="","",VLOOKUP(A14,#REF!,9,FALSE))</f>
        <v/>
      </c>
      <c r="F14" s="16" t="str">
        <f>IF(A14="","",VLOOKUP(A14,#REF!,10,FALSE))</f>
        <v/>
      </c>
      <c r="G14" s="33" t="str">
        <f>IF(A14="","",VLOOKUP(A14,#REF!,30,FALSE))</f>
        <v/>
      </c>
      <c r="H14" s="18"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18" t="str">
        <f>IF(A14="","",VLOOKUP(A14,#REF!,14,FALSE))</f>
        <v/>
      </c>
      <c r="J14" s="20"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34"/>
      <c r="L14" s="20" t="str">
        <f>IF(A14="","",IF(VLOOKUP(A14,#REF!,26,FALSE)="①公益社団法人","公社",IF(VLOOKUP(A14,#REF!,26,FALSE)="②公益財団法人","公財","")))</f>
        <v/>
      </c>
      <c r="M14" s="20" t="str">
        <f>IF(A14="","",VLOOKUP(A14,#REF!,27,FALSE))</f>
        <v/>
      </c>
      <c r="N14" s="34" t="str">
        <f>IF(A14="","",IF(VLOOKUP(A14,#REF!,12,FALSE)="国所管",VLOOKUP(A14,#REF!,23,FALSE),""))</f>
        <v/>
      </c>
      <c r="O14" s="22"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32" t="str">
        <f>IF(A14="","",VLOOKUP(A14,#REF!,52,FALSE))</f>
        <v/>
      </c>
    </row>
    <row r="15" spans="1:17" s="32" customFormat="1" ht="69.95" customHeight="1">
      <c r="A15" s="31"/>
      <c r="B15" s="14" t="str">
        <f>IF(A15="","",VLOOKUP(A15,#REF!,4,FALSE))</f>
        <v/>
      </c>
      <c r="C15" s="1" t="str">
        <f>IF(A15="","",VLOOKUP(A15,#REF!,5,FALSE))</f>
        <v/>
      </c>
      <c r="D15" s="15" t="str">
        <f>IF(A15="","",VLOOKUP(A15,#REF!,8,FALSE))</f>
        <v/>
      </c>
      <c r="E15" s="14" t="str">
        <f>IF(A15="","",VLOOKUP(A15,#REF!,9,FALSE))</f>
        <v/>
      </c>
      <c r="F15" s="16" t="str">
        <f>IF(A15="","",VLOOKUP(A15,#REF!,10,FALSE))</f>
        <v/>
      </c>
      <c r="G15" s="33" t="str">
        <f>IF(A15="","",VLOOKUP(A15,#REF!,30,FALSE))</f>
        <v/>
      </c>
      <c r="H15" s="18"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18" t="str">
        <f>IF(A15="","",VLOOKUP(A15,#REF!,14,FALSE))</f>
        <v/>
      </c>
      <c r="J15" s="20"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34"/>
      <c r="L15" s="20" t="str">
        <f>IF(A15="","",IF(VLOOKUP(A15,#REF!,26,FALSE)="①公益社団法人","公社",IF(VLOOKUP(A15,#REF!,26,FALSE)="②公益財団法人","公財","")))</f>
        <v/>
      </c>
      <c r="M15" s="20" t="str">
        <f>IF(A15="","",VLOOKUP(A15,#REF!,27,FALSE))</f>
        <v/>
      </c>
      <c r="N15" s="34" t="str">
        <f>IF(A15="","",IF(VLOOKUP(A15,#REF!,12,FALSE)="国所管",VLOOKUP(A15,#REF!,23,FALSE),""))</f>
        <v/>
      </c>
      <c r="O15" s="22"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32" t="str">
        <f>IF(A15="","",VLOOKUP(A15,#REF!,52,FALSE))</f>
        <v/>
      </c>
    </row>
    <row r="16" spans="1:17" s="32" customFormat="1" ht="69.95" customHeight="1">
      <c r="A16" s="31"/>
      <c r="B16" s="14" t="str">
        <f>IF(A16="","",VLOOKUP(A16,#REF!,4,FALSE))</f>
        <v/>
      </c>
      <c r="C16" s="1" t="str">
        <f>IF(A16="","",VLOOKUP(A16,#REF!,5,FALSE))</f>
        <v/>
      </c>
      <c r="D16" s="15" t="str">
        <f>IF(A16="","",VLOOKUP(A16,#REF!,8,FALSE))</f>
        <v/>
      </c>
      <c r="E16" s="14" t="str">
        <f>IF(A16="","",VLOOKUP(A16,#REF!,9,FALSE))</f>
        <v/>
      </c>
      <c r="F16" s="16" t="str">
        <f>IF(A16="","",VLOOKUP(A16,#REF!,10,FALSE))</f>
        <v/>
      </c>
      <c r="G16" s="33" t="str">
        <f>IF(A16="","",VLOOKUP(A16,#REF!,30,FALSE))</f>
        <v/>
      </c>
      <c r="H16" s="18"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18" t="str">
        <f>IF(A16="","",VLOOKUP(A16,#REF!,14,FALSE))</f>
        <v/>
      </c>
      <c r="J16" s="20"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34"/>
      <c r="L16" s="20" t="str">
        <f>IF(A16="","",IF(VLOOKUP(A16,#REF!,26,FALSE)="①公益社団法人","公社",IF(VLOOKUP(A16,#REF!,26,FALSE)="②公益財団法人","公財","")))</f>
        <v/>
      </c>
      <c r="M16" s="20" t="str">
        <f>IF(A16="","",VLOOKUP(A16,#REF!,27,FALSE))</f>
        <v/>
      </c>
      <c r="N16" s="34" t="str">
        <f>IF(A16="","",IF(VLOOKUP(A16,#REF!,12,FALSE)="国所管",VLOOKUP(A16,#REF!,23,FALSE),""))</f>
        <v/>
      </c>
      <c r="O16" s="22"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32" t="str">
        <f>IF(A16="","",VLOOKUP(A16,#REF!,52,FALSE))</f>
        <v/>
      </c>
    </row>
    <row r="17" spans="1:16" s="32" customFormat="1" ht="69.95" customHeight="1">
      <c r="A17" s="31"/>
      <c r="B17" s="14" t="str">
        <f>IF(A17="","",VLOOKUP(A17,#REF!,4,FALSE))</f>
        <v/>
      </c>
      <c r="C17" s="1" t="str">
        <f>IF(A17="","",VLOOKUP(A17,#REF!,5,FALSE))</f>
        <v/>
      </c>
      <c r="D17" s="15" t="str">
        <f>IF(A17="","",VLOOKUP(A17,#REF!,8,FALSE))</f>
        <v/>
      </c>
      <c r="E17" s="14" t="str">
        <f>IF(A17="","",VLOOKUP(A17,#REF!,9,FALSE))</f>
        <v/>
      </c>
      <c r="F17" s="16" t="str">
        <f>IF(A17="","",VLOOKUP(A17,#REF!,10,FALSE))</f>
        <v/>
      </c>
      <c r="G17" s="33" t="str">
        <f>IF(A17="","",VLOOKUP(A17,#REF!,30,FALSE))</f>
        <v/>
      </c>
      <c r="H17" s="18"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18" t="str">
        <f>IF(A17="","",VLOOKUP(A17,#REF!,14,FALSE))</f>
        <v/>
      </c>
      <c r="J17" s="20"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34"/>
      <c r="L17" s="20" t="str">
        <f>IF(A17="","",IF(VLOOKUP(A17,#REF!,26,FALSE)="①公益社団法人","公社",IF(VLOOKUP(A17,#REF!,26,FALSE)="②公益財団法人","公財","")))</f>
        <v/>
      </c>
      <c r="M17" s="20" t="str">
        <f>IF(A17="","",VLOOKUP(A17,#REF!,27,FALSE))</f>
        <v/>
      </c>
      <c r="N17" s="34" t="str">
        <f>IF(A17="","",IF(VLOOKUP(A17,#REF!,12,FALSE)="国所管",VLOOKUP(A17,#REF!,23,FALSE),""))</f>
        <v/>
      </c>
      <c r="O17" s="22"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32" t="str">
        <f>IF(A17="","",VLOOKUP(A17,#REF!,52,FALSE))</f>
        <v/>
      </c>
    </row>
    <row r="18" spans="1:16" s="32" customFormat="1" ht="69.95" customHeight="1">
      <c r="A18" s="31"/>
      <c r="B18" s="14" t="str">
        <f>IF(A18="","",VLOOKUP(A18,#REF!,4,FALSE))</f>
        <v/>
      </c>
      <c r="C18" s="1" t="str">
        <f>IF(A18="","",VLOOKUP(A18,#REF!,5,FALSE))</f>
        <v/>
      </c>
      <c r="D18" s="15" t="str">
        <f>IF(A18="","",VLOOKUP(A18,#REF!,8,FALSE))</f>
        <v/>
      </c>
      <c r="E18" s="14" t="str">
        <f>IF(A18="","",VLOOKUP(A18,#REF!,9,FALSE))</f>
        <v/>
      </c>
      <c r="F18" s="16" t="str">
        <f>IF(A18="","",VLOOKUP(A18,#REF!,10,FALSE))</f>
        <v/>
      </c>
      <c r="G18" s="33" t="str">
        <f>IF(A18="","",VLOOKUP(A18,#REF!,30,FALSE))</f>
        <v/>
      </c>
      <c r="H18" s="18"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18" t="str">
        <f>IF(A18="","",VLOOKUP(A18,#REF!,14,FALSE))</f>
        <v/>
      </c>
      <c r="J18" s="20"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34"/>
      <c r="L18" s="20" t="str">
        <f>IF(A18="","",IF(VLOOKUP(A18,#REF!,26,FALSE)="①公益社団法人","公社",IF(VLOOKUP(A18,#REF!,26,FALSE)="②公益財団法人","公財","")))</f>
        <v/>
      </c>
      <c r="M18" s="20" t="str">
        <f>IF(A18="","",VLOOKUP(A18,#REF!,27,FALSE))</f>
        <v/>
      </c>
      <c r="N18" s="34" t="str">
        <f>IF(A18="","",IF(VLOOKUP(A18,#REF!,12,FALSE)="国所管",VLOOKUP(A18,#REF!,23,FALSE),""))</f>
        <v/>
      </c>
      <c r="O18" s="22"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32" t="str">
        <f>IF(A18="","",VLOOKUP(A18,#REF!,52,FALSE))</f>
        <v/>
      </c>
    </row>
    <row r="19" spans="1:16" s="32" customFormat="1" ht="69.95" customHeight="1">
      <c r="A19" s="31"/>
      <c r="B19" s="14" t="str">
        <f>IF(A19="","",VLOOKUP(A19,#REF!,4,FALSE))</f>
        <v/>
      </c>
      <c r="C19" s="1" t="str">
        <f>IF(A19="","",VLOOKUP(A19,#REF!,5,FALSE))</f>
        <v/>
      </c>
      <c r="D19" s="15" t="str">
        <f>IF(A19="","",VLOOKUP(A19,#REF!,8,FALSE))</f>
        <v/>
      </c>
      <c r="E19" s="14" t="str">
        <f>IF(A19="","",VLOOKUP(A19,#REF!,9,FALSE))</f>
        <v/>
      </c>
      <c r="F19" s="16" t="str">
        <f>IF(A19="","",VLOOKUP(A19,#REF!,10,FALSE))</f>
        <v/>
      </c>
      <c r="G19" s="33" t="str">
        <f>IF(A19="","",VLOOKUP(A19,#REF!,30,FALSE))</f>
        <v/>
      </c>
      <c r="H19" s="18"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18" t="str">
        <f>IF(A19="","",VLOOKUP(A19,#REF!,14,FALSE))</f>
        <v/>
      </c>
      <c r="J19" s="20"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34"/>
      <c r="L19" s="20" t="str">
        <f>IF(A19="","",IF(VLOOKUP(A19,#REF!,26,FALSE)="①公益社団法人","公社",IF(VLOOKUP(A19,#REF!,26,FALSE)="②公益財団法人","公財","")))</f>
        <v/>
      </c>
      <c r="M19" s="20" t="str">
        <f>IF(A19="","",VLOOKUP(A19,#REF!,27,FALSE))</f>
        <v/>
      </c>
      <c r="N19" s="34" t="str">
        <f>IF(A19="","",IF(VLOOKUP(A19,#REF!,12,FALSE)="国所管",VLOOKUP(A19,#REF!,23,FALSE),""))</f>
        <v/>
      </c>
      <c r="O19" s="22"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32" t="str">
        <f>IF(A19="","",VLOOKUP(A19,#REF!,52,FALSE))</f>
        <v/>
      </c>
    </row>
    <row r="20" spans="1:16" s="32" customFormat="1" ht="69.95" customHeight="1">
      <c r="A20" s="31"/>
      <c r="B20" s="14" t="str">
        <f>IF(A20="","",VLOOKUP(A20,#REF!,4,FALSE))</f>
        <v/>
      </c>
      <c r="C20" s="1" t="str">
        <f>IF(A20="","",VLOOKUP(A20,#REF!,5,FALSE))</f>
        <v/>
      </c>
      <c r="D20" s="15" t="str">
        <f>IF(A20="","",VLOOKUP(A20,#REF!,8,FALSE))</f>
        <v/>
      </c>
      <c r="E20" s="14" t="str">
        <f>IF(A20="","",VLOOKUP(A20,#REF!,9,FALSE))</f>
        <v/>
      </c>
      <c r="F20" s="16" t="str">
        <f>IF(A20="","",VLOOKUP(A20,#REF!,10,FALSE))</f>
        <v/>
      </c>
      <c r="G20" s="33" t="str">
        <f>IF(A20="","",VLOOKUP(A20,#REF!,30,FALSE))</f>
        <v/>
      </c>
      <c r="H20" s="18"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18" t="str">
        <f>IF(A20="","",VLOOKUP(A20,#REF!,14,FALSE))</f>
        <v/>
      </c>
      <c r="J20" s="20"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34"/>
      <c r="L20" s="20" t="str">
        <f>IF(A20="","",IF(VLOOKUP(A20,#REF!,26,FALSE)="①公益社団法人","公社",IF(VLOOKUP(A20,#REF!,26,FALSE)="②公益財団法人","公財","")))</f>
        <v/>
      </c>
      <c r="M20" s="20" t="str">
        <f>IF(A20="","",VLOOKUP(A20,#REF!,27,FALSE))</f>
        <v/>
      </c>
      <c r="N20" s="34" t="str">
        <f>IF(A20="","",IF(VLOOKUP(A20,#REF!,12,FALSE)="国所管",VLOOKUP(A20,#REF!,23,FALSE),""))</f>
        <v/>
      </c>
      <c r="O20" s="22"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32" t="str">
        <f>IF(A20="","",VLOOKUP(A20,#REF!,52,FALSE))</f>
        <v/>
      </c>
    </row>
    <row r="21" spans="1:16" s="32" customFormat="1" ht="69.95" customHeight="1">
      <c r="A21" s="31"/>
      <c r="B21" s="14" t="str">
        <f>IF(A21="","",VLOOKUP(A21,#REF!,4,FALSE))</f>
        <v/>
      </c>
      <c r="C21" s="1" t="str">
        <f>IF(A21="","",VLOOKUP(A21,#REF!,5,FALSE))</f>
        <v/>
      </c>
      <c r="D21" s="15" t="str">
        <f>IF(A21="","",VLOOKUP(A21,#REF!,8,FALSE))</f>
        <v/>
      </c>
      <c r="E21" s="14" t="str">
        <f>IF(A21="","",VLOOKUP(A21,#REF!,9,FALSE))</f>
        <v/>
      </c>
      <c r="F21" s="16" t="str">
        <f>IF(A21="","",VLOOKUP(A21,#REF!,10,FALSE))</f>
        <v/>
      </c>
      <c r="G21" s="33" t="str">
        <f>IF(A21="","",VLOOKUP(A21,#REF!,30,FALSE))</f>
        <v/>
      </c>
      <c r="H21" s="18"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18" t="str">
        <f>IF(A21="","",VLOOKUP(A21,#REF!,14,FALSE))</f>
        <v/>
      </c>
      <c r="J21" s="20"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34"/>
      <c r="L21" s="20" t="str">
        <f>IF(A21="","",IF(VLOOKUP(A21,#REF!,26,FALSE)="①公益社団法人","公社",IF(VLOOKUP(A21,#REF!,26,FALSE)="②公益財団法人","公財","")))</f>
        <v/>
      </c>
      <c r="M21" s="20" t="str">
        <f>IF(A21="","",VLOOKUP(A21,#REF!,27,FALSE))</f>
        <v/>
      </c>
      <c r="N21" s="34" t="str">
        <f>IF(A21="","",IF(VLOOKUP(A21,#REF!,12,FALSE)="国所管",VLOOKUP(A21,#REF!,23,FALSE),""))</f>
        <v/>
      </c>
      <c r="O21" s="22"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32" t="str">
        <f>IF(A21="","",VLOOKUP(A21,#REF!,52,FALSE))</f>
        <v/>
      </c>
    </row>
    <row r="22" spans="1:16" s="32" customFormat="1" ht="69.95" customHeight="1">
      <c r="A22" s="31"/>
      <c r="B22" s="14" t="str">
        <f>IF(A22="","",VLOOKUP(A22,#REF!,4,FALSE))</f>
        <v/>
      </c>
      <c r="C22" s="1" t="str">
        <f>IF(A22="","",VLOOKUP(A22,#REF!,5,FALSE))</f>
        <v/>
      </c>
      <c r="D22" s="15" t="str">
        <f>IF(A22="","",VLOOKUP(A22,#REF!,8,FALSE))</f>
        <v/>
      </c>
      <c r="E22" s="14" t="str">
        <f>IF(A22="","",VLOOKUP(A22,#REF!,9,FALSE))</f>
        <v/>
      </c>
      <c r="F22" s="16" t="str">
        <f>IF(A22="","",VLOOKUP(A22,#REF!,10,FALSE))</f>
        <v/>
      </c>
      <c r="G22" s="33" t="str">
        <f>IF(A22="","",VLOOKUP(A22,#REF!,30,FALSE))</f>
        <v/>
      </c>
      <c r="H22" s="18"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18" t="str">
        <f>IF(A22="","",VLOOKUP(A22,#REF!,14,FALSE))</f>
        <v/>
      </c>
      <c r="J22" s="20"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34"/>
      <c r="L22" s="20" t="str">
        <f>IF(A22="","",IF(VLOOKUP(A22,#REF!,26,FALSE)="①公益社団法人","公社",IF(VLOOKUP(A22,#REF!,26,FALSE)="②公益財団法人","公財","")))</f>
        <v/>
      </c>
      <c r="M22" s="20" t="str">
        <f>IF(A22="","",VLOOKUP(A22,#REF!,27,FALSE))</f>
        <v/>
      </c>
      <c r="N22" s="34" t="str">
        <f>IF(A22="","",IF(VLOOKUP(A22,#REF!,12,FALSE)="国所管",VLOOKUP(A22,#REF!,23,FALSE),""))</f>
        <v/>
      </c>
      <c r="O22" s="22"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32" t="str">
        <f>IF(A22="","",VLOOKUP(A22,#REF!,52,FALSE))</f>
        <v/>
      </c>
    </row>
    <row r="23" spans="1:16" s="32" customFormat="1" ht="69.95" customHeight="1">
      <c r="A23" s="31"/>
      <c r="B23" s="14" t="str">
        <f>IF(A23="","",VLOOKUP(A23,#REF!,4,FALSE))</f>
        <v/>
      </c>
      <c r="C23" s="1" t="str">
        <f>IF(A23="","",VLOOKUP(A23,#REF!,5,FALSE))</f>
        <v/>
      </c>
      <c r="D23" s="15" t="str">
        <f>IF(A23="","",VLOOKUP(A23,#REF!,8,FALSE))</f>
        <v/>
      </c>
      <c r="E23" s="14" t="str">
        <f>IF(A23="","",VLOOKUP(A23,#REF!,9,FALSE))</f>
        <v/>
      </c>
      <c r="F23" s="16" t="str">
        <f>IF(A23="","",VLOOKUP(A23,#REF!,10,FALSE))</f>
        <v/>
      </c>
      <c r="G23" s="33" t="str">
        <f>IF(A23="","",VLOOKUP(A23,#REF!,30,FALSE))</f>
        <v/>
      </c>
      <c r="H23" s="18"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18" t="str">
        <f>IF(A23="","",VLOOKUP(A23,#REF!,14,FALSE))</f>
        <v/>
      </c>
      <c r="J23" s="20"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34"/>
      <c r="L23" s="20" t="str">
        <f>IF(A23="","",IF(VLOOKUP(A23,#REF!,26,FALSE)="①公益社団法人","公社",IF(VLOOKUP(A23,#REF!,26,FALSE)="②公益財団法人","公財","")))</f>
        <v/>
      </c>
      <c r="M23" s="20" t="str">
        <f>IF(A23="","",VLOOKUP(A23,#REF!,27,FALSE))</f>
        <v/>
      </c>
      <c r="N23" s="34" t="str">
        <f>IF(A23="","",IF(VLOOKUP(A23,#REF!,12,FALSE)="国所管",VLOOKUP(A23,#REF!,23,FALSE),""))</f>
        <v/>
      </c>
      <c r="O23" s="22"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32" t="str">
        <f>IF(A23="","",VLOOKUP(A23,#REF!,52,FALSE))</f>
        <v/>
      </c>
    </row>
    <row r="24" spans="1:16" s="32" customFormat="1" ht="69.95" customHeight="1">
      <c r="A24" s="31"/>
      <c r="B24" s="14" t="str">
        <f>IF(A24="","",VLOOKUP(A24,#REF!,4,FALSE))</f>
        <v/>
      </c>
      <c r="C24" s="1" t="str">
        <f>IF(A24="","",VLOOKUP(A24,#REF!,5,FALSE))</f>
        <v/>
      </c>
      <c r="D24" s="15" t="str">
        <f>IF(A24="","",VLOOKUP(A24,#REF!,8,FALSE))</f>
        <v/>
      </c>
      <c r="E24" s="14" t="str">
        <f>IF(A24="","",VLOOKUP(A24,#REF!,9,FALSE))</f>
        <v/>
      </c>
      <c r="F24" s="16" t="str">
        <f>IF(A24="","",VLOOKUP(A24,#REF!,10,FALSE))</f>
        <v/>
      </c>
      <c r="G24" s="33" t="str">
        <f>IF(A24="","",VLOOKUP(A24,#REF!,30,FALSE))</f>
        <v/>
      </c>
      <c r="H24" s="18"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18" t="str">
        <f>IF(A24="","",VLOOKUP(A24,#REF!,14,FALSE))</f>
        <v/>
      </c>
      <c r="J24" s="20"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34"/>
      <c r="L24" s="20" t="str">
        <f>IF(A24="","",IF(VLOOKUP(A24,#REF!,26,FALSE)="①公益社団法人","公社",IF(VLOOKUP(A24,#REF!,26,FALSE)="②公益財団法人","公財","")))</f>
        <v/>
      </c>
      <c r="M24" s="20" t="str">
        <f>IF(A24="","",VLOOKUP(A24,#REF!,27,FALSE))</f>
        <v/>
      </c>
      <c r="N24" s="34" t="str">
        <f>IF(A24="","",IF(VLOOKUP(A24,#REF!,12,FALSE)="国所管",VLOOKUP(A24,#REF!,23,FALSE),""))</f>
        <v/>
      </c>
      <c r="O24" s="22"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32" t="str">
        <f>IF(A24="","",VLOOKUP(A24,#REF!,52,FALSE))</f>
        <v/>
      </c>
    </row>
    <row r="25" spans="1:16" s="32" customFormat="1" ht="69.95" customHeight="1">
      <c r="A25" s="31"/>
      <c r="B25" s="14" t="str">
        <f>IF(A25="","",VLOOKUP(A25,#REF!,4,FALSE))</f>
        <v/>
      </c>
      <c r="C25" s="1" t="str">
        <f>IF(A25="","",VLOOKUP(A25,#REF!,5,FALSE))</f>
        <v/>
      </c>
      <c r="D25" s="15" t="str">
        <f>IF(A25="","",VLOOKUP(A25,#REF!,8,FALSE))</f>
        <v/>
      </c>
      <c r="E25" s="14" t="str">
        <f>IF(A25="","",VLOOKUP(A25,#REF!,9,FALSE))</f>
        <v/>
      </c>
      <c r="F25" s="16" t="str">
        <f>IF(A25="","",VLOOKUP(A25,#REF!,10,FALSE))</f>
        <v/>
      </c>
      <c r="G25" s="33" t="str">
        <f>IF(A25="","",VLOOKUP(A25,#REF!,30,FALSE))</f>
        <v/>
      </c>
      <c r="H25" s="18"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18" t="str">
        <f>IF(A25="","",VLOOKUP(A25,#REF!,14,FALSE))</f>
        <v/>
      </c>
      <c r="J25" s="20"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34"/>
      <c r="L25" s="20" t="str">
        <f>IF(A25="","",IF(VLOOKUP(A25,#REF!,26,FALSE)="①公益社団法人","公社",IF(VLOOKUP(A25,#REF!,26,FALSE)="②公益財団法人","公財","")))</f>
        <v/>
      </c>
      <c r="M25" s="20" t="str">
        <f>IF(A25="","",VLOOKUP(A25,#REF!,27,FALSE))</f>
        <v/>
      </c>
      <c r="N25" s="34" t="str">
        <f>IF(A25="","",IF(VLOOKUP(A25,#REF!,12,FALSE)="国所管",VLOOKUP(A25,#REF!,23,FALSE),""))</f>
        <v/>
      </c>
      <c r="O25" s="22"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32" t="str">
        <f>IF(A25="","",VLOOKUP(A25,#REF!,52,FALSE))</f>
        <v/>
      </c>
    </row>
    <row r="26" spans="1:16" s="32" customFormat="1" ht="69.95" customHeight="1">
      <c r="A26" s="31"/>
      <c r="B26" s="14" t="str">
        <f>IF(A26="","",VLOOKUP(A26,#REF!,4,FALSE))</f>
        <v/>
      </c>
      <c r="C26" s="1" t="str">
        <f>IF(A26="","",VLOOKUP(A26,#REF!,5,FALSE))</f>
        <v/>
      </c>
      <c r="D26" s="15" t="str">
        <f>IF(A26="","",VLOOKUP(A26,#REF!,8,FALSE))</f>
        <v/>
      </c>
      <c r="E26" s="14" t="str">
        <f>IF(A26="","",VLOOKUP(A26,#REF!,9,FALSE))</f>
        <v/>
      </c>
      <c r="F26" s="16" t="str">
        <f>IF(A26="","",VLOOKUP(A26,#REF!,10,FALSE))</f>
        <v/>
      </c>
      <c r="G26" s="33" t="str">
        <f>IF(A26="","",VLOOKUP(A26,#REF!,30,FALSE))</f>
        <v/>
      </c>
      <c r="H26" s="18"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18" t="str">
        <f>IF(A26="","",VLOOKUP(A26,#REF!,14,FALSE))</f>
        <v/>
      </c>
      <c r="J26" s="20"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34"/>
      <c r="L26" s="20" t="str">
        <f>IF(A26="","",IF(VLOOKUP(A26,#REF!,26,FALSE)="①公益社団法人","公社",IF(VLOOKUP(A26,#REF!,26,FALSE)="②公益財団法人","公財","")))</f>
        <v/>
      </c>
      <c r="M26" s="20" t="str">
        <f>IF(A26="","",VLOOKUP(A26,#REF!,27,FALSE))</f>
        <v/>
      </c>
      <c r="N26" s="34" t="str">
        <f>IF(A26="","",IF(VLOOKUP(A26,#REF!,12,FALSE)="国所管",VLOOKUP(A26,#REF!,23,FALSE),""))</f>
        <v/>
      </c>
      <c r="O26" s="22"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32" t="str">
        <f>IF(A26="","",VLOOKUP(A26,#REF!,52,FALSE))</f>
        <v/>
      </c>
    </row>
    <row r="27" spans="1:16" s="32" customFormat="1" ht="69.95" customHeight="1">
      <c r="A27" s="31"/>
      <c r="B27" s="14" t="str">
        <f>IF(A27="","",VLOOKUP(A27,#REF!,4,FALSE))</f>
        <v/>
      </c>
      <c r="C27" s="1" t="str">
        <f>IF(A27="","",VLOOKUP(A27,#REF!,5,FALSE))</f>
        <v/>
      </c>
      <c r="D27" s="15" t="str">
        <f>IF(A27="","",VLOOKUP(A27,#REF!,8,FALSE))</f>
        <v/>
      </c>
      <c r="E27" s="14" t="str">
        <f>IF(A27="","",VLOOKUP(A27,#REF!,9,FALSE))</f>
        <v/>
      </c>
      <c r="F27" s="16" t="str">
        <f>IF(A27="","",VLOOKUP(A27,#REF!,10,FALSE))</f>
        <v/>
      </c>
      <c r="G27" s="33" t="str">
        <f>IF(A27="","",VLOOKUP(A27,#REF!,30,FALSE))</f>
        <v/>
      </c>
      <c r="H27" s="18"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18" t="str">
        <f>IF(A27="","",VLOOKUP(A27,#REF!,14,FALSE))</f>
        <v/>
      </c>
      <c r="J27" s="20"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34"/>
      <c r="L27" s="20" t="str">
        <f>IF(A27="","",IF(VLOOKUP(A27,#REF!,26,FALSE)="①公益社団法人","公社",IF(VLOOKUP(A27,#REF!,26,FALSE)="②公益財団法人","公財","")))</f>
        <v/>
      </c>
      <c r="M27" s="20" t="str">
        <f>IF(A27="","",VLOOKUP(A27,#REF!,27,FALSE))</f>
        <v/>
      </c>
      <c r="N27" s="34" t="str">
        <f>IF(A27="","",IF(VLOOKUP(A27,#REF!,12,FALSE)="国所管",VLOOKUP(A27,#REF!,23,FALSE),""))</f>
        <v/>
      </c>
      <c r="O27" s="22"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32" t="str">
        <f>IF(A27="","",VLOOKUP(A27,#REF!,52,FALSE))</f>
        <v/>
      </c>
    </row>
    <row r="28" spans="1:16" s="32" customFormat="1" ht="69.95" customHeight="1">
      <c r="A28" s="31"/>
      <c r="B28" s="14" t="str">
        <f>IF(A28="","",VLOOKUP(A28,#REF!,4,FALSE))</f>
        <v/>
      </c>
      <c r="C28" s="1" t="str">
        <f>IF(A28="","",VLOOKUP(A28,#REF!,5,FALSE))</f>
        <v/>
      </c>
      <c r="D28" s="15" t="str">
        <f>IF(A28="","",VLOOKUP(A28,#REF!,8,FALSE))</f>
        <v/>
      </c>
      <c r="E28" s="14" t="str">
        <f>IF(A28="","",VLOOKUP(A28,#REF!,9,FALSE))</f>
        <v/>
      </c>
      <c r="F28" s="16" t="str">
        <f>IF(A28="","",VLOOKUP(A28,#REF!,10,FALSE))</f>
        <v/>
      </c>
      <c r="G28" s="33" t="str">
        <f>IF(A28="","",VLOOKUP(A28,#REF!,30,FALSE))</f>
        <v/>
      </c>
      <c r="H28" s="18"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18" t="str">
        <f>IF(A28="","",VLOOKUP(A28,#REF!,14,FALSE))</f>
        <v/>
      </c>
      <c r="J28" s="20"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34"/>
      <c r="L28" s="20" t="str">
        <f>IF(A28="","",IF(VLOOKUP(A28,#REF!,26,FALSE)="①公益社団法人","公社",IF(VLOOKUP(A28,#REF!,26,FALSE)="②公益財団法人","公財","")))</f>
        <v/>
      </c>
      <c r="M28" s="20" t="str">
        <f>IF(A28="","",VLOOKUP(A28,#REF!,27,FALSE))</f>
        <v/>
      </c>
      <c r="N28" s="34" t="str">
        <f>IF(A28="","",IF(VLOOKUP(A28,#REF!,12,FALSE)="国所管",VLOOKUP(A28,#REF!,23,FALSE),""))</f>
        <v/>
      </c>
      <c r="O28" s="22"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32" t="str">
        <f>IF(A28="","",VLOOKUP(A28,#REF!,52,FALSE))</f>
        <v/>
      </c>
    </row>
    <row r="29" spans="1:16" s="32" customFormat="1" ht="69.95" customHeight="1">
      <c r="A29" s="31"/>
      <c r="B29" s="14" t="str">
        <f>IF(A29="","",VLOOKUP(A29,#REF!,4,FALSE))</f>
        <v/>
      </c>
      <c r="C29" s="1" t="str">
        <f>IF(A29="","",VLOOKUP(A29,#REF!,5,FALSE))</f>
        <v/>
      </c>
      <c r="D29" s="15" t="str">
        <f>IF(A29="","",VLOOKUP(A29,#REF!,8,FALSE))</f>
        <v/>
      </c>
      <c r="E29" s="14" t="str">
        <f>IF(A29="","",VLOOKUP(A29,#REF!,9,FALSE))</f>
        <v/>
      </c>
      <c r="F29" s="16" t="str">
        <f>IF(A29="","",VLOOKUP(A29,#REF!,10,FALSE))</f>
        <v/>
      </c>
      <c r="G29" s="33" t="str">
        <f>IF(A29="","",VLOOKUP(A29,#REF!,30,FALSE))</f>
        <v/>
      </c>
      <c r="H29" s="18"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18" t="str">
        <f>IF(A29="","",VLOOKUP(A29,#REF!,14,FALSE))</f>
        <v/>
      </c>
      <c r="J29" s="20"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34"/>
      <c r="L29" s="20" t="str">
        <f>IF(A29="","",IF(VLOOKUP(A29,#REF!,26,FALSE)="①公益社団法人","公社",IF(VLOOKUP(A29,#REF!,26,FALSE)="②公益財団法人","公財","")))</f>
        <v/>
      </c>
      <c r="M29" s="20" t="str">
        <f>IF(A29="","",VLOOKUP(A29,#REF!,27,FALSE))</f>
        <v/>
      </c>
      <c r="N29" s="34" t="str">
        <f>IF(A29="","",IF(VLOOKUP(A29,#REF!,12,FALSE)="国所管",VLOOKUP(A29,#REF!,23,FALSE),""))</f>
        <v/>
      </c>
      <c r="O29" s="22"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32" t="str">
        <f>IF(A29="","",VLOOKUP(A29,#REF!,52,FALSE))</f>
        <v/>
      </c>
    </row>
    <row r="30" spans="1:16" s="32" customFormat="1" ht="69.95" customHeight="1">
      <c r="A30" s="31"/>
      <c r="B30" s="14" t="str">
        <f>IF(A30="","",VLOOKUP(A30,#REF!,4,FALSE))</f>
        <v/>
      </c>
      <c r="C30" s="1" t="str">
        <f>IF(A30="","",VLOOKUP(A30,#REF!,5,FALSE))</f>
        <v/>
      </c>
      <c r="D30" s="15" t="str">
        <f>IF(A30="","",VLOOKUP(A30,#REF!,8,FALSE))</f>
        <v/>
      </c>
      <c r="E30" s="14" t="str">
        <f>IF(A30="","",VLOOKUP(A30,#REF!,9,FALSE))</f>
        <v/>
      </c>
      <c r="F30" s="16" t="str">
        <f>IF(A30="","",VLOOKUP(A30,#REF!,10,FALSE))</f>
        <v/>
      </c>
      <c r="G30" s="33" t="str">
        <f>IF(A30="","",VLOOKUP(A30,#REF!,30,FALSE))</f>
        <v/>
      </c>
      <c r="H30" s="18"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18" t="str">
        <f>IF(A30="","",VLOOKUP(A30,#REF!,14,FALSE))</f>
        <v/>
      </c>
      <c r="J30" s="20"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34"/>
      <c r="L30" s="20" t="str">
        <f>IF(A30="","",IF(VLOOKUP(A30,#REF!,26,FALSE)="①公益社団法人","公社",IF(VLOOKUP(A30,#REF!,26,FALSE)="②公益財団法人","公財","")))</f>
        <v/>
      </c>
      <c r="M30" s="20" t="str">
        <f>IF(A30="","",VLOOKUP(A30,#REF!,27,FALSE))</f>
        <v/>
      </c>
      <c r="N30" s="34" t="str">
        <f>IF(A30="","",IF(VLOOKUP(A30,#REF!,12,FALSE)="国所管",VLOOKUP(A30,#REF!,23,FALSE),""))</f>
        <v/>
      </c>
      <c r="O30" s="22"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32" t="str">
        <f>IF(A30="","",VLOOKUP(A30,#REF!,52,FALSE))</f>
        <v/>
      </c>
    </row>
    <row r="31" spans="1:16" s="32" customFormat="1" ht="69.95" customHeight="1">
      <c r="A31" s="31"/>
      <c r="B31" s="14" t="str">
        <f>IF(A31="","",VLOOKUP(A31,#REF!,4,FALSE))</f>
        <v/>
      </c>
      <c r="C31" s="1" t="str">
        <f>IF(A31="","",VLOOKUP(A31,#REF!,5,FALSE))</f>
        <v/>
      </c>
      <c r="D31" s="15" t="str">
        <f>IF(A31="","",VLOOKUP(A31,#REF!,8,FALSE))</f>
        <v/>
      </c>
      <c r="E31" s="14" t="str">
        <f>IF(A31="","",VLOOKUP(A31,#REF!,9,FALSE))</f>
        <v/>
      </c>
      <c r="F31" s="16" t="str">
        <f>IF(A31="","",VLOOKUP(A31,#REF!,10,FALSE))</f>
        <v/>
      </c>
      <c r="G31" s="33" t="str">
        <f>IF(A31="","",VLOOKUP(A31,#REF!,30,FALSE))</f>
        <v/>
      </c>
      <c r="H31" s="18"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18" t="str">
        <f>IF(A31="","",VLOOKUP(A31,#REF!,14,FALSE))</f>
        <v/>
      </c>
      <c r="J31" s="20"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34"/>
      <c r="L31" s="20" t="str">
        <f>IF(A31="","",IF(VLOOKUP(A31,#REF!,26,FALSE)="①公益社団法人","公社",IF(VLOOKUP(A31,#REF!,26,FALSE)="②公益財団法人","公財","")))</f>
        <v/>
      </c>
      <c r="M31" s="20" t="str">
        <f>IF(A31="","",VLOOKUP(A31,#REF!,27,FALSE))</f>
        <v/>
      </c>
      <c r="N31" s="34" t="str">
        <f>IF(A31="","",IF(VLOOKUP(A31,#REF!,12,FALSE)="国所管",VLOOKUP(A31,#REF!,23,FALSE),""))</f>
        <v/>
      </c>
      <c r="O31" s="22"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32" t="str">
        <f>IF(A31="","",VLOOKUP(A31,#REF!,52,FALSE))</f>
        <v/>
      </c>
    </row>
    <row r="32" spans="1:16" s="32" customFormat="1" ht="69.95" customHeight="1">
      <c r="A32" s="31"/>
      <c r="B32" s="14" t="str">
        <f>IF(A32="","",VLOOKUP(A32,#REF!,4,FALSE))</f>
        <v/>
      </c>
      <c r="C32" s="1" t="str">
        <f>IF(A32="","",VLOOKUP(A32,#REF!,5,FALSE))</f>
        <v/>
      </c>
      <c r="D32" s="15" t="str">
        <f>IF(A32="","",VLOOKUP(A32,#REF!,8,FALSE))</f>
        <v/>
      </c>
      <c r="E32" s="14" t="str">
        <f>IF(A32="","",VLOOKUP(A32,#REF!,9,FALSE))</f>
        <v/>
      </c>
      <c r="F32" s="16" t="str">
        <f>IF(A32="","",VLOOKUP(A32,#REF!,10,FALSE))</f>
        <v/>
      </c>
      <c r="G32" s="33" t="str">
        <f>IF(A32="","",VLOOKUP(A32,#REF!,30,FALSE))</f>
        <v/>
      </c>
      <c r="H32" s="18"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18" t="str">
        <f>IF(A32="","",VLOOKUP(A32,#REF!,14,FALSE))</f>
        <v/>
      </c>
      <c r="J32" s="20"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34"/>
      <c r="L32" s="20" t="str">
        <f>IF(A32="","",IF(VLOOKUP(A32,#REF!,26,FALSE)="①公益社団法人","公社",IF(VLOOKUP(A32,#REF!,26,FALSE)="②公益財団法人","公財","")))</f>
        <v/>
      </c>
      <c r="M32" s="20" t="str">
        <f>IF(A32="","",VLOOKUP(A32,#REF!,27,FALSE))</f>
        <v/>
      </c>
      <c r="N32" s="34" t="str">
        <f>IF(A32="","",IF(VLOOKUP(A32,#REF!,12,FALSE)="国所管",VLOOKUP(A32,#REF!,23,FALSE),""))</f>
        <v/>
      </c>
      <c r="O32" s="22"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32" t="str">
        <f>IF(A32="","",VLOOKUP(A32,#REF!,52,FALSE))</f>
        <v/>
      </c>
    </row>
    <row r="33" spans="1:16" s="32" customFormat="1" ht="69.95" customHeight="1">
      <c r="A33" s="31"/>
      <c r="B33" s="14" t="str">
        <f>IF(A33="","",VLOOKUP(A33,#REF!,4,FALSE))</f>
        <v/>
      </c>
      <c r="C33" s="1" t="str">
        <f>IF(A33="","",VLOOKUP(A33,#REF!,5,FALSE))</f>
        <v/>
      </c>
      <c r="D33" s="15" t="str">
        <f>IF(A33="","",VLOOKUP(A33,#REF!,8,FALSE))</f>
        <v/>
      </c>
      <c r="E33" s="14" t="str">
        <f>IF(A33="","",VLOOKUP(A33,#REF!,9,FALSE))</f>
        <v/>
      </c>
      <c r="F33" s="16" t="str">
        <f>IF(A33="","",VLOOKUP(A33,#REF!,10,FALSE))</f>
        <v/>
      </c>
      <c r="G33" s="33" t="str">
        <f>IF(A33="","",VLOOKUP(A33,#REF!,30,FALSE))</f>
        <v/>
      </c>
      <c r="H33" s="18"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18" t="str">
        <f>IF(A33="","",VLOOKUP(A33,#REF!,14,FALSE))</f>
        <v/>
      </c>
      <c r="J33" s="20"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34"/>
      <c r="L33" s="20" t="str">
        <f>IF(A33="","",IF(VLOOKUP(A33,#REF!,26,FALSE)="①公益社団法人","公社",IF(VLOOKUP(A33,#REF!,26,FALSE)="②公益財団法人","公財","")))</f>
        <v/>
      </c>
      <c r="M33" s="20" t="str">
        <f>IF(A33="","",VLOOKUP(A33,#REF!,27,FALSE))</f>
        <v/>
      </c>
      <c r="N33" s="34" t="str">
        <f>IF(A33="","",IF(VLOOKUP(A33,#REF!,12,FALSE)="国所管",VLOOKUP(A33,#REF!,23,FALSE),""))</f>
        <v/>
      </c>
      <c r="O33" s="22"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32" t="str">
        <f>IF(A33="","",VLOOKUP(A33,#REF!,52,FALSE))</f>
        <v/>
      </c>
    </row>
    <row r="34" spans="1:16" s="32" customFormat="1" ht="69.95" customHeight="1">
      <c r="A34" s="31"/>
      <c r="B34" s="14" t="str">
        <f>IF(A34="","",VLOOKUP(A34,#REF!,4,FALSE))</f>
        <v/>
      </c>
      <c r="C34" s="1" t="str">
        <f>IF(A34="","",VLOOKUP(A34,#REF!,5,FALSE))</f>
        <v/>
      </c>
      <c r="D34" s="15" t="str">
        <f>IF(A34="","",VLOOKUP(A34,#REF!,8,FALSE))</f>
        <v/>
      </c>
      <c r="E34" s="14" t="str">
        <f>IF(A34="","",VLOOKUP(A34,#REF!,9,FALSE))</f>
        <v/>
      </c>
      <c r="F34" s="16" t="str">
        <f>IF(A34="","",VLOOKUP(A34,#REF!,10,FALSE))</f>
        <v/>
      </c>
      <c r="G34" s="33" t="str">
        <f>IF(A34="","",VLOOKUP(A34,#REF!,30,FALSE))</f>
        <v/>
      </c>
      <c r="H34" s="18"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18" t="str">
        <f>IF(A34="","",VLOOKUP(A34,#REF!,14,FALSE))</f>
        <v/>
      </c>
      <c r="J34" s="20"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34"/>
      <c r="L34" s="20" t="str">
        <f>IF(A34="","",IF(VLOOKUP(A34,#REF!,26,FALSE)="①公益社団法人","公社",IF(VLOOKUP(A34,#REF!,26,FALSE)="②公益財団法人","公財","")))</f>
        <v/>
      </c>
      <c r="M34" s="20" t="str">
        <f>IF(A34="","",VLOOKUP(A34,#REF!,27,FALSE))</f>
        <v/>
      </c>
      <c r="N34" s="34" t="str">
        <f>IF(A34="","",IF(VLOOKUP(A34,#REF!,12,FALSE)="国所管",VLOOKUP(A34,#REF!,23,FALSE),""))</f>
        <v/>
      </c>
      <c r="O34" s="22"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32" t="str">
        <f>IF(A34="","",VLOOKUP(A34,#REF!,52,FALSE))</f>
        <v/>
      </c>
    </row>
    <row r="35" spans="1:16" s="32" customFormat="1" ht="69.95" customHeight="1">
      <c r="A35" s="31"/>
      <c r="B35" s="14" t="str">
        <f>IF(A35="","",VLOOKUP(A35,#REF!,4,FALSE))</f>
        <v/>
      </c>
      <c r="C35" s="1" t="str">
        <f>IF(A35="","",VLOOKUP(A35,#REF!,5,FALSE))</f>
        <v/>
      </c>
      <c r="D35" s="15" t="str">
        <f>IF(A35="","",VLOOKUP(A35,#REF!,8,FALSE))</f>
        <v/>
      </c>
      <c r="E35" s="14" t="str">
        <f>IF(A35="","",VLOOKUP(A35,#REF!,9,FALSE))</f>
        <v/>
      </c>
      <c r="F35" s="16" t="str">
        <f>IF(A35="","",VLOOKUP(A35,#REF!,10,FALSE))</f>
        <v/>
      </c>
      <c r="G35" s="33" t="str">
        <f>IF(A35="","",VLOOKUP(A35,#REF!,30,FALSE))</f>
        <v/>
      </c>
      <c r="H35" s="18"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18" t="str">
        <f>IF(A35="","",VLOOKUP(A35,#REF!,14,FALSE))</f>
        <v/>
      </c>
      <c r="J35" s="20"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34"/>
      <c r="L35" s="20" t="str">
        <f>IF(A35="","",IF(VLOOKUP(A35,#REF!,26,FALSE)="①公益社団法人","公社",IF(VLOOKUP(A35,#REF!,26,FALSE)="②公益財団法人","公財","")))</f>
        <v/>
      </c>
      <c r="M35" s="20" t="str">
        <f>IF(A35="","",VLOOKUP(A35,#REF!,27,FALSE))</f>
        <v/>
      </c>
      <c r="N35" s="34" t="str">
        <f>IF(A35="","",IF(VLOOKUP(A35,#REF!,12,FALSE)="国所管",VLOOKUP(A35,#REF!,23,FALSE),""))</f>
        <v/>
      </c>
      <c r="O35" s="22"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32" t="str">
        <f>IF(A35="","",VLOOKUP(A35,#REF!,52,FALSE))</f>
        <v/>
      </c>
    </row>
    <row r="36" spans="1:16" s="32" customFormat="1" ht="69.95" customHeight="1">
      <c r="A36" s="31"/>
      <c r="B36" s="14" t="str">
        <f>IF(A36="","",VLOOKUP(A36,#REF!,4,FALSE))</f>
        <v/>
      </c>
      <c r="C36" s="1" t="str">
        <f>IF(A36="","",VLOOKUP(A36,#REF!,5,FALSE))</f>
        <v/>
      </c>
      <c r="D36" s="15" t="str">
        <f>IF(A36="","",VLOOKUP(A36,#REF!,8,FALSE))</f>
        <v/>
      </c>
      <c r="E36" s="14" t="str">
        <f>IF(A36="","",VLOOKUP(A36,#REF!,9,FALSE))</f>
        <v/>
      </c>
      <c r="F36" s="16" t="str">
        <f>IF(A36="","",VLOOKUP(A36,#REF!,10,FALSE))</f>
        <v/>
      </c>
      <c r="G36" s="33" t="str">
        <f>IF(A36="","",VLOOKUP(A36,#REF!,30,FALSE))</f>
        <v/>
      </c>
      <c r="H36" s="18"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18" t="str">
        <f>IF(A36="","",VLOOKUP(A36,#REF!,14,FALSE))</f>
        <v/>
      </c>
      <c r="J36" s="20"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34"/>
      <c r="L36" s="20" t="str">
        <f>IF(A36="","",IF(VLOOKUP(A36,#REF!,26,FALSE)="①公益社団法人","公社",IF(VLOOKUP(A36,#REF!,26,FALSE)="②公益財団法人","公財","")))</f>
        <v/>
      </c>
      <c r="M36" s="20" t="str">
        <f>IF(A36="","",VLOOKUP(A36,#REF!,27,FALSE))</f>
        <v/>
      </c>
      <c r="N36" s="34" t="str">
        <f>IF(A36="","",IF(VLOOKUP(A36,#REF!,12,FALSE)="国所管",VLOOKUP(A36,#REF!,23,FALSE),""))</f>
        <v/>
      </c>
      <c r="O36" s="22"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32" t="str">
        <f>IF(A36="","",VLOOKUP(A36,#REF!,52,FALSE))</f>
        <v/>
      </c>
    </row>
    <row r="37" spans="1:16" s="32" customFormat="1" ht="69.95" customHeight="1">
      <c r="A37" s="31"/>
      <c r="B37" s="14" t="str">
        <f>IF(A37="","",VLOOKUP(A37,#REF!,4,FALSE))</f>
        <v/>
      </c>
      <c r="C37" s="1" t="str">
        <f>IF(A37="","",VLOOKUP(A37,#REF!,5,FALSE))</f>
        <v/>
      </c>
      <c r="D37" s="15" t="str">
        <f>IF(A37="","",VLOOKUP(A37,#REF!,8,FALSE))</f>
        <v/>
      </c>
      <c r="E37" s="14" t="str">
        <f>IF(A37="","",VLOOKUP(A37,#REF!,9,FALSE))</f>
        <v/>
      </c>
      <c r="F37" s="16" t="str">
        <f>IF(A37="","",VLOOKUP(A37,#REF!,10,FALSE))</f>
        <v/>
      </c>
      <c r="G37" s="33" t="str">
        <f>IF(A37="","",VLOOKUP(A37,#REF!,30,FALSE))</f>
        <v/>
      </c>
      <c r="H37" s="18"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18" t="str">
        <f>IF(A37="","",VLOOKUP(A37,#REF!,14,FALSE))</f>
        <v/>
      </c>
      <c r="J37" s="20"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34"/>
      <c r="L37" s="20" t="str">
        <f>IF(A37="","",IF(VLOOKUP(A37,#REF!,26,FALSE)="①公益社団法人","公社",IF(VLOOKUP(A37,#REF!,26,FALSE)="②公益財団法人","公財","")))</f>
        <v/>
      </c>
      <c r="M37" s="20" t="str">
        <f>IF(A37="","",VLOOKUP(A37,#REF!,27,FALSE))</f>
        <v/>
      </c>
      <c r="N37" s="34" t="str">
        <f>IF(A37="","",IF(VLOOKUP(A37,#REF!,12,FALSE)="国所管",VLOOKUP(A37,#REF!,23,FALSE),""))</f>
        <v/>
      </c>
      <c r="O37" s="22"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32" t="str">
        <f>IF(A37="","",VLOOKUP(A37,#REF!,52,FALSE))</f>
        <v/>
      </c>
    </row>
    <row r="38" spans="1:16" s="32" customFormat="1" ht="69.95" customHeight="1">
      <c r="A38" s="31"/>
      <c r="B38" s="14" t="str">
        <f>IF(A38="","",VLOOKUP(A38,#REF!,4,FALSE))</f>
        <v/>
      </c>
      <c r="C38" s="1" t="str">
        <f>IF(A38="","",VLOOKUP(A38,#REF!,5,FALSE))</f>
        <v/>
      </c>
      <c r="D38" s="15" t="str">
        <f>IF(A38="","",VLOOKUP(A38,#REF!,8,FALSE))</f>
        <v/>
      </c>
      <c r="E38" s="14" t="str">
        <f>IF(A38="","",VLOOKUP(A38,#REF!,9,FALSE))</f>
        <v/>
      </c>
      <c r="F38" s="16" t="str">
        <f>IF(A38="","",VLOOKUP(A38,#REF!,10,FALSE))</f>
        <v/>
      </c>
      <c r="G38" s="33" t="str">
        <f>IF(A38="","",VLOOKUP(A38,#REF!,30,FALSE))</f>
        <v/>
      </c>
      <c r="H38" s="18"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18" t="str">
        <f>IF(A38="","",VLOOKUP(A38,#REF!,14,FALSE))</f>
        <v/>
      </c>
      <c r="J38" s="20"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34"/>
      <c r="L38" s="20" t="str">
        <f>IF(A38="","",IF(VLOOKUP(A38,#REF!,26,FALSE)="①公益社団法人","公社",IF(VLOOKUP(A38,#REF!,26,FALSE)="②公益財団法人","公財","")))</f>
        <v/>
      </c>
      <c r="M38" s="20" t="str">
        <f>IF(A38="","",VLOOKUP(A38,#REF!,27,FALSE))</f>
        <v/>
      </c>
      <c r="N38" s="34" t="str">
        <f>IF(A38="","",IF(VLOOKUP(A38,#REF!,12,FALSE)="国所管",VLOOKUP(A38,#REF!,23,FALSE),""))</f>
        <v/>
      </c>
      <c r="O38" s="22"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32" t="str">
        <f>IF(A38="","",VLOOKUP(A38,#REF!,52,FALSE))</f>
        <v/>
      </c>
    </row>
    <row r="39" spans="1:16" s="32" customFormat="1" ht="69.95" customHeight="1">
      <c r="A39" s="31"/>
      <c r="B39" s="14" t="str">
        <f>IF(A39="","",VLOOKUP(A39,#REF!,4,FALSE))</f>
        <v/>
      </c>
      <c r="C39" s="1" t="str">
        <f>IF(A39="","",VLOOKUP(A39,#REF!,5,FALSE))</f>
        <v/>
      </c>
      <c r="D39" s="15" t="str">
        <f>IF(A39="","",VLOOKUP(A39,#REF!,8,FALSE))</f>
        <v/>
      </c>
      <c r="E39" s="14" t="str">
        <f>IF(A39="","",VLOOKUP(A39,#REF!,9,FALSE))</f>
        <v/>
      </c>
      <c r="F39" s="16" t="str">
        <f>IF(A39="","",VLOOKUP(A39,#REF!,10,FALSE))</f>
        <v/>
      </c>
      <c r="G39" s="33" t="str">
        <f>IF(A39="","",VLOOKUP(A39,#REF!,30,FALSE))</f>
        <v/>
      </c>
      <c r="H39" s="18"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18" t="str">
        <f>IF(A39="","",VLOOKUP(A39,#REF!,14,FALSE))</f>
        <v/>
      </c>
      <c r="J39" s="20"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34"/>
      <c r="L39" s="20" t="str">
        <f>IF(A39="","",IF(VLOOKUP(A39,#REF!,26,FALSE)="①公益社団法人","公社",IF(VLOOKUP(A39,#REF!,26,FALSE)="②公益財団法人","公財","")))</f>
        <v/>
      </c>
      <c r="M39" s="20" t="str">
        <f>IF(A39="","",VLOOKUP(A39,#REF!,27,FALSE))</f>
        <v/>
      </c>
      <c r="N39" s="34" t="str">
        <f>IF(A39="","",IF(VLOOKUP(A39,#REF!,12,FALSE)="国所管",VLOOKUP(A39,#REF!,23,FALSE),""))</f>
        <v/>
      </c>
      <c r="O39" s="22"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32" t="str">
        <f>IF(A39="","",VLOOKUP(A39,#REF!,52,FALSE))</f>
        <v/>
      </c>
    </row>
    <row r="40" spans="1:16" s="32" customFormat="1" ht="69.95" customHeight="1">
      <c r="A40" s="31"/>
      <c r="B40" s="14" t="str">
        <f>IF(A40="","",VLOOKUP(A40,#REF!,4,FALSE))</f>
        <v/>
      </c>
      <c r="C40" s="1" t="str">
        <f>IF(A40="","",VLOOKUP(A40,#REF!,5,FALSE))</f>
        <v/>
      </c>
      <c r="D40" s="15" t="str">
        <f>IF(A40="","",VLOOKUP(A40,#REF!,8,FALSE))</f>
        <v/>
      </c>
      <c r="E40" s="14" t="str">
        <f>IF(A40="","",VLOOKUP(A40,#REF!,9,FALSE))</f>
        <v/>
      </c>
      <c r="F40" s="16" t="str">
        <f>IF(A40="","",VLOOKUP(A40,#REF!,10,FALSE))</f>
        <v/>
      </c>
      <c r="G40" s="33" t="str">
        <f>IF(A40="","",VLOOKUP(A40,#REF!,30,FALSE))</f>
        <v/>
      </c>
      <c r="H40" s="18"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18" t="str">
        <f>IF(A40="","",VLOOKUP(A40,#REF!,14,FALSE))</f>
        <v/>
      </c>
      <c r="J40" s="20"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34"/>
      <c r="L40" s="20" t="str">
        <f>IF(A40="","",IF(VLOOKUP(A40,#REF!,26,FALSE)="①公益社団法人","公社",IF(VLOOKUP(A40,#REF!,26,FALSE)="②公益財団法人","公財","")))</f>
        <v/>
      </c>
      <c r="M40" s="20" t="str">
        <f>IF(A40="","",VLOOKUP(A40,#REF!,27,FALSE))</f>
        <v/>
      </c>
      <c r="N40" s="34" t="str">
        <f>IF(A40="","",IF(VLOOKUP(A40,#REF!,12,FALSE)="国所管",VLOOKUP(A40,#REF!,23,FALSE),""))</f>
        <v/>
      </c>
      <c r="O40" s="22"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32" t="str">
        <f>IF(A40="","",VLOOKUP(A40,#REF!,52,FALSE))</f>
        <v/>
      </c>
    </row>
    <row r="41" spans="1:16" s="32" customFormat="1" ht="69.95" customHeight="1">
      <c r="A41" s="31"/>
      <c r="B41" s="14" t="str">
        <f>IF(A41="","",VLOOKUP(A41,#REF!,4,FALSE))</f>
        <v/>
      </c>
      <c r="C41" s="1" t="str">
        <f>IF(A41="","",VLOOKUP(A41,#REF!,5,FALSE))</f>
        <v/>
      </c>
      <c r="D41" s="15" t="str">
        <f>IF(A41="","",VLOOKUP(A41,#REF!,8,FALSE))</f>
        <v/>
      </c>
      <c r="E41" s="14" t="str">
        <f>IF(A41="","",VLOOKUP(A41,#REF!,9,FALSE))</f>
        <v/>
      </c>
      <c r="F41" s="16" t="str">
        <f>IF(A41="","",VLOOKUP(A41,#REF!,10,FALSE))</f>
        <v/>
      </c>
      <c r="G41" s="33" t="str">
        <f>IF(A41="","",VLOOKUP(A41,#REF!,30,FALSE))</f>
        <v/>
      </c>
      <c r="H41" s="18"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18" t="str">
        <f>IF(A41="","",VLOOKUP(A41,#REF!,14,FALSE))</f>
        <v/>
      </c>
      <c r="J41" s="20"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34"/>
      <c r="L41" s="20" t="str">
        <f>IF(A41="","",IF(VLOOKUP(A41,#REF!,26,FALSE)="①公益社団法人","公社",IF(VLOOKUP(A41,#REF!,26,FALSE)="②公益財団法人","公財","")))</f>
        <v/>
      </c>
      <c r="M41" s="20" t="str">
        <f>IF(A41="","",VLOOKUP(A41,#REF!,27,FALSE))</f>
        <v/>
      </c>
      <c r="N41" s="34" t="str">
        <f>IF(A41="","",IF(VLOOKUP(A41,#REF!,12,FALSE)="国所管",VLOOKUP(A41,#REF!,23,FALSE),""))</f>
        <v/>
      </c>
      <c r="O41" s="22"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32" t="str">
        <f>IF(A41="","",VLOOKUP(A41,#REF!,52,FALSE))</f>
        <v/>
      </c>
    </row>
    <row r="42" spans="1:16" s="32" customFormat="1" ht="69.95" customHeight="1">
      <c r="A42" s="31"/>
      <c r="B42" s="14" t="str">
        <f>IF(A42="","",VLOOKUP(A42,#REF!,4,FALSE))</f>
        <v/>
      </c>
      <c r="C42" s="1" t="str">
        <f>IF(A42="","",VLOOKUP(A42,#REF!,5,FALSE))</f>
        <v/>
      </c>
      <c r="D42" s="15" t="str">
        <f>IF(A42="","",VLOOKUP(A42,#REF!,8,FALSE))</f>
        <v/>
      </c>
      <c r="E42" s="14" t="str">
        <f>IF(A42="","",VLOOKUP(A42,#REF!,9,FALSE))</f>
        <v/>
      </c>
      <c r="F42" s="16" t="str">
        <f>IF(A42="","",VLOOKUP(A42,#REF!,10,FALSE))</f>
        <v/>
      </c>
      <c r="G42" s="33" t="str">
        <f>IF(A42="","",VLOOKUP(A42,#REF!,30,FALSE))</f>
        <v/>
      </c>
      <c r="H42" s="18"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18" t="str">
        <f>IF(A42="","",VLOOKUP(A42,#REF!,14,FALSE))</f>
        <v/>
      </c>
      <c r="J42" s="20"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34"/>
      <c r="L42" s="20" t="str">
        <f>IF(A42="","",IF(VLOOKUP(A42,#REF!,26,FALSE)="①公益社団法人","公社",IF(VLOOKUP(A42,#REF!,26,FALSE)="②公益財団法人","公財","")))</f>
        <v/>
      </c>
      <c r="M42" s="20" t="str">
        <f>IF(A42="","",VLOOKUP(A42,#REF!,27,FALSE))</f>
        <v/>
      </c>
      <c r="N42" s="34" t="str">
        <f>IF(A42="","",IF(VLOOKUP(A42,#REF!,12,FALSE)="国所管",VLOOKUP(A42,#REF!,23,FALSE),""))</f>
        <v/>
      </c>
      <c r="O42" s="22"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32" t="str">
        <f>IF(A42="","",VLOOKUP(A42,#REF!,52,FALSE))</f>
        <v/>
      </c>
    </row>
    <row r="43" spans="1:16" s="32" customFormat="1" ht="69.95" customHeight="1">
      <c r="A43" s="31"/>
      <c r="B43" s="14" t="str">
        <f>IF(A43="","",VLOOKUP(A43,#REF!,4,FALSE))</f>
        <v/>
      </c>
      <c r="C43" s="1" t="str">
        <f>IF(A43="","",VLOOKUP(A43,#REF!,5,FALSE))</f>
        <v/>
      </c>
      <c r="D43" s="15" t="str">
        <f>IF(A43="","",VLOOKUP(A43,#REF!,8,FALSE))</f>
        <v/>
      </c>
      <c r="E43" s="14" t="str">
        <f>IF(A43="","",VLOOKUP(A43,#REF!,9,FALSE))</f>
        <v/>
      </c>
      <c r="F43" s="16" t="str">
        <f>IF(A43="","",VLOOKUP(A43,#REF!,10,FALSE))</f>
        <v/>
      </c>
      <c r="G43" s="33" t="str">
        <f>IF(A43="","",VLOOKUP(A43,#REF!,30,FALSE))</f>
        <v/>
      </c>
      <c r="H43" s="18"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18" t="str">
        <f>IF(A43="","",VLOOKUP(A43,#REF!,14,FALSE))</f>
        <v/>
      </c>
      <c r="J43" s="20"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34"/>
      <c r="L43" s="20" t="str">
        <f>IF(A43="","",IF(VLOOKUP(A43,#REF!,26,FALSE)="①公益社団法人","公社",IF(VLOOKUP(A43,#REF!,26,FALSE)="②公益財団法人","公財","")))</f>
        <v/>
      </c>
      <c r="M43" s="20" t="str">
        <f>IF(A43="","",VLOOKUP(A43,#REF!,27,FALSE))</f>
        <v/>
      </c>
      <c r="N43" s="34" t="str">
        <f>IF(A43="","",IF(VLOOKUP(A43,#REF!,12,FALSE)="国所管",VLOOKUP(A43,#REF!,23,FALSE),""))</f>
        <v/>
      </c>
      <c r="O43" s="22"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32" t="str">
        <f>IF(A43="","",VLOOKUP(A43,#REF!,52,FALSE))</f>
        <v/>
      </c>
    </row>
    <row r="44" spans="1:16" s="32" customFormat="1" ht="69.95" customHeight="1">
      <c r="A44" s="31"/>
      <c r="B44" s="14" t="str">
        <f>IF(A44="","",VLOOKUP(A44,#REF!,4,FALSE))</f>
        <v/>
      </c>
      <c r="C44" s="1" t="str">
        <f>IF(A44="","",VLOOKUP(A44,#REF!,5,FALSE))</f>
        <v/>
      </c>
      <c r="D44" s="15" t="str">
        <f>IF(A44="","",VLOOKUP(A44,#REF!,8,FALSE))</f>
        <v/>
      </c>
      <c r="E44" s="14" t="str">
        <f>IF(A44="","",VLOOKUP(A44,#REF!,9,FALSE))</f>
        <v/>
      </c>
      <c r="F44" s="16" t="str">
        <f>IF(A44="","",VLOOKUP(A44,#REF!,10,FALSE))</f>
        <v/>
      </c>
      <c r="G44" s="33" t="str">
        <f>IF(A44="","",VLOOKUP(A44,#REF!,30,FALSE))</f>
        <v/>
      </c>
      <c r="H44" s="18"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18" t="str">
        <f>IF(A44="","",VLOOKUP(A44,#REF!,14,FALSE))</f>
        <v/>
      </c>
      <c r="J44" s="20"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34"/>
      <c r="L44" s="20" t="str">
        <f>IF(A44="","",IF(VLOOKUP(A44,#REF!,26,FALSE)="①公益社団法人","公社",IF(VLOOKUP(A44,#REF!,26,FALSE)="②公益財団法人","公財","")))</f>
        <v/>
      </c>
      <c r="M44" s="20" t="str">
        <f>IF(A44="","",VLOOKUP(A44,#REF!,27,FALSE))</f>
        <v/>
      </c>
      <c r="N44" s="34" t="str">
        <f>IF(A44="","",IF(VLOOKUP(A44,#REF!,12,FALSE)="国所管",VLOOKUP(A44,#REF!,23,FALSE),""))</f>
        <v/>
      </c>
      <c r="O44" s="22"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32" t="str">
        <f>IF(A44="","",VLOOKUP(A44,#REF!,52,FALSE))</f>
        <v/>
      </c>
    </row>
    <row r="45" spans="1:16" s="32" customFormat="1" ht="69.95" customHeight="1">
      <c r="A45" s="31"/>
      <c r="B45" s="14" t="str">
        <f>IF(A45="","",VLOOKUP(A45,#REF!,4,FALSE))</f>
        <v/>
      </c>
      <c r="C45" s="1" t="str">
        <f>IF(A45="","",VLOOKUP(A45,#REF!,5,FALSE))</f>
        <v/>
      </c>
      <c r="D45" s="15" t="str">
        <f>IF(A45="","",VLOOKUP(A45,#REF!,8,FALSE))</f>
        <v/>
      </c>
      <c r="E45" s="14" t="str">
        <f>IF(A45="","",VLOOKUP(A45,#REF!,9,FALSE))</f>
        <v/>
      </c>
      <c r="F45" s="16" t="str">
        <f>IF(A45="","",VLOOKUP(A45,#REF!,10,FALSE))</f>
        <v/>
      </c>
      <c r="G45" s="33" t="str">
        <f>IF(A45="","",VLOOKUP(A45,#REF!,30,FALSE))</f>
        <v/>
      </c>
      <c r="H45" s="18"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18" t="str">
        <f>IF(A45="","",VLOOKUP(A45,#REF!,14,FALSE))</f>
        <v/>
      </c>
      <c r="J45" s="20"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34"/>
      <c r="L45" s="20" t="str">
        <f>IF(A45="","",IF(VLOOKUP(A45,#REF!,26,FALSE)="①公益社団法人","公社",IF(VLOOKUP(A45,#REF!,26,FALSE)="②公益財団法人","公財","")))</f>
        <v/>
      </c>
      <c r="M45" s="20" t="str">
        <f>IF(A45="","",VLOOKUP(A45,#REF!,27,FALSE))</f>
        <v/>
      </c>
      <c r="N45" s="34" t="str">
        <f>IF(A45="","",IF(VLOOKUP(A45,#REF!,12,FALSE)="国所管",VLOOKUP(A45,#REF!,23,FALSE),""))</f>
        <v/>
      </c>
      <c r="O45" s="22"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32" t="str">
        <f>IF(A45="","",VLOOKUP(A45,#REF!,52,FALSE))</f>
        <v/>
      </c>
    </row>
    <row r="46" spans="1:16" s="32" customFormat="1" ht="69.95" customHeight="1">
      <c r="A46" s="31"/>
      <c r="B46" s="14" t="str">
        <f>IF(A46="","",VLOOKUP(A46,#REF!,4,FALSE))</f>
        <v/>
      </c>
      <c r="C46" s="1" t="str">
        <f>IF(A46="","",VLOOKUP(A46,#REF!,5,FALSE))</f>
        <v/>
      </c>
      <c r="D46" s="15" t="str">
        <f>IF(A46="","",VLOOKUP(A46,#REF!,8,FALSE))</f>
        <v/>
      </c>
      <c r="E46" s="14" t="str">
        <f>IF(A46="","",VLOOKUP(A46,#REF!,9,FALSE))</f>
        <v/>
      </c>
      <c r="F46" s="16" t="str">
        <f>IF(A46="","",VLOOKUP(A46,#REF!,10,FALSE))</f>
        <v/>
      </c>
      <c r="G46" s="33" t="str">
        <f>IF(A46="","",VLOOKUP(A46,#REF!,30,FALSE))</f>
        <v/>
      </c>
      <c r="H46" s="18"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18" t="str">
        <f>IF(A46="","",VLOOKUP(A46,#REF!,14,FALSE))</f>
        <v/>
      </c>
      <c r="J46" s="20"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34"/>
      <c r="L46" s="20" t="str">
        <f>IF(A46="","",IF(VLOOKUP(A46,#REF!,26,FALSE)="①公益社団法人","公社",IF(VLOOKUP(A46,#REF!,26,FALSE)="②公益財団法人","公財","")))</f>
        <v/>
      </c>
      <c r="M46" s="20" t="str">
        <f>IF(A46="","",VLOOKUP(A46,#REF!,27,FALSE))</f>
        <v/>
      </c>
      <c r="N46" s="34" t="str">
        <f>IF(A46="","",IF(VLOOKUP(A46,#REF!,12,FALSE)="国所管",VLOOKUP(A46,#REF!,23,FALSE),""))</f>
        <v/>
      </c>
      <c r="O46" s="22"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32" t="str">
        <f>IF(A46="","",VLOOKUP(A46,#REF!,52,FALSE))</f>
        <v/>
      </c>
    </row>
    <row r="47" spans="1:16" s="32" customFormat="1" ht="69.95" customHeight="1">
      <c r="A47" s="31"/>
      <c r="B47" s="14" t="str">
        <f>IF(A47="","",VLOOKUP(A47,#REF!,4,FALSE))</f>
        <v/>
      </c>
      <c r="C47" s="1" t="str">
        <f>IF(A47="","",VLOOKUP(A47,#REF!,5,FALSE))</f>
        <v/>
      </c>
      <c r="D47" s="15" t="str">
        <f>IF(A47="","",VLOOKUP(A47,#REF!,8,FALSE))</f>
        <v/>
      </c>
      <c r="E47" s="14" t="str">
        <f>IF(A47="","",VLOOKUP(A47,#REF!,9,FALSE))</f>
        <v/>
      </c>
      <c r="F47" s="16" t="str">
        <f>IF(A47="","",VLOOKUP(A47,#REF!,10,FALSE))</f>
        <v/>
      </c>
      <c r="G47" s="33" t="str">
        <f>IF(A47="","",VLOOKUP(A47,#REF!,30,FALSE))</f>
        <v/>
      </c>
      <c r="H47" s="18"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18" t="str">
        <f>IF(A47="","",VLOOKUP(A47,#REF!,14,FALSE))</f>
        <v/>
      </c>
      <c r="J47" s="20"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34"/>
      <c r="L47" s="20" t="str">
        <f>IF(A47="","",IF(VLOOKUP(A47,#REF!,26,FALSE)="①公益社団法人","公社",IF(VLOOKUP(A47,#REF!,26,FALSE)="②公益財団法人","公財","")))</f>
        <v/>
      </c>
      <c r="M47" s="20" t="str">
        <f>IF(A47="","",VLOOKUP(A47,#REF!,27,FALSE))</f>
        <v/>
      </c>
      <c r="N47" s="34" t="str">
        <f>IF(A47="","",IF(VLOOKUP(A47,#REF!,12,FALSE)="国所管",VLOOKUP(A47,#REF!,23,FALSE),""))</f>
        <v/>
      </c>
      <c r="O47" s="22"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32" t="str">
        <f>IF(A47="","",VLOOKUP(A47,#REF!,52,FALSE))</f>
        <v/>
      </c>
    </row>
    <row r="48" spans="1:16" s="32" customFormat="1" ht="69.95" customHeight="1">
      <c r="A48" s="31"/>
      <c r="B48" s="14" t="str">
        <f>IF(A48="","",VLOOKUP(A48,#REF!,4,FALSE))</f>
        <v/>
      </c>
      <c r="C48" s="1" t="str">
        <f>IF(A48="","",VLOOKUP(A48,#REF!,5,FALSE))</f>
        <v/>
      </c>
      <c r="D48" s="15" t="str">
        <f>IF(A48="","",VLOOKUP(A48,#REF!,8,FALSE))</f>
        <v/>
      </c>
      <c r="E48" s="14" t="str">
        <f>IF(A48="","",VLOOKUP(A48,#REF!,9,FALSE))</f>
        <v/>
      </c>
      <c r="F48" s="16" t="str">
        <f>IF(A48="","",VLOOKUP(A48,#REF!,10,FALSE))</f>
        <v/>
      </c>
      <c r="G48" s="33" t="str">
        <f>IF(A48="","",VLOOKUP(A48,#REF!,30,FALSE))</f>
        <v/>
      </c>
      <c r="H48" s="18"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18" t="str">
        <f>IF(A48="","",VLOOKUP(A48,#REF!,14,FALSE))</f>
        <v/>
      </c>
      <c r="J48" s="20"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34"/>
      <c r="L48" s="20" t="str">
        <f>IF(A48="","",IF(VLOOKUP(A48,#REF!,26,FALSE)="①公益社団法人","公社",IF(VLOOKUP(A48,#REF!,26,FALSE)="②公益財団法人","公財","")))</f>
        <v/>
      </c>
      <c r="M48" s="20" t="str">
        <f>IF(A48="","",VLOOKUP(A48,#REF!,27,FALSE))</f>
        <v/>
      </c>
      <c r="N48" s="34" t="str">
        <f>IF(A48="","",IF(VLOOKUP(A48,#REF!,12,FALSE)="国所管",VLOOKUP(A48,#REF!,23,FALSE),""))</f>
        <v/>
      </c>
      <c r="O48" s="22"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32" t="str">
        <f>IF(A48="","",VLOOKUP(A48,#REF!,52,FALSE))</f>
        <v/>
      </c>
    </row>
    <row r="49" spans="1:16" s="32" customFormat="1" ht="69.95" customHeight="1">
      <c r="A49" s="31"/>
      <c r="B49" s="14" t="str">
        <f>IF(A49="","",VLOOKUP(A49,#REF!,4,FALSE))</f>
        <v/>
      </c>
      <c r="C49" s="1" t="str">
        <f>IF(A49="","",VLOOKUP(A49,#REF!,5,FALSE))</f>
        <v/>
      </c>
      <c r="D49" s="15" t="str">
        <f>IF(A49="","",VLOOKUP(A49,#REF!,8,FALSE))</f>
        <v/>
      </c>
      <c r="E49" s="14" t="str">
        <f>IF(A49="","",VLOOKUP(A49,#REF!,9,FALSE))</f>
        <v/>
      </c>
      <c r="F49" s="16" t="str">
        <f>IF(A49="","",VLOOKUP(A49,#REF!,10,FALSE))</f>
        <v/>
      </c>
      <c r="G49" s="33" t="str">
        <f>IF(A49="","",VLOOKUP(A49,#REF!,30,FALSE))</f>
        <v/>
      </c>
      <c r="H49" s="18"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18" t="str">
        <f>IF(A49="","",VLOOKUP(A49,#REF!,14,FALSE))</f>
        <v/>
      </c>
      <c r="J49" s="20"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34"/>
      <c r="L49" s="20" t="str">
        <f>IF(A49="","",IF(VLOOKUP(A49,#REF!,26,FALSE)="①公益社団法人","公社",IF(VLOOKUP(A49,#REF!,26,FALSE)="②公益財団法人","公財","")))</f>
        <v/>
      </c>
      <c r="M49" s="20" t="str">
        <f>IF(A49="","",VLOOKUP(A49,#REF!,27,FALSE))</f>
        <v/>
      </c>
      <c r="N49" s="34" t="str">
        <f>IF(A49="","",IF(VLOOKUP(A49,#REF!,12,FALSE)="国所管",VLOOKUP(A49,#REF!,23,FALSE),""))</f>
        <v/>
      </c>
      <c r="O49" s="22"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32" t="str">
        <f>IF(A49="","",VLOOKUP(A49,#REF!,52,FALSE))</f>
        <v/>
      </c>
    </row>
    <row r="50" spans="1:16" s="32" customFormat="1" ht="69.95" customHeight="1">
      <c r="A50" s="31"/>
      <c r="B50" s="14" t="str">
        <f>IF(A50="","",VLOOKUP(A50,#REF!,4,FALSE))</f>
        <v/>
      </c>
      <c r="C50" s="1" t="str">
        <f>IF(A50="","",VLOOKUP(A50,#REF!,5,FALSE))</f>
        <v/>
      </c>
      <c r="D50" s="15" t="str">
        <f>IF(A50="","",VLOOKUP(A50,#REF!,8,FALSE))</f>
        <v/>
      </c>
      <c r="E50" s="14" t="str">
        <f>IF(A50="","",VLOOKUP(A50,#REF!,9,FALSE))</f>
        <v/>
      </c>
      <c r="F50" s="16" t="str">
        <f>IF(A50="","",VLOOKUP(A50,#REF!,10,FALSE))</f>
        <v/>
      </c>
      <c r="G50" s="33" t="str">
        <f>IF(A50="","",VLOOKUP(A50,#REF!,30,FALSE))</f>
        <v/>
      </c>
      <c r="H50" s="18"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18" t="str">
        <f>IF(A50="","",VLOOKUP(A50,#REF!,14,FALSE))</f>
        <v/>
      </c>
      <c r="J50" s="20"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34"/>
      <c r="L50" s="20" t="str">
        <f>IF(A50="","",IF(VLOOKUP(A50,#REF!,26,FALSE)="①公益社団法人","公社",IF(VLOOKUP(A50,#REF!,26,FALSE)="②公益財団法人","公財","")))</f>
        <v/>
      </c>
      <c r="M50" s="20" t="str">
        <f>IF(A50="","",VLOOKUP(A50,#REF!,27,FALSE))</f>
        <v/>
      </c>
      <c r="N50" s="34" t="str">
        <f>IF(A50="","",IF(VLOOKUP(A50,#REF!,12,FALSE)="国所管",VLOOKUP(A50,#REF!,23,FALSE),""))</f>
        <v/>
      </c>
      <c r="O50" s="22"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32" t="str">
        <f>IF(A50="","",VLOOKUP(A50,#REF!,52,FALSE))</f>
        <v/>
      </c>
    </row>
    <row r="51" spans="1:16" s="32" customFormat="1" ht="69.95" customHeight="1">
      <c r="A51" s="31"/>
      <c r="B51" s="14" t="str">
        <f>IF(A51="","",VLOOKUP(A51,#REF!,4,FALSE))</f>
        <v/>
      </c>
      <c r="C51" s="1" t="str">
        <f>IF(A51="","",VLOOKUP(A51,#REF!,5,FALSE))</f>
        <v/>
      </c>
      <c r="D51" s="15" t="str">
        <f>IF(A51="","",VLOOKUP(A51,#REF!,8,FALSE))</f>
        <v/>
      </c>
      <c r="E51" s="14" t="str">
        <f>IF(A51="","",VLOOKUP(A51,#REF!,9,FALSE))</f>
        <v/>
      </c>
      <c r="F51" s="16" t="str">
        <f>IF(A51="","",VLOOKUP(A51,#REF!,10,FALSE))</f>
        <v/>
      </c>
      <c r="G51" s="33" t="str">
        <f>IF(A51="","",VLOOKUP(A51,#REF!,30,FALSE))</f>
        <v/>
      </c>
      <c r="H51" s="18"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18" t="str">
        <f>IF(A51="","",VLOOKUP(A51,#REF!,14,FALSE))</f>
        <v/>
      </c>
      <c r="J51" s="20"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34"/>
      <c r="L51" s="20" t="str">
        <f>IF(A51="","",IF(VLOOKUP(A51,#REF!,26,FALSE)="①公益社団法人","公社",IF(VLOOKUP(A51,#REF!,26,FALSE)="②公益財団法人","公財","")))</f>
        <v/>
      </c>
      <c r="M51" s="20" t="str">
        <f>IF(A51="","",VLOOKUP(A51,#REF!,27,FALSE))</f>
        <v/>
      </c>
      <c r="N51" s="34" t="str">
        <f>IF(A51="","",IF(VLOOKUP(A51,#REF!,12,FALSE)="国所管",VLOOKUP(A51,#REF!,23,FALSE),""))</f>
        <v/>
      </c>
      <c r="O51" s="22"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32" t="str">
        <f>IF(A51="","",VLOOKUP(A51,#REF!,52,FALSE))</f>
        <v/>
      </c>
    </row>
    <row r="52" spans="1:16" s="32" customFormat="1" ht="69.95" customHeight="1">
      <c r="A52" s="31"/>
      <c r="B52" s="14" t="str">
        <f>IF(A52="","",VLOOKUP(A52,#REF!,4,FALSE))</f>
        <v/>
      </c>
      <c r="C52" s="1" t="str">
        <f>IF(A52="","",VLOOKUP(A52,#REF!,5,FALSE))</f>
        <v/>
      </c>
      <c r="D52" s="15" t="str">
        <f>IF(A52="","",VLOOKUP(A52,#REF!,8,FALSE))</f>
        <v/>
      </c>
      <c r="E52" s="14" t="str">
        <f>IF(A52="","",VLOOKUP(A52,#REF!,9,FALSE))</f>
        <v/>
      </c>
      <c r="F52" s="16" t="str">
        <f>IF(A52="","",VLOOKUP(A52,#REF!,10,FALSE))</f>
        <v/>
      </c>
      <c r="G52" s="33" t="str">
        <f>IF(A52="","",VLOOKUP(A52,#REF!,30,FALSE))</f>
        <v/>
      </c>
      <c r="H52" s="18"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18" t="str">
        <f>IF(A52="","",VLOOKUP(A52,#REF!,14,FALSE))</f>
        <v/>
      </c>
      <c r="J52" s="20"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34"/>
      <c r="L52" s="20" t="str">
        <f>IF(A52="","",IF(VLOOKUP(A52,#REF!,26,FALSE)="①公益社団法人","公社",IF(VLOOKUP(A52,#REF!,26,FALSE)="②公益財団法人","公財","")))</f>
        <v/>
      </c>
      <c r="M52" s="20" t="str">
        <f>IF(A52="","",VLOOKUP(A52,#REF!,27,FALSE))</f>
        <v/>
      </c>
      <c r="N52" s="34" t="str">
        <f>IF(A52="","",IF(VLOOKUP(A52,#REF!,12,FALSE)="国所管",VLOOKUP(A52,#REF!,23,FALSE),""))</f>
        <v/>
      </c>
      <c r="O52" s="22"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32" t="str">
        <f>IF(A52="","",VLOOKUP(A52,#REF!,52,FALSE))</f>
        <v/>
      </c>
    </row>
    <row r="53" spans="1:16" s="32" customFormat="1" ht="69.95" customHeight="1">
      <c r="A53" s="31"/>
      <c r="B53" s="14" t="str">
        <f>IF(A53="","",VLOOKUP(A53,#REF!,4,FALSE))</f>
        <v/>
      </c>
      <c r="C53" s="1" t="str">
        <f>IF(A53="","",VLOOKUP(A53,#REF!,5,FALSE))</f>
        <v/>
      </c>
      <c r="D53" s="15" t="str">
        <f>IF(A53="","",VLOOKUP(A53,#REF!,8,FALSE))</f>
        <v/>
      </c>
      <c r="E53" s="14" t="str">
        <f>IF(A53="","",VLOOKUP(A53,#REF!,9,FALSE))</f>
        <v/>
      </c>
      <c r="F53" s="16" t="str">
        <f>IF(A53="","",VLOOKUP(A53,#REF!,10,FALSE))</f>
        <v/>
      </c>
      <c r="G53" s="33" t="str">
        <f>IF(A53="","",VLOOKUP(A53,#REF!,30,FALSE))</f>
        <v/>
      </c>
      <c r="H53" s="18"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18" t="str">
        <f>IF(A53="","",VLOOKUP(A53,#REF!,14,FALSE))</f>
        <v/>
      </c>
      <c r="J53" s="20"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34"/>
      <c r="L53" s="20" t="str">
        <f>IF(A53="","",IF(VLOOKUP(A53,#REF!,26,FALSE)="①公益社団法人","公社",IF(VLOOKUP(A53,#REF!,26,FALSE)="②公益財団法人","公財","")))</f>
        <v/>
      </c>
      <c r="M53" s="20" t="str">
        <f>IF(A53="","",VLOOKUP(A53,#REF!,27,FALSE))</f>
        <v/>
      </c>
      <c r="N53" s="34" t="str">
        <f>IF(A53="","",IF(VLOOKUP(A53,#REF!,12,FALSE)="国所管",VLOOKUP(A53,#REF!,23,FALSE),""))</f>
        <v/>
      </c>
      <c r="O53" s="22"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32" t="str">
        <f>IF(A53="","",VLOOKUP(A53,#REF!,52,FALSE))</f>
        <v/>
      </c>
    </row>
    <row r="54" spans="1:16" s="32" customFormat="1" ht="69.95" customHeight="1">
      <c r="A54" s="31"/>
      <c r="B54" s="14" t="str">
        <f>IF(A54="","",VLOOKUP(A54,#REF!,4,FALSE))</f>
        <v/>
      </c>
      <c r="C54" s="1" t="str">
        <f>IF(A54="","",VLOOKUP(A54,#REF!,5,FALSE))</f>
        <v/>
      </c>
      <c r="D54" s="15" t="str">
        <f>IF(A54="","",VLOOKUP(A54,#REF!,8,FALSE))</f>
        <v/>
      </c>
      <c r="E54" s="14" t="str">
        <f>IF(A54="","",VLOOKUP(A54,#REF!,9,FALSE))</f>
        <v/>
      </c>
      <c r="F54" s="16" t="str">
        <f>IF(A54="","",VLOOKUP(A54,#REF!,10,FALSE))</f>
        <v/>
      </c>
      <c r="G54" s="33" t="str">
        <f>IF(A54="","",VLOOKUP(A54,#REF!,30,FALSE))</f>
        <v/>
      </c>
      <c r="H54" s="18"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18" t="str">
        <f>IF(A54="","",VLOOKUP(A54,#REF!,14,FALSE))</f>
        <v/>
      </c>
      <c r="J54" s="20"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34"/>
      <c r="L54" s="20" t="str">
        <f>IF(A54="","",IF(VLOOKUP(A54,#REF!,26,FALSE)="①公益社団法人","公社",IF(VLOOKUP(A54,#REF!,26,FALSE)="②公益財団法人","公財","")))</f>
        <v/>
      </c>
      <c r="M54" s="20" t="str">
        <f>IF(A54="","",VLOOKUP(A54,#REF!,27,FALSE))</f>
        <v/>
      </c>
      <c r="N54" s="34" t="str">
        <f>IF(A54="","",IF(VLOOKUP(A54,#REF!,12,FALSE)="国所管",VLOOKUP(A54,#REF!,23,FALSE),""))</f>
        <v/>
      </c>
      <c r="O54" s="22"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32" t="str">
        <f>IF(A54="","",VLOOKUP(A54,#REF!,52,FALSE))</f>
        <v/>
      </c>
    </row>
    <row r="55" spans="1:16" s="32" customFormat="1" ht="69.95" customHeight="1">
      <c r="A55" s="31"/>
      <c r="B55" s="14" t="str">
        <f>IF(A55="","",VLOOKUP(A55,#REF!,4,FALSE))</f>
        <v/>
      </c>
      <c r="C55" s="1" t="str">
        <f>IF(A55="","",VLOOKUP(A55,#REF!,5,FALSE))</f>
        <v/>
      </c>
      <c r="D55" s="15" t="str">
        <f>IF(A55="","",VLOOKUP(A55,#REF!,8,FALSE))</f>
        <v/>
      </c>
      <c r="E55" s="14" t="str">
        <f>IF(A55="","",VLOOKUP(A55,#REF!,9,FALSE))</f>
        <v/>
      </c>
      <c r="F55" s="16" t="str">
        <f>IF(A55="","",VLOOKUP(A55,#REF!,10,FALSE))</f>
        <v/>
      </c>
      <c r="G55" s="33" t="str">
        <f>IF(A55="","",VLOOKUP(A55,#REF!,30,FALSE))</f>
        <v/>
      </c>
      <c r="H55" s="18"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18" t="str">
        <f>IF(A55="","",VLOOKUP(A55,#REF!,14,FALSE))</f>
        <v/>
      </c>
      <c r="J55" s="20"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34"/>
      <c r="L55" s="20" t="str">
        <f>IF(A55="","",IF(VLOOKUP(A55,#REF!,26,FALSE)="①公益社団法人","公社",IF(VLOOKUP(A55,#REF!,26,FALSE)="②公益財団法人","公財","")))</f>
        <v/>
      </c>
      <c r="M55" s="20" t="str">
        <f>IF(A55="","",VLOOKUP(A55,#REF!,27,FALSE))</f>
        <v/>
      </c>
      <c r="N55" s="34" t="str">
        <f>IF(A55="","",IF(VLOOKUP(A55,#REF!,12,FALSE)="国所管",VLOOKUP(A55,#REF!,23,FALSE),""))</f>
        <v/>
      </c>
      <c r="O55" s="22"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32" t="str">
        <f>IF(A55="","",VLOOKUP(A55,#REF!,52,FALSE))</f>
        <v/>
      </c>
    </row>
    <row r="56" spans="1:16" s="32" customFormat="1" ht="69.95" customHeight="1">
      <c r="A56" s="31"/>
      <c r="B56" s="14" t="str">
        <f>IF(A56="","",VLOOKUP(A56,#REF!,4,FALSE))</f>
        <v/>
      </c>
      <c r="C56" s="1" t="str">
        <f>IF(A56="","",VLOOKUP(A56,#REF!,5,FALSE))</f>
        <v/>
      </c>
      <c r="D56" s="15" t="str">
        <f>IF(A56="","",VLOOKUP(A56,#REF!,8,FALSE))</f>
        <v/>
      </c>
      <c r="E56" s="14" t="str">
        <f>IF(A56="","",VLOOKUP(A56,#REF!,9,FALSE))</f>
        <v/>
      </c>
      <c r="F56" s="16" t="str">
        <f>IF(A56="","",VLOOKUP(A56,#REF!,10,FALSE))</f>
        <v/>
      </c>
      <c r="G56" s="33" t="str">
        <f>IF(A56="","",VLOOKUP(A56,#REF!,30,FALSE))</f>
        <v/>
      </c>
      <c r="H56" s="18"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18" t="str">
        <f>IF(A56="","",VLOOKUP(A56,#REF!,14,FALSE))</f>
        <v/>
      </c>
      <c r="J56" s="20"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34"/>
      <c r="L56" s="20" t="str">
        <f>IF(A56="","",IF(VLOOKUP(A56,#REF!,26,FALSE)="①公益社団法人","公社",IF(VLOOKUP(A56,#REF!,26,FALSE)="②公益財団法人","公財","")))</f>
        <v/>
      </c>
      <c r="M56" s="20" t="str">
        <f>IF(A56="","",VLOOKUP(A56,#REF!,27,FALSE))</f>
        <v/>
      </c>
      <c r="N56" s="34" t="str">
        <f>IF(A56="","",IF(VLOOKUP(A56,#REF!,12,FALSE)="国所管",VLOOKUP(A56,#REF!,23,FALSE),""))</f>
        <v/>
      </c>
      <c r="O56" s="22"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32" t="str">
        <f>IF(A56="","",VLOOKUP(A56,#REF!,52,FALSE))</f>
        <v/>
      </c>
    </row>
    <row r="57" spans="1:16" s="32" customFormat="1" ht="69.95" customHeight="1">
      <c r="A57" s="31"/>
      <c r="B57" s="14" t="str">
        <f>IF(A57="","",VLOOKUP(A57,#REF!,4,FALSE))</f>
        <v/>
      </c>
      <c r="C57" s="1" t="str">
        <f>IF(A57="","",VLOOKUP(A57,#REF!,5,FALSE))</f>
        <v/>
      </c>
      <c r="D57" s="15" t="str">
        <f>IF(A57="","",VLOOKUP(A57,#REF!,8,FALSE))</f>
        <v/>
      </c>
      <c r="E57" s="14" t="str">
        <f>IF(A57="","",VLOOKUP(A57,#REF!,9,FALSE))</f>
        <v/>
      </c>
      <c r="F57" s="16" t="str">
        <f>IF(A57="","",VLOOKUP(A57,#REF!,10,FALSE))</f>
        <v/>
      </c>
      <c r="G57" s="33" t="str">
        <f>IF(A57="","",VLOOKUP(A57,#REF!,30,FALSE))</f>
        <v/>
      </c>
      <c r="H57" s="18"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18" t="str">
        <f>IF(A57="","",VLOOKUP(A57,#REF!,14,FALSE))</f>
        <v/>
      </c>
      <c r="J57" s="20"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34"/>
      <c r="L57" s="20" t="str">
        <f>IF(A57="","",IF(VLOOKUP(A57,#REF!,26,FALSE)="①公益社団法人","公社",IF(VLOOKUP(A57,#REF!,26,FALSE)="②公益財団法人","公財","")))</f>
        <v/>
      </c>
      <c r="M57" s="20" t="str">
        <f>IF(A57="","",VLOOKUP(A57,#REF!,27,FALSE))</f>
        <v/>
      </c>
      <c r="N57" s="34" t="str">
        <f>IF(A57="","",IF(VLOOKUP(A57,#REF!,12,FALSE)="国所管",VLOOKUP(A57,#REF!,23,FALSE),""))</f>
        <v/>
      </c>
      <c r="O57" s="22"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32" t="str">
        <f>IF(A57="","",VLOOKUP(A57,#REF!,52,FALSE))</f>
        <v/>
      </c>
    </row>
    <row r="58" spans="1:16" s="32" customFormat="1" ht="69.95" customHeight="1">
      <c r="A58" s="31"/>
      <c r="B58" s="14" t="str">
        <f>IF(A58="","",VLOOKUP(A58,#REF!,4,FALSE))</f>
        <v/>
      </c>
      <c r="C58" s="1" t="str">
        <f>IF(A58="","",VLOOKUP(A58,#REF!,5,FALSE))</f>
        <v/>
      </c>
      <c r="D58" s="15" t="str">
        <f>IF(A58="","",VLOOKUP(A58,#REF!,8,FALSE))</f>
        <v/>
      </c>
      <c r="E58" s="14" t="str">
        <f>IF(A58="","",VLOOKUP(A58,#REF!,9,FALSE))</f>
        <v/>
      </c>
      <c r="F58" s="16" t="str">
        <f>IF(A58="","",VLOOKUP(A58,#REF!,10,FALSE))</f>
        <v/>
      </c>
      <c r="G58" s="33" t="str">
        <f>IF(A58="","",VLOOKUP(A58,#REF!,30,FALSE))</f>
        <v/>
      </c>
      <c r="H58" s="18"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18" t="str">
        <f>IF(A58="","",VLOOKUP(A58,#REF!,14,FALSE))</f>
        <v/>
      </c>
      <c r="J58" s="20"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34"/>
      <c r="L58" s="20" t="str">
        <f>IF(A58="","",IF(VLOOKUP(A58,#REF!,26,FALSE)="①公益社団法人","公社",IF(VLOOKUP(A58,#REF!,26,FALSE)="②公益財団法人","公財","")))</f>
        <v/>
      </c>
      <c r="M58" s="20" t="str">
        <f>IF(A58="","",VLOOKUP(A58,#REF!,27,FALSE))</f>
        <v/>
      </c>
      <c r="N58" s="34" t="str">
        <f>IF(A58="","",IF(VLOOKUP(A58,#REF!,12,FALSE)="国所管",VLOOKUP(A58,#REF!,23,FALSE),""))</f>
        <v/>
      </c>
      <c r="O58" s="22"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32" t="str">
        <f>IF(A58="","",VLOOKUP(A58,#REF!,52,FALSE))</f>
        <v/>
      </c>
    </row>
    <row r="59" spans="1:16" s="32" customFormat="1" ht="69.95" customHeight="1">
      <c r="A59" s="31"/>
      <c r="B59" s="14" t="str">
        <f>IF(A59="","",VLOOKUP(A59,#REF!,4,FALSE))</f>
        <v/>
      </c>
      <c r="C59" s="1" t="str">
        <f>IF(A59="","",VLOOKUP(A59,#REF!,5,FALSE))</f>
        <v/>
      </c>
      <c r="D59" s="15" t="str">
        <f>IF(A59="","",VLOOKUP(A59,#REF!,8,FALSE))</f>
        <v/>
      </c>
      <c r="E59" s="14" t="str">
        <f>IF(A59="","",VLOOKUP(A59,#REF!,9,FALSE))</f>
        <v/>
      </c>
      <c r="F59" s="16" t="str">
        <f>IF(A59="","",VLOOKUP(A59,#REF!,10,FALSE))</f>
        <v/>
      </c>
      <c r="G59" s="33" t="str">
        <f>IF(A59="","",VLOOKUP(A59,#REF!,30,FALSE))</f>
        <v/>
      </c>
      <c r="H59" s="18"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18" t="str">
        <f>IF(A59="","",VLOOKUP(A59,#REF!,14,FALSE))</f>
        <v/>
      </c>
      <c r="J59" s="20"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34"/>
      <c r="L59" s="20" t="str">
        <f>IF(A59="","",IF(VLOOKUP(A59,#REF!,26,FALSE)="①公益社団法人","公社",IF(VLOOKUP(A59,#REF!,26,FALSE)="②公益財団法人","公財","")))</f>
        <v/>
      </c>
      <c r="M59" s="20" t="str">
        <f>IF(A59="","",VLOOKUP(A59,#REF!,27,FALSE))</f>
        <v/>
      </c>
      <c r="N59" s="34" t="str">
        <f>IF(A59="","",IF(VLOOKUP(A59,#REF!,12,FALSE)="国所管",VLOOKUP(A59,#REF!,23,FALSE),""))</f>
        <v/>
      </c>
      <c r="O59" s="22"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32" t="str">
        <f>IF(A59="","",VLOOKUP(A59,#REF!,52,FALSE))</f>
        <v/>
      </c>
    </row>
    <row r="60" spans="1:16" s="32" customFormat="1" ht="69.95" customHeight="1">
      <c r="A60" s="31"/>
      <c r="B60" s="14" t="str">
        <f>IF(A60="","",VLOOKUP(A60,#REF!,4,FALSE))</f>
        <v/>
      </c>
      <c r="C60" s="1" t="str">
        <f>IF(A60="","",VLOOKUP(A60,#REF!,5,FALSE))</f>
        <v/>
      </c>
      <c r="D60" s="15" t="str">
        <f>IF(A60="","",VLOOKUP(A60,#REF!,8,FALSE))</f>
        <v/>
      </c>
      <c r="E60" s="14" t="str">
        <f>IF(A60="","",VLOOKUP(A60,#REF!,9,FALSE))</f>
        <v/>
      </c>
      <c r="F60" s="16" t="str">
        <f>IF(A60="","",VLOOKUP(A60,#REF!,10,FALSE))</f>
        <v/>
      </c>
      <c r="G60" s="33" t="str">
        <f>IF(A60="","",VLOOKUP(A60,#REF!,30,FALSE))</f>
        <v/>
      </c>
      <c r="H60" s="18"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18" t="str">
        <f>IF(A60="","",VLOOKUP(A60,#REF!,14,FALSE))</f>
        <v/>
      </c>
      <c r="J60" s="20"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34"/>
      <c r="L60" s="20" t="str">
        <f>IF(A60="","",IF(VLOOKUP(A60,#REF!,26,FALSE)="①公益社団法人","公社",IF(VLOOKUP(A60,#REF!,26,FALSE)="②公益財団法人","公財","")))</f>
        <v/>
      </c>
      <c r="M60" s="20" t="str">
        <f>IF(A60="","",VLOOKUP(A60,#REF!,27,FALSE))</f>
        <v/>
      </c>
      <c r="N60" s="34" t="str">
        <f>IF(A60="","",IF(VLOOKUP(A60,#REF!,12,FALSE)="国所管",VLOOKUP(A60,#REF!,23,FALSE),""))</f>
        <v/>
      </c>
      <c r="O60" s="22"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32" t="str">
        <f>IF(A60="","",VLOOKUP(A60,#REF!,52,FALSE))</f>
        <v/>
      </c>
    </row>
    <row r="61" spans="1:16" s="32" customFormat="1" ht="69.95" customHeight="1">
      <c r="A61" s="31"/>
      <c r="B61" s="14" t="str">
        <f>IF(A61="","",VLOOKUP(A61,#REF!,4,FALSE))</f>
        <v/>
      </c>
      <c r="C61" s="1" t="str">
        <f>IF(A61="","",VLOOKUP(A61,#REF!,5,FALSE))</f>
        <v/>
      </c>
      <c r="D61" s="15" t="str">
        <f>IF(A61="","",VLOOKUP(A61,#REF!,8,FALSE))</f>
        <v/>
      </c>
      <c r="E61" s="14" t="str">
        <f>IF(A61="","",VLOOKUP(A61,#REF!,9,FALSE))</f>
        <v/>
      </c>
      <c r="F61" s="16" t="str">
        <f>IF(A61="","",VLOOKUP(A61,#REF!,10,FALSE))</f>
        <v/>
      </c>
      <c r="G61" s="33" t="str">
        <f>IF(A61="","",VLOOKUP(A61,#REF!,30,FALSE))</f>
        <v/>
      </c>
      <c r="H61" s="18"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18" t="str">
        <f>IF(A61="","",VLOOKUP(A61,#REF!,14,FALSE))</f>
        <v/>
      </c>
      <c r="J61" s="20"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34"/>
      <c r="L61" s="20" t="str">
        <f>IF(A61="","",IF(VLOOKUP(A61,#REF!,26,FALSE)="①公益社団法人","公社",IF(VLOOKUP(A61,#REF!,26,FALSE)="②公益財団法人","公財","")))</f>
        <v/>
      </c>
      <c r="M61" s="20" t="str">
        <f>IF(A61="","",VLOOKUP(A61,#REF!,27,FALSE))</f>
        <v/>
      </c>
      <c r="N61" s="34" t="str">
        <f>IF(A61="","",IF(VLOOKUP(A61,#REF!,12,FALSE)="国所管",VLOOKUP(A61,#REF!,23,FALSE),""))</f>
        <v/>
      </c>
      <c r="O61" s="22"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32" t="str">
        <f>IF(A61="","",VLOOKUP(A61,#REF!,52,FALSE))</f>
        <v/>
      </c>
    </row>
    <row r="62" spans="1:16" s="32" customFormat="1" ht="69.95" customHeight="1">
      <c r="A62" s="31"/>
      <c r="B62" s="14" t="str">
        <f>IF(A62="","",VLOOKUP(A62,#REF!,4,FALSE))</f>
        <v/>
      </c>
      <c r="C62" s="1" t="str">
        <f>IF(A62="","",VLOOKUP(A62,#REF!,5,FALSE))</f>
        <v/>
      </c>
      <c r="D62" s="15" t="str">
        <f>IF(A62="","",VLOOKUP(A62,#REF!,8,FALSE))</f>
        <v/>
      </c>
      <c r="E62" s="14" t="str">
        <f>IF(A62="","",VLOOKUP(A62,#REF!,9,FALSE))</f>
        <v/>
      </c>
      <c r="F62" s="16" t="str">
        <f>IF(A62="","",VLOOKUP(A62,#REF!,10,FALSE))</f>
        <v/>
      </c>
      <c r="G62" s="33" t="str">
        <f>IF(A62="","",VLOOKUP(A62,#REF!,30,FALSE))</f>
        <v/>
      </c>
      <c r="H62" s="18"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18" t="str">
        <f>IF(A62="","",VLOOKUP(A62,#REF!,14,FALSE))</f>
        <v/>
      </c>
      <c r="J62" s="20"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34"/>
      <c r="L62" s="20" t="str">
        <f>IF(A62="","",IF(VLOOKUP(A62,#REF!,26,FALSE)="①公益社団法人","公社",IF(VLOOKUP(A62,#REF!,26,FALSE)="②公益財団法人","公財","")))</f>
        <v/>
      </c>
      <c r="M62" s="20" t="str">
        <f>IF(A62="","",VLOOKUP(A62,#REF!,27,FALSE))</f>
        <v/>
      </c>
      <c r="N62" s="34" t="str">
        <f>IF(A62="","",IF(VLOOKUP(A62,#REF!,12,FALSE)="国所管",VLOOKUP(A62,#REF!,23,FALSE),""))</f>
        <v/>
      </c>
      <c r="O62" s="22"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32" t="str">
        <f>IF(A62="","",VLOOKUP(A62,#REF!,52,FALSE))</f>
        <v/>
      </c>
    </row>
    <row r="63" spans="1:16" s="32" customFormat="1" ht="69.95" customHeight="1">
      <c r="A63" s="31"/>
      <c r="B63" s="14" t="str">
        <f>IF(A63="","",VLOOKUP(A63,#REF!,4,FALSE))</f>
        <v/>
      </c>
      <c r="C63" s="1" t="str">
        <f>IF(A63="","",VLOOKUP(A63,#REF!,5,FALSE))</f>
        <v/>
      </c>
      <c r="D63" s="15" t="str">
        <f>IF(A63="","",VLOOKUP(A63,#REF!,8,FALSE))</f>
        <v/>
      </c>
      <c r="E63" s="14" t="str">
        <f>IF(A63="","",VLOOKUP(A63,#REF!,9,FALSE))</f>
        <v/>
      </c>
      <c r="F63" s="16" t="str">
        <f>IF(A63="","",VLOOKUP(A63,#REF!,10,FALSE))</f>
        <v/>
      </c>
      <c r="G63" s="33" t="str">
        <f>IF(A63="","",VLOOKUP(A63,#REF!,30,FALSE))</f>
        <v/>
      </c>
      <c r="H63" s="18"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18" t="str">
        <f>IF(A63="","",VLOOKUP(A63,#REF!,14,FALSE))</f>
        <v/>
      </c>
      <c r="J63" s="20"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34"/>
      <c r="L63" s="20" t="str">
        <f>IF(A63="","",IF(VLOOKUP(A63,#REF!,26,FALSE)="①公益社団法人","公社",IF(VLOOKUP(A63,#REF!,26,FALSE)="②公益財団法人","公財","")))</f>
        <v/>
      </c>
      <c r="M63" s="20" t="str">
        <f>IF(A63="","",VLOOKUP(A63,#REF!,27,FALSE))</f>
        <v/>
      </c>
      <c r="N63" s="34" t="str">
        <f>IF(A63="","",IF(VLOOKUP(A63,#REF!,12,FALSE)="国所管",VLOOKUP(A63,#REF!,23,FALSE),""))</f>
        <v/>
      </c>
      <c r="O63" s="22"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32" t="str">
        <f>IF(A63="","",VLOOKUP(A63,#REF!,52,FALSE))</f>
        <v/>
      </c>
    </row>
    <row r="64" spans="1:16" s="32" customFormat="1" ht="69.95" customHeight="1">
      <c r="A64" s="31"/>
      <c r="B64" s="14" t="str">
        <f>IF(A64="","",VLOOKUP(A64,#REF!,4,FALSE))</f>
        <v/>
      </c>
      <c r="C64" s="1" t="str">
        <f>IF(A64="","",VLOOKUP(A64,#REF!,5,FALSE))</f>
        <v/>
      </c>
      <c r="D64" s="15" t="str">
        <f>IF(A64="","",VLOOKUP(A64,#REF!,8,FALSE))</f>
        <v/>
      </c>
      <c r="E64" s="14" t="str">
        <f>IF(A64="","",VLOOKUP(A64,#REF!,9,FALSE))</f>
        <v/>
      </c>
      <c r="F64" s="16" t="str">
        <f>IF(A64="","",VLOOKUP(A64,#REF!,10,FALSE))</f>
        <v/>
      </c>
      <c r="G64" s="33" t="str">
        <f>IF(A64="","",VLOOKUP(A64,#REF!,30,FALSE))</f>
        <v/>
      </c>
      <c r="H64" s="18"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18" t="str">
        <f>IF(A64="","",VLOOKUP(A64,#REF!,14,FALSE))</f>
        <v/>
      </c>
      <c r="J64" s="20"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34"/>
      <c r="L64" s="20" t="str">
        <f>IF(A64="","",IF(VLOOKUP(A64,#REF!,26,FALSE)="①公益社団法人","公社",IF(VLOOKUP(A64,#REF!,26,FALSE)="②公益財団法人","公財","")))</f>
        <v/>
      </c>
      <c r="M64" s="20" t="str">
        <f>IF(A64="","",VLOOKUP(A64,#REF!,27,FALSE))</f>
        <v/>
      </c>
      <c r="N64" s="34" t="str">
        <f>IF(A64="","",IF(VLOOKUP(A64,#REF!,12,FALSE)="国所管",VLOOKUP(A64,#REF!,23,FALSE),""))</f>
        <v/>
      </c>
      <c r="O64" s="22"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32" t="str">
        <f>IF(A64="","",VLOOKUP(A64,#REF!,52,FALSE))</f>
        <v/>
      </c>
    </row>
    <row r="65" spans="1:16" s="32" customFormat="1" ht="69.95" customHeight="1">
      <c r="A65" s="31"/>
      <c r="B65" s="14" t="str">
        <f>IF(A65="","",VLOOKUP(A65,#REF!,4,FALSE))</f>
        <v/>
      </c>
      <c r="C65" s="1" t="str">
        <f>IF(A65="","",VLOOKUP(A65,#REF!,5,FALSE))</f>
        <v/>
      </c>
      <c r="D65" s="15" t="str">
        <f>IF(A65="","",VLOOKUP(A65,#REF!,8,FALSE))</f>
        <v/>
      </c>
      <c r="E65" s="14" t="str">
        <f>IF(A65="","",VLOOKUP(A65,#REF!,9,FALSE))</f>
        <v/>
      </c>
      <c r="F65" s="16" t="str">
        <f>IF(A65="","",VLOOKUP(A65,#REF!,10,FALSE))</f>
        <v/>
      </c>
      <c r="G65" s="33" t="str">
        <f>IF(A65="","",VLOOKUP(A65,#REF!,30,FALSE))</f>
        <v/>
      </c>
      <c r="H65" s="18"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18" t="str">
        <f>IF(A65="","",VLOOKUP(A65,#REF!,14,FALSE))</f>
        <v/>
      </c>
      <c r="J65" s="20"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34"/>
      <c r="L65" s="20" t="str">
        <f>IF(A65="","",IF(VLOOKUP(A65,#REF!,26,FALSE)="①公益社団法人","公社",IF(VLOOKUP(A65,#REF!,26,FALSE)="②公益財団法人","公財","")))</f>
        <v/>
      </c>
      <c r="M65" s="20" t="str">
        <f>IF(A65="","",VLOOKUP(A65,#REF!,27,FALSE))</f>
        <v/>
      </c>
      <c r="N65" s="34" t="str">
        <f>IF(A65="","",IF(VLOOKUP(A65,#REF!,12,FALSE)="国所管",VLOOKUP(A65,#REF!,23,FALSE),""))</f>
        <v/>
      </c>
      <c r="O65" s="22"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32" t="str">
        <f>IF(A65="","",VLOOKUP(A65,#REF!,52,FALSE))</f>
        <v/>
      </c>
    </row>
    <row r="66" spans="1:16" s="32" customFormat="1" ht="69.95" customHeight="1">
      <c r="A66" s="31"/>
      <c r="B66" s="14" t="str">
        <f>IF(A66="","",VLOOKUP(A66,#REF!,4,FALSE))</f>
        <v/>
      </c>
      <c r="C66" s="1" t="str">
        <f>IF(A66="","",VLOOKUP(A66,#REF!,5,FALSE))</f>
        <v/>
      </c>
      <c r="D66" s="15" t="str">
        <f>IF(A66="","",VLOOKUP(A66,#REF!,8,FALSE))</f>
        <v/>
      </c>
      <c r="E66" s="14" t="str">
        <f>IF(A66="","",VLOOKUP(A66,#REF!,9,FALSE))</f>
        <v/>
      </c>
      <c r="F66" s="16" t="str">
        <f>IF(A66="","",VLOOKUP(A66,#REF!,10,FALSE))</f>
        <v/>
      </c>
      <c r="G66" s="33" t="str">
        <f>IF(A66="","",VLOOKUP(A66,#REF!,30,FALSE))</f>
        <v/>
      </c>
      <c r="H66" s="18"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18" t="str">
        <f>IF(A66="","",VLOOKUP(A66,#REF!,14,FALSE))</f>
        <v/>
      </c>
      <c r="J66" s="20"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34"/>
      <c r="L66" s="20" t="str">
        <f>IF(A66="","",IF(VLOOKUP(A66,#REF!,26,FALSE)="①公益社団法人","公社",IF(VLOOKUP(A66,#REF!,26,FALSE)="②公益財団法人","公財","")))</f>
        <v/>
      </c>
      <c r="M66" s="20" t="str">
        <f>IF(A66="","",VLOOKUP(A66,#REF!,27,FALSE))</f>
        <v/>
      </c>
      <c r="N66" s="34" t="str">
        <f>IF(A66="","",IF(VLOOKUP(A66,#REF!,12,FALSE)="国所管",VLOOKUP(A66,#REF!,23,FALSE),""))</f>
        <v/>
      </c>
      <c r="O66" s="22"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32" t="str">
        <f>IF(A66="","",VLOOKUP(A66,#REF!,52,FALSE))</f>
        <v/>
      </c>
    </row>
    <row r="67" spans="1:16" s="32" customFormat="1" ht="69.95" customHeight="1">
      <c r="A67" s="31"/>
      <c r="B67" s="14" t="str">
        <f>IF(A67="","",VLOOKUP(A67,#REF!,4,FALSE))</f>
        <v/>
      </c>
      <c r="C67" s="1" t="str">
        <f>IF(A67="","",VLOOKUP(A67,#REF!,5,FALSE))</f>
        <v/>
      </c>
      <c r="D67" s="15" t="str">
        <f>IF(A67="","",VLOOKUP(A67,#REF!,8,FALSE))</f>
        <v/>
      </c>
      <c r="E67" s="14" t="str">
        <f>IF(A67="","",VLOOKUP(A67,#REF!,9,FALSE))</f>
        <v/>
      </c>
      <c r="F67" s="16" t="str">
        <f>IF(A67="","",VLOOKUP(A67,#REF!,10,FALSE))</f>
        <v/>
      </c>
      <c r="G67" s="33" t="str">
        <f>IF(A67="","",VLOOKUP(A67,#REF!,30,FALSE))</f>
        <v/>
      </c>
      <c r="H67" s="18"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18" t="str">
        <f>IF(A67="","",VLOOKUP(A67,#REF!,14,FALSE))</f>
        <v/>
      </c>
      <c r="J67" s="20"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34"/>
      <c r="L67" s="20" t="str">
        <f>IF(A67="","",IF(VLOOKUP(A67,#REF!,26,FALSE)="①公益社団法人","公社",IF(VLOOKUP(A67,#REF!,26,FALSE)="②公益財団法人","公財","")))</f>
        <v/>
      </c>
      <c r="M67" s="20" t="str">
        <f>IF(A67="","",VLOOKUP(A67,#REF!,27,FALSE))</f>
        <v/>
      </c>
      <c r="N67" s="34" t="str">
        <f>IF(A67="","",IF(VLOOKUP(A67,#REF!,12,FALSE)="国所管",VLOOKUP(A67,#REF!,23,FALSE),""))</f>
        <v/>
      </c>
      <c r="O67" s="22"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32" t="str">
        <f>IF(A67="","",VLOOKUP(A67,#REF!,52,FALSE))</f>
        <v/>
      </c>
    </row>
    <row r="68" spans="1:16" s="32" customFormat="1" ht="69.95" customHeight="1">
      <c r="A68" s="31"/>
      <c r="B68" s="14" t="str">
        <f>IF(A68="","",VLOOKUP(A68,#REF!,4,FALSE))</f>
        <v/>
      </c>
      <c r="C68" s="1" t="str">
        <f>IF(A68="","",VLOOKUP(A68,#REF!,5,FALSE))</f>
        <v/>
      </c>
      <c r="D68" s="15" t="str">
        <f>IF(A68="","",VLOOKUP(A68,#REF!,8,FALSE))</f>
        <v/>
      </c>
      <c r="E68" s="14" t="str">
        <f>IF(A68="","",VLOOKUP(A68,#REF!,9,FALSE))</f>
        <v/>
      </c>
      <c r="F68" s="16" t="str">
        <f>IF(A68="","",VLOOKUP(A68,#REF!,10,FALSE))</f>
        <v/>
      </c>
      <c r="G68" s="33" t="str">
        <f>IF(A68="","",VLOOKUP(A68,#REF!,30,FALSE))</f>
        <v/>
      </c>
      <c r="H68" s="18"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18" t="str">
        <f>IF(A68="","",VLOOKUP(A68,#REF!,14,FALSE))</f>
        <v/>
      </c>
      <c r="J68" s="20"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34"/>
      <c r="L68" s="20" t="str">
        <f>IF(A68="","",IF(VLOOKUP(A68,#REF!,26,FALSE)="①公益社団法人","公社",IF(VLOOKUP(A68,#REF!,26,FALSE)="②公益財団法人","公財","")))</f>
        <v/>
      </c>
      <c r="M68" s="20" t="str">
        <f>IF(A68="","",VLOOKUP(A68,#REF!,27,FALSE))</f>
        <v/>
      </c>
      <c r="N68" s="34" t="str">
        <f>IF(A68="","",IF(VLOOKUP(A68,#REF!,12,FALSE)="国所管",VLOOKUP(A68,#REF!,23,FALSE),""))</f>
        <v/>
      </c>
      <c r="O68" s="22"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32" t="str">
        <f>IF(A68="","",VLOOKUP(A68,#REF!,52,FALSE))</f>
        <v/>
      </c>
    </row>
    <row r="69" spans="1:16" s="32" customFormat="1" ht="69.95" customHeight="1">
      <c r="A69" s="31"/>
      <c r="B69" s="14" t="str">
        <f>IF(A69="","",VLOOKUP(A69,#REF!,4,FALSE))</f>
        <v/>
      </c>
      <c r="C69" s="1" t="str">
        <f>IF(A69="","",VLOOKUP(A69,#REF!,5,FALSE))</f>
        <v/>
      </c>
      <c r="D69" s="15" t="str">
        <f>IF(A69="","",VLOOKUP(A69,#REF!,8,FALSE))</f>
        <v/>
      </c>
      <c r="E69" s="14" t="str">
        <f>IF(A69="","",VLOOKUP(A69,#REF!,9,FALSE))</f>
        <v/>
      </c>
      <c r="F69" s="16" t="str">
        <f>IF(A69="","",VLOOKUP(A69,#REF!,10,FALSE))</f>
        <v/>
      </c>
      <c r="G69" s="33" t="str">
        <f>IF(A69="","",VLOOKUP(A69,#REF!,30,FALSE))</f>
        <v/>
      </c>
      <c r="H69" s="18"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18" t="str">
        <f>IF(A69="","",VLOOKUP(A69,#REF!,14,FALSE))</f>
        <v/>
      </c>
      <c r="J69" s="20"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34"/>
      <c r="L69" s="20" t="str">
        <f>IF(A69="","",IF(VLOOKUP(A69,#REF!,26,FALSE)="①公益社団法人","公社",IF(VLOOKUP(A69,#REF!,26,FALSE)="②公益財団法人","公財","")))</f>
        <v/>
      </c>
      <c r="M69" s="20" t="str">
        <f>IF(A69="","",VLOOKUP(A69,#REF!,27,FALSE))</f>
        <v/>
      </c>
      <c r="N69" s="34" t="str">
        <f>IF(A69="","",IF(VLOOKUP(A69,#REF!,12,FALSE)="国所管",VLOOKUP(A69,#REF!,23,FALSE),""))</f>
        <v/>
      </c>
      <c r="O69" s="22"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32" t="str">
        <f>IF(A69="","",VLOOKUP(A69,#REF!,52,FALSE))</f>
        <v/>
      </c>
    </row>
    <row r="70" spans="1:16" s="32" customFormat="1" ht="69.95" customHeight="1">
      <c r="A70" s="31"/>
      <c r="B70" s="14" t="str">
        <f>IF(A70="","",VLOOKUP(A70,#REF!,4,FALSE))</f>
        <v/>
      </c>
      <c r="C70" s="1" t="str">
        <f>IF(A70="","",VLOOKUP(A70,#REF!,5,FALSE))</f>
        <v/>
      </c>
      <c r="D70" s="15" t="str">
        <f>IF(A70="","",VLOOKUP(A70,#REF!,8,FALSE))</f>
        <v/>
      </c>
      <c r="E70" s="14" t="str">
        <f>IF(A70="","",VLOOKUP(A70,#REF!,9,FALSE))</f>
        <v/>
      </c>
      <c r="F70" s="16" t="str">
        <f>IF(A70="","",VLOOKUP(A70,#REF!,10,FALSE))</f>
        <v/>
      </c>
      <c r="G70" s="33" t="str">
        <f>IF(A70="","",VLOOKUP(A70,#REF!,30,FALSE))</f>
        <v/>
      </c>
      <c r="H70" s="18"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18" t="str">
        <f>IF(A70="","",VLOOKUP(A70,#REF!,14,FALSE))</f>
        <v/>
      </c>
      <c r="J70" s="20"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34"/>
      <c r="L70" s="20" t="str">
        <f>IF(A70="","",IF(VLOOKUP(A70,#REF!,26,FALSE)="①公益社団法人","公社",IF(VLOOKUP(A70,#REF!,26,FALSE)="②公益財団法人","公財","")))</f>
        <v/>
      </c>
      <c r="M70" s="20" t="str">
        <f>IF(A70="","",VLOOKUP(A70,#REF!,27,FALSE))</f>
        <v/>
      </c>
      <c r="N70" s="34" t="str">
        <f>IF(A70="","",IF(VLOOKUP(A70,#REF!,12,FALSE)="国所管",VLOOKUP(A70,#REF!,23,FALSE),""))</f>
        <v/>
      </c>
      <c r="O70" s="22"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32" t="str">
        <f>IF(A70="","",VLOOKUP(A70,#REF!,52,FALSE))</f>
        <v/>
      </c>
    </row>
    <row r="71" spans="1:16" s="32" customFormat="1" ht="69.95" customHeight="1">
      <c r="A71" s="31"/>
      <c r="B71" s="14" t="str">
        <f>IF(A71="","",VLOOKUP(A71,#REF!,4,FALSE))</f>
        <v/>
      </c>
      <c r="C71" s="1" t="str">
        <f>IF(A71="","",VLOOKUP(A71,#REF!,5,FALSE))</f>
        <v/>
      </c>
      <c r="D71" s="15" t="str">
        <f>IF(A71="","",VLOOKUP(A71,#REF!,8,FALSE))</f>
        <v/>
      </c>
      <c r="E71" s="14" t="str">
        <f>IF(A71="","",VLOOKUP(A71,#REF!,9,FALSE))</f>
        <v/>
      </c>
      <c r="F71" s="16" t="str">
        <f>IF(A71="","",VLOOKUP(A71,#REF!,10,FALSE))</f>
        <v/>
      </c>
      <c r="G71" s="33" t="str">
        <f>IF(A71="","",VLOOKUP(A71,#REF!,30,FALSE))</f>
        <v/>
      </c>
      <c r="H71" s="18"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18" t="str">
        <f>IF(A71="","",VLOOKUP(A71,#REF!,14,FALSE))</f>
        <v/>
      </c>
      <c r="J71" s="20"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34"/>
      <c r="L71" s="20" t="str">
        <f>IF(A71="","",IF(VLOOKUP(A71,#REF!,26,FALSE)="①公益社団法人","公社",IF(VLOOKUP(A71,#REF!,26,FALSE)="②公益財団法人","公財","")))</f>
        <v/>
      </c>
      <c r="M71" s="20" t="str">
        <f>IF(A71="","",VLOOKUP(A71,#REF!,27,FALSE))</f>
        <v/>
      </c>
      <c r="N71" s="34" t="str">
        <f>IF(A71="","",IF(VLOOKUP(A71,#REF!,12,FALSE)="国所管",VLOOKUP(A71,#REF!,23,FALSE),""))</f>
        <v/>
      </c>
      <c r="O71" s="22"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32" t="str">
        <f>IF(A71="","",VLOOKUP(A71,#REF!,52,FALSE))</f>
        <v/>
      </c>
    </row>
    <row r="72" spans="1:16" s="32" customFormat="1" ht="69.95" customHeight="1">
      <c r="A72" s="31"/>
      <c r="B72" s="14" t="str">
        <f>IF(A72="","",VLOOKUP(A72,#REF!,4,FALSE))</f>
        <v/>
      </c>
      <c r="C72" s="1" t="str">
        <f>IF(A72="","",VLOOKUP(A72,#REF!,5,FALSE))</f>
        <v/>
      </c>
      <c r="D72" s="15" t="str">
        <f>IF(A72="","",VLOOKUP(A72,#REF!,8,FALSE))</f>
        <v/>
      </c>
      <c r="E72" s="14" t="str">
        <f>IF(A72="","",VLOOKUP(A72,#REF!,9,FALSE))</f>
        <v/>
      </c>
      <c r="F72" s="16" t="str">
        <f>IF(A72="","",VLOOKUP(A72,#REF!,10,FALSE))</f>
        <v/>
      </c>
      <c r="G72" s="33" t="str">
        <f>IF(A72="","",VLOOKUP(A72,#REF!,30,FALSE))</f>
        <v/>
      </c>
      <c r="H72" s="18"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18" t="str">
        <f>IF(A72="","",VLOOKUP(A72,#REF!,14,FALSE))</f>
        <v/>
      </c>
      <c r="J72" s="20"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34"/>
      <c r="L72" s="20" t="str">
        <f>IF(A72="","",IF(VLOOKUP(A72,#REF!,26,FALSE)="①公益社団法人","公社",IF(VLOOKUP(A72,#REF!,26,FALSE)="②公益財団法人","公財","")))</f>
        <v/>
      </c>
      <c r="M72" s="20" t="str">
        <f>IF(A72="","",VLOOKUP(A72,#REF!,27,FALSE))</f>
        <v/>
      </c>
      <c r="N72" s="34" t="str">
        <f>IF(A72="","",IF(VLOOKUP(A72,#REF!,12,FALSE)="国所管",VLOOKUP(A72,#REF!,23,FALSE),""))</f>
        <v/>
      </c>
      <c r="O72" s="22"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32" t="str">
        <f>IF(A72="","",VLOOKUP(A72,#REF!,52,FALSE))</f>
        <v/>
      </c>
    </row>
    <row r="73" spans="1:16" s="32" customFormat="1" ht="69.95" customHeight="1">
      <c r="A73" s="31"/>
      <c r="B73" s="14" t="str">
        <f>IF(A73="","",VLOOKUP(A73,#REF!,4,FALSE))</f>
        <v/>
      </c>
      <c r="C73" s="1" t="str">
        <f>IF(A73="","",VLOOKUP(A73,#REF!,5,FALSE))</f>
        <v/>
      </c>
      <c r="D73" s="15" t="str">
        <f>IF(A73="","",VLOOKUP(A73,#REF!,8,FALSE))</f>
        <v/>
      </c>
      <c r="E73" s="14" t="str">
        <f>IF(A73="","",VLOOKUP(A73,#REF!,9,FALSE))</f>
        <v/>
      </c>
      <c r="F73" s="16" t="str">
        <f>IF(A73="","",VLOOKUP(A73,#REF!,10,FALSE))</f>
        <v/>
      </c>
      <c r="G73" s="33" t="str">
        <f>IF(A73="","",VLOOKUP(A73,#REF!,30,FALSE))</f>
        <v/>
      </c>
      <c r="H73" s="18"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18" t="str">
        <f>IF(A73="","",VLOOKUP(A73,#REF!,14,FALSE))</f>
        <v/>
      </c>
      <c r="J73" s="20"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34"/>
      <c r="L73" s="20" t="str">
        <f>IF(A73="","",IF(VLOOKUP(A73,#REF!,26,FALSE)="①公益社団法人","公社",IF(VLOOKUP(A73,#REF!,26,FALSE)="②公益財団法人","公財","")))</f>
        <v/>
      </c>
      <c r="M73" s="20" t="str">
        <f>IF(A73="","",VLOOKUP(A73,#REF!,27,FALSE))</f>
        <v/>
      </c>
      <c r="N73" s="34" t="str">
        <f>IF(A73="","",IF(VLOOKUP(A73,#REF!,12,FALSE)="国所管",VLOOKUP(A73,#REF!,23,FALSE),""))</f>
        <v/>
      </c>
      <c r="O73" s="22"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32" t="str">
        <f>IF(A73="","",VLOOKUP(A73,#REF!,52,FALSE))</f>
        <v/>
      </c>
    </row>
    <row r="74" spans="1:16" s="32" customFormat="1" ht="69.95" customHeight="1">
      <c r="A74" s="31"/>
      <c r="B74" s="14" t="str">
        <f>IF(A74="","",VLOOKUP(A74,#REF!,4,FALSE))</f>
        <v/>
      </c>
      <c r="C74" s="1" t="str">
        <f>IF(A74="","",VLOOKUP(A74,#REF!,5,FALSE))</f>
        <v/>
      </c>
      <c r="D74" s="15" t="str">
        <f>IF(A74="","",VLOOKUP(A74,#REF!,8,FALSE))</f>
        <v/>
      </c>
      <c r="E74" s="14" t="str">
        <f>IF(A74="","",VLOOKUP(A74,#REF!,9,FALSE))</f>
        <v/>
      </c>
      <c r="F74" s="16" t="str">
        <f>IF(A74="","",VLOOKUP(A74,#REF!,10,FALSE))</f>
        <v/>
      </c>
      <c r="G74" s="33" t="str">
        <f>IF(A74="","",VLOOKUP(A74,#REF!,30,FALSE))</f>
        <v/>
      </c>
      <c r="H74" s="18"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18" t="str">
        <f>IF(A74="","",VLOOKUP(A74,#REF!,14,FALSE))</f>
        <v/>
      </c>
      <c r="J74" s="20"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34"/>
      <c r="L74" s="20" t="str">
        <f>IF(A74="","",IF(VLOOKUP(A74,#REF!,26,FALSE)="①公益社団法人","公社",IF(VLOOKUP(A74,#REF!,26,FALSE)="②公益財団法人","公財","")))</f>
        <v/>
      </c>
      <c r="M74" s="20" t="str">
        <f>IF(A74="","",VLOOKUP(A74,#REF!,27,FALSE))</f>
        <v/>
      </c>
      <c r="N74" s="34" t="str">
        <f>IF(A74="","",IF(VLOOKUP(A74,#REF!,12,FALSE)="国所管",VLOOKUP(A74,#REF!,23,FALSE),""))</f>
        <v/>
      </c>
      <c r="O74" s="22"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32" t="str">
        <f>IF(A74="","",VLOOKUP(A74,#REF!,52,FALSE))</f>
        <v/>
      </c>
    </row>
    <row r="75" spans="1:16" s="32" customFormat="1" ht="69.95" customHeight="1">
      <c r="A75" s="31"/>
      <c r="B75" s="14" t="str">
        <f>IF(A75="","",VLOOKUP(A75,#REF!,4,FALSE))</f>
        <v/>
      </c>
      <c r="C75" s="1" t="str">
        <f>IF(A75="","",VLOOKUP(A75,#REF!,5,FALSE))</f>
        <v/>
      </c>
      <c r="D75" s="15" t="str">
        <f>IF(A75="","",VLOOKUP(A75,#REF!,8,FALSE))</f>
        <v/>
      </c>
      <c r="E75" s="14" t="str">
        <f>IF(A75="","",VLOOKUP(A75,#REF!,9,FALSE))</f>
        <v/>
      </c>
      <c r="F75" s="16" t="str">
        <f>IF(A75="","",VLOOKUP(A75,#REF!,10,FALSE))</f>
        <v/>
      </c>
      <c r="G75" s="33" t="str">
        <f>IF(A75="","",VLOOKUP(A75,#REF!,30,FALSE))</f>
        <v/>
      </c>
      <c r="H75" s="18"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18" t="str">
        <f>IF(A75="","",VLOOKUP(A75,#REF!,14,FALSE))</f>
        <v/>
      </c>
      <c r="J75" s="20"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34"/>
      <c r="L75" s="20" t="str">
        <f>IF(A75="","",IF(VLOOKUP(A75,#REF!,26,FALSE)="①公益社団法人","公社",IF(VLOOKUP(A75,#REF!,26,FALSE)="②公益財団法人","公財","")))</f>
        <v/>
      </c>
      <c r="M75" s="20" t="str">
        <f>IF(A75="","",VLOOKUP(A75,#REF!,27,FALSE))</f>
        <v/>
      </c>
      <c r="N75" s="34" t="str">
        <f>IF(A75="","",IF(VLOOKUP(A75,#REF!,12,FALSE)="国所管",VLOOKUP(A75,#REF!,23,FALSE),""))</f>
        <v/>
      </c>
      <c r="O75" s="22"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32" t="str">
        <f>IF(A75="","",VLOOKUP(A75,#REF!,52,FALSE))</f>
        <v/>
      </c>
    </row>
    <row r="76" spans="1:16" s="32" customFormat="1" ht="69.95" customHeight="1">
      <c r="A76" s="31"/>
      <c r="B76" s="14" t="str">
        <f>IF(A76="","",VLOOKUP(A76,#REF!,4,FALSE))</f>
        <v/>
      </c>
      <c r="C76" s="1" t="str">
        <f>IF(A76="","",VLOOKUP(A76,#REF!,5,FALSE))</f>
        <v/>
      </c>
      <c r="D76" s="15" t="str">
        <f>IF(A76="","",VLOOKUP(A76,#REF!,8,FALSE))</f>
        <v/>
      </c>
      <c r="E76" s="14" t="str">
        <f>IF(A76="","",VLOOKUP(A76,#REF!,9,FALSE))</f>
        <v/>
      </c>
      <c r="F76" s="16" t="str">
        <f>IF(A76="","",VLOOKUP(A76,#REF!,10,FALSE))</f>
        <v/>
      </c>
      <c r="G76" s="33" t="str">
        <f>IF(A76="","",VLOOKUP(A76,#REF!,30,FALSE))</f>
        <v/>
      </c>
      <c r="H76" s="18"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18" t="str">
        <f>IF(A76="","",VLOOKUP(A76,#REF!,14,FALSE))</f>
        <v/>
      </c>
      <c r="J76" s="20"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34"/>
      <c r="L76" s="20" t="str">
        <f>IF(A76="","",IF(VLOOKUP(A76,#REF!,26,FALSE)="①公益社団法人","公社",IF(VLOOKUP(A76,#REF!,26,FALSE)="②公益財団法人","公財","")))</f>
        <v/>
      </c>
      <c r="M76" s="20" t="str">
        <f>IF(A76="","",VLOOKUP(A76,#REF!,27,FALSE))</f>
        <v/>
      </c>
      <c r="N76" s="34" t="str">
        <f>IF(A76="","",IF(VLOOKUP(A76,#REF!,12,FALSE)="国所管",VLOOKUP(A76,#REF!,23,FALSE),""))</f>
        <v/>
      </c>
      <c r="O76" s="22"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32" t="str">
        <f>IF(A76="","",VLOOKUP(A76,#REF!,52,FALSE))</f>
        <v/>
      </c>
    </row>
    <row r="77" spans="1:16" s="32" customFormat="1" ht="69.95" customHeight="1">
      <c r="A77" s="31"/>
      <c r="B77" s="14" t="str">
        <f>IF(A77="","",VLOOKUP(A77,#REF!,4,FALSE))</f>
        <v/>
      </c>
      <c r="C77" s="1" t="str">
        <f>IF(A77="","",VLOOKUP(A77,#REF!,5,FALSE))</f>
        <v/>
      </c>
      <c r="D77" s="15" t="str">
        <f>IF(A77="","",VLOOKUP(A77,#REF!,8,FALSE))</f>
        <v/>
      </c>
      <c r="E77" s="14" t="str">
        <f>IF(A77="","",VLOOKUP(A77,#REF!,9,FALSE))</f>
        <v/>
      </c>
      <c r="F77" s="16" t="str">
        <f>IF(A77="","",VLOOKUP(A77,#REF!,10,FALSE))</f>
        <v/>
      </c>
      <c r="G77" s="33" t="str">
        <f>IF(A77="","",VLOOKUP(A77,#REF!,30,FALSE))</f>
        <v/>
      </c>
      <c r="H77" s="18"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18" t="str">
        <f>IF(A77="","",VLOOKUP(A77,#REF!,14,FALSE))</f>
        <v/>
      </c>
      <c r="J77" s="20"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34"/>
      <c r="L77" s="20" t="str">
        <f>IF(A77="","",IF(VLOOKUP(A77,#REF!,26,FALSE)="①公益社団法人","公社",IF(VLOOKUP(A77,#REF!,26,FALSE)="②公益財団法人","公財","")))</f>
        <v/>
      </c>
      <c r="M77" s="20" t="str">
        <f>IF(A77="","",VLOOKUP(A77,#REF!,27,FALSE))</f>
        <v/>
      </c>
      <c r="N77" s="34" t="str">
        <f>IF(A77="","",IF(VLOOKUP(A77,#REF!,12,FALSE)="国所管",VLOOKUP(A77,#REF!,23,FALSE),""))</f>
        <v/>
      </c>
      <c r="O77" s="22"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32" t="str">
        <f>IF(A77="","",VLOOKUP(A77,#REF!,52,FALSE))</f>
        <v/>
      </c>
    </row>
    <row r="78" spans="1:16" s="32" customFormat="1" ht="69.95" customHeight="1">
      <c r="A78" s="31"/>
      <c r="B78" s="14" t="str">
        <f>IF(A78="","",VLOOKUP(A78,#REF!,4,FALSE))</f>
        <v/>
      </c>
      <c r="C78" s="1" t="str">
        <f>IF(A78="","",VLOOKUP(A78,#REF!,5,FALSE))</f>
        <v/>
      </c>
      <c r="D78" s="15" t="str">
        <f>IF(A78="","",VLOOKUP(A78,#REF!,8,FALSE))</f>
        <v/>
      </c>
      <c r="E78" s="14" t="str">
        <f>IF(A78="","",VLOOKUP(A78,#REF!,9,FALSE))</f>
        <v/>
      </c>
      <c r="F78" s="16" t="str">
        <f>IF(A78="","",VLOOKUP(A78,#REF!,10,FALSE))</f>
        <v/>
      </c>
      <c r="G78" s="33" t="str">
        <f>IF(A78="","",VLOOKUP(A78,#REF!,30,FALSE))</f>
        <v/>
      </c>
      <c r="H78" s="18"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18" t="str">
        <f>IF(A78="","",VLOOKUP(A78,#REF!,14,FALSE))</f>
        <v/>
      </c>
      <c r="J78" s="20"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34"/>
      <c r="L78" s="20" t="str">
        <f>IF(A78="","",IF(VLOOKUP(A78,#REF!,26,FALSE)="①公益社団法人","公社",IF(VLOOKUP(A78,#REF!,26,FALSE)="②公益財団法人","公財","")))</f>
        <v/>
      </c>
      <c r="M78" s="20" t="str">
        <f>IF(A78="","",VLOOKUP(A78,#REF!,27,FALSE))</f>
        <v/>
      </c>
      <c r="N78" s="34" t="str">
        <f>IF(A78="","",IF(VLOOKUP(A78,#REF!,12,FALSE)="国所管",VLOOKUP(A78,#REF!,23,FALSE),""))</f>
        <v/>
      </c>
      <c r="O78" s="22"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32" t="str">
        <f>IF(A78="","",VLOOKUP(A78,#REF!,52,FALSE))</f>
        <v/>
      </c>
    </row>
    <row r="79" spans="1:16" s="32" customFormat="1" ht="69.95" customHeight="1">
      <c r="A79" s="31"/>
      <c r="B79" s="14" t="str">
        <f>IF(A79="","",VLOOKUP(A79,#REF!,4,FALSE))</f>
        <v/>
      </c>
      <c r="C79" s="1" t="str">
        <f>IF(A79="","",VLOOKUP(A79,#REF!,5,FALSE))</f>
        <v/>
      </c>
      <c r="D79" s="15" t="str">
        <f>IF(A79="","",VLOOKUP(A79,#REF!,8,FALSE))</f>
        <v/>
      </c>
      <c r="E79" s="14" t="str">
        <f>IF(A79="","",VLOOKUP(A79,#REF!,9,FALSE))</f>
        <v/>
      </c>
      <c r="F79" s="16" t="str">
        <f>IF(A79="","",VLOOKUP(A79,#REF!,10,FALSE))</f>
        <v/>
      </c>
      <c r="G79" s="33" t="str">
        <f>IF(A79="","",VLOOKUP(A79,#REF!,30,FALSE))</f>
        <v/>
      </c>
      <c r="H79" s="18"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18" t="str">
        <f>IF(A79="","",VLOOKUP(A79,#REF!,14,FALSE))</f>
        <v/>
      </c>
      <c r="J79" s="20"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34"/>
      <c r="L79" s="20" t="str">
        <f>IF(A79="","",IF(VLOOKUP(A79,#REF!,26,FALSE)="①公益社団法人","公社",IF(VLOOKUP(A79,#REF!,26,FALSE)="②公益財団法人","公財","")))</f>
        <v/>
      </c>
      <c r="M79" s="20" t="str">
        <f>IF(A79="","",VLOOKUP(A79,#REF!,27,FALSE))</f>
        <v/>
      </c>
      <c r="N79" s="34" t="str">
        <f>IF(A79="","",IF(VLOOKUP(A79,#REF!,12,FALSE)="国所管",VLOOKUP(A79,#REF!,23,FALSE),""))</f>
        <v/>
      </c>
      <c r="O79" s="22"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32" t="str">
        <f>IF(A79="","",VLOOKUP(A79,#REF!,52,FALSE))</f>
        <v/>
      </c>
    </row>
    <row r="80" spans="1:16" s="32" customFormat="1" ht="69.95" customHeight="1">
      <c r="A80" s="31"/>
      <c r="B80" s="14" t="str">
        <f>IF(A80="","",VLOOKUP(A80,#REF!,4,FALSE))</f>
        <v/>
      </c>
      <c r="C80" s="1" t="str">
        <f>IF(A80="","",VLOOKUP(A80,#REF!,5,FALSE))</f>
        <v/>
      </c>
      <c r="D80" s="15" t="str">
        <f>IF(A80="","",VLOOKUP(A80,#REF!,8,FALSE))</f>
        <v/>
      </c>
      <c r="E80" s="14" t="str">
        <f>IF(A80="","",VLOOKUP(A80,#REF!,9,FALSE))</f>
        <v/>
      </c>
      <c r="F80" s="16" t="str">
        <f>IF(A80="","",VLOOKUP(A80,#REF!,10,FALSE))</f>
        <v/>
      </c>
      <c r="G80" s="33" t="str">
        <f>IF(A80="","",VLOOKUP(A80,#REF!,30,FALSE))</f>
        <v/>
      </c>
      <c r="H80" s="18"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18" t="str">
        <f>IF(A80="","",VLOOKUP(A80,#REF!,14,FALSE))</f>
        <v/>
      </c>
      <c r="J80" s="20"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34"/>
      <c r="L80" s="20" t="str">
        <f>IF(A80="","",IF(VLOOKUP(A80,#REF!,26,FALSE)="①公益社団法人","公社",IF(VLOOKUP(A80,#REF!,26,FALSE)="②公益財団法人","公財","")))</f>
        <v/>
      </c>
      <c r="M80" s="20" t="str">
        <f>IF(A80="","",VLOOKUP(A80,#REF!,27,FALSE))</f>
        <v/>
      </c>
      <c r="N80" s="34" t="str">
        <f>IF(A80="","",IF(VLOOKUP(A80,#REF!,12,FALSE)="国所管",VLOOKUP(A80,#REF!,23,FALSE),""))</f>
        <v/>
      </c>
      <c r="O80" s="22"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32" t="str">
        <f>IF(A80="","",VLOOKUP(A80,#REF!,52,FALSE))</f>
        <v/>
      </c>
    </row>
    <row r="81" spans="1:16" s="32" customFormat="1" ht="69.95" customHeight="1">
      <c r="A81" s="31"/>
      <c r="B81" s="14" t="str">
        <f>IF(A81="","",VLOOKUP(A81,#REF!,4,FALSE))</f>
        <v/>
      </c>
      <c r="C81" s="1" t="str">
        <f>IF(A81="","",VLOOKUP(A81,#REF!,5,FALSE))</f>
        <v/>
      </c>
      <c r="D81" s="15" t="str">
        <f>IF(A81="","",VLOOKUP(A81,#REF!,8,FALSE))</f>
        <v/>
      </c>
      <c r="E81" s="14" t="str">
        <f>IF(A81="","",VLOOKUP(A81,#REF!,9,FALSE))</f>
        <v/>
      </c>
      <c r="F81" s="16" t="str">
        <f>IF(A81="","",VLOOKUP(A81,#REF!,10,FALSE))</f>
        <v/>
      </c>
      <c r="G81" s="33" t="str">
        <f>IF(A81="","",VLOOKUP(A81,#REF!,30,FALSE))</f>
        <v/>
      </c>
      <c r="H81" s="18"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18" t="str">
        <f>IF(A81="","",VLOOKUP(A81,#REF!,14,FALSE))</f>
        <v/>
      </c>
      <c r="J81" s="20"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34"/>
      <c r="L81" s="20" t="str">
        <f>IF(A81="","",IF(VLOOKUP(A81,#REF!,26,FALSE)="①公益社団法人","公社",IF(VLOOKUP(A81,#REF!,26,FALSE)="②公益財団法人","公財","")))</f>
        <v/>
      </c>
      <c r="M81" s="20" t="str">
        <f>IF(A81="","",VLOOKUP(A81,#REF!,27,FALSE))</f>
        <v/>
      </c>
      <c r="N81" s="34" t="str">
        <f>IF(A81="","",IF(VLOOKUP(A81,#REF!,12,FALSE)="国所管",VLOOKUP(A81,#REF!,23,FALSE),""))</f>
        <v/>
      </c>
      <c r="O81" s="22"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32" t="str">
        <f>IF(A81="","",VLOOKUP(A81,#REF!,52,FALSE))</f>
        <v/>
      </c>
    </row>
    <row r="82" spans="1:16" s="32" customFormat="1" ht="69.95" customHeight="1">
      <c r="A82" s="31"/>
      <c r="B82" s="14" t="str">
        <f>IF(A82="","",VLOOKUP(A82,#REF!,4,FALSE))</f>
        <v/>
      </c>
      <c r="C82" s="1" t="str">
        <f>IF(A82="","",VLOOKUP(A82,#REF!,5,FALSE))</f>
        <v/>
      </c>
      <c r="D82" s="15" t="str">
        <f>IF(A82="","",VLOOKUP(A82,#REF!,8,FALSE))</f>
        <v/>
      </c>
      <c r="E82" s="14" t="str">
        <f>IF(A82="","",VLOOKUP(A82,#REF!,9,FALSE))</f>
        <v/>
      </c>
      <c r="F82" s="16" t="str">
        <f>IF(A82="","",VLOOKUP(A82,#REF!,10,FALSE))</f>
        <v/>
      </c>
      <c r="G82" s="33" t="str">
        <f>IF(A82="","",VLOOKUP(A82,#REF!,30,FALSE))</f>
        <v/>
      </c>
      <c r="H82" s="18"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18" t="str">
        <f>IF(A82="","",VLOOKUP(A82,#REF!,14,FALSE))</f>
        <v/>
      </c>
      <c r="J82" s="20"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34"/>
      <c r="L82" s="20" t="str">
        <f>IF(A82="","",IF(VLOOKUP(A82,#REF!,26,FALSE)="①公益社団法人","公社",IF(VLOOKUP(A82,#REF!,26,FALSE)="②公益財団法人","公財","")))</f>
        <v/>
      </c>
      <c r="M82" s="20" t="str">
        <f>IF(A82="","",VLOOKUP(A82,#REF!,27,FALSE))</f>
        <v/>
      </c>
      <c r="N82" s="34" t="str">
        <f>IF(A82="","",IF(VLOOKUP(A82,#REF!,12,FALSE)="国所管",VLOOKUP(A82,#REF!,23,FALSE),""))</f>
        <v/>
      </c>
      <c r="O82" s="22"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32" t="str">
        <f>IF(A82="","",VLOOKUP(A82,#REF!,52,FALSE))</f>
        <v/>
      </c>
    </row>
    <row r="83" spans="1:16" s="32" customFormat="1" ht="69.95" customHeight="1">
      <c r="A83" s="31"/>
      <c r="B83" s="14" t="str">
        <f>IF(A83="","",VLOOKUP(A83,#REF!,4,FALSE))</f>
        <v/>
      </c>
      <c r="C83" s="1" t="str">
        <f>IF(A83="","",VLOOKUP(A83,#REF!,5,FALSE))</f>
        <v/>
      </c>
      <c r="D83" s="15" t="str">
        <f>IF(A83="","",VLOOKUP(A83,#REF!,8,FALSE))</f>
        <v/>
      </c>
      <c r="E83" s="14" t="str">
        <f>IF(A83="","",VLOOKUP(A83,#REF!,9,FALSE))</f>
        <v/>
      </c>
      <c r="F83" s="16" t="str">
        <f>IF(A83="","",VLOOKUP(A83,#REF!,10,FALSE))</f>
        <v/>
      </c>
      <c r="G83" s="33" t="str">
        <f>IF(A83="","",VLOOKUP(A83,#REF!,30,FALSE))</f>
        <v/>
      </c>
      <c r="H83" s="18"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18" t="str">
        <f>IF(A83="","",VLOOKUP(A83,#REF!,14,FALSE))</f>
        <v/>
      </c>
      <c r="J83" s="20"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34"/>
      <c r="L83" s="20" t="str">
        <f>IF(A83="","",IF(VLOOKUP(A83,#REF!,26,FALSE)="①公益社団法人","公社",IF(VLOOKUP(A83,#REF!,26,FALSE)="②公益財団法人","公財","")))</f>
        <v/>
      </c>
      <c r="M83" s="20" t="str">
        <f>IF(A83="","",VLOOKUP(A83,#REF!,27,FALSE))</f>
        <v/>
      </c>
      <c r="N83" s="34" t="str">
        <f>IF(A83="","",IF(VLOOKUP(A83,#REF!,12,FALSE)="国所管",VLOOKUP(A83,#REF!,23,FALSE),""))</f>
        <v/>
      </c>
      <c r="O83" s="22"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32" t="str">
        <f>IF(A83="","",VLOOKUP(A83,#REF!,52,FALSE))</f>
        <v/>
      </c>
    </row>
    <row r="84" spans="1:16" s="32" customFormat="1" ht="69.95" customHeight="1">
      <c r="A84" s="31"/>
      <c r="B84" s="14" t="str">
        <f>IF(A84="","",VLOOKUP(A84,#REF!,4,FALSE))</f>
        <v/>
      </c>
      <c r="C84" s="1" t="str">
        <f>IF(A84="","",VLOOKUP(A84,#REF!,5,FALSE))</f>
        <v/>
      </c>
      <c r="D84" s="15" t="str">
        <f>IF(A84="","",VLOOKUP(A84,#REF!,8,FALSE))</f>
        <v/>
      </c>
      <c r="E84" s="14" t="str">
        <f>IF(A84="","",VLOOKUP(A84,#REF!,9,FALSE))</f>
        <v/>
      </c>
      <c r="F84" s="16" t="str">
        <f>IF(A84="","",VLOOKUP(A84,#REF!,10,FALSE))</f>
        <v/>
      </c>
      <c r="G84" s="33" t="str">
        <f>IF(A84="","",VLOOKUP(A84,#REF!,30,FALSE))</f>
        <v/>
      </c>
      <c r="H84" s="18"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18" t="str">
        <f>IF(A84="","",VLOOKUP(A84,#REF!,14,FALSE))</f>
        <v/>
      </c>
      <c r="J84" s="20"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34"/>
      <c r="L84" s="20" t="str">
        <f>IF(A84="","",IF(VLOOKUP(A84,#REF!,26,FALSE)="①公益社団法人","公社",IF(VLOOKUP(A84,#REF!,26,FALSE)="②公益財団法人","公財","")))</f>
        <v/>
      </c>
      <c r="M84" s="20" t="str">
        <f>IF(A84="","",VLOOKUP(A84,#REF!,27,FALSE))</f>
        <v/>
      </c>
      <c r="N84" s="34" t="str">
        <f>IF(A84="","",IF(VLOOKUP(A84,#REF!,12,FALSE)="国所管",VLOOKUP(A84,#REF!,23,FALSE),""))</f>
        <v/>
      </c>
      <c r="O84" s="22"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32" t="str">
        <f>IF(A84="","",VLOOKUP(A84,#REF!,52,FALSE))</f>
        <v/>
      </c>
    </row>
    <row r="85" spans="1:16" s="32" customFormat="1" ht="69.95" customHeight="1">
      <c r="A85" s="31"/>
      <c r="B85" s="14" t="str">
        <f>IF(A85="","",VLOOKUP(A85,#REF!,4,FALSE))</f>
        <v/>
      </c>
      <c r="C85" s="1" t="str">
        <f>IF(A85="","",VLOOKUP(A85,#REF!,5,FALSE))</f>
        <v/>
      </c>
      <c r="D85" s="15" t="str">
        <f>IF(A85="","",VLOOKUP(A85,#REF!,8,FALSE))</f>
        <v/>
      </c>
      <c r="E85" s="14" t="str">
        <f>IF(A85="","",VLOOKUP(A85,#REF!,9,FALSE))</f>
        <v/>
      </c>
      <c r="F85" s="16" t="str">
        <f>IF(A85="","",VLOOKUP(A85,#REF!,10,FALSE))</f>
        <v/>
      </c>
      <c r="G85" s="33" t="str">
        <f>IF(A85="","",VLOOKUP(A85,#REF!,30,FALSE))</f>
        <v/>
      </c>
      <c r="H85" s="18"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18" t="str">
        <f>IF(A85="","",VLOOKUP(A85,#REF!,14,FALSE))</f>
        <v/>
      </c>
      <c r="J85" s="20"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34"/>
      <c r="L85" s="20" t="str">
        <f>IF(A85="","",IF(VLOOKUP(A85,#REF!,26,FALSE)="①公益社団法人","公社",IF(VLOOKUP(A85,#REF!,26,FALSE)="②公益財団法人","公財","")))</f>
        <v/>
      </c>
      <c r="M85" s="20" t="str">
        <f>IF(A85="","",VLOOKUP(A85,#REF!,27,FALSE))</f>
        <v/>
      </c>
      <c r="N85" s="34" t="str">
        <f>IF(A85="","",IF(VLOOKUP(A85,#REF!,12,FALSE)="国所管",VLOOKUP(A85,#REF!,23,FALSE),""))</f>
        <v/>
      </c>
      <c r="O85" s="22"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32" t="str">
        <f>IF(A85="","",VLOOKUP(A85,#REF!,52,FALSE))</f>
        <v/>
      </c>
    </row>
    <row r="86" spans="1:16" s="32" customFormat="1" ht="69.95" customHeight="1">
      <c r="A86" s="31"/>
      <c r="B86" s="14" t="str">
        <f>IF(A86="","",VLOOKUP(A86,#REF!,4,FALSE))</f>
        <v/>
      </c>
      <c r="C86" s="1" t="str">
        <f>IF(A86="","",VLOOKUP(A86,#REF!,5,FALSE))</f>
        <v/>
      </c>
      <c r="D86" s="15" t="str">
        <f>IF(A86="","",VLOOKUP(A86,#REF!,8,FALSE))</f>
        <v/>
      </c>
      <c r="E86" s="14" t="str">
        <f>IF(A86="","",VLOOKUP(A86,#REF!,9,FALSE))</f>
        <v/>
      </c>
      <c r="F86" s="16" t="str">
        <f>IF(A86="","",VLOOKUP(A86,#REF!,10,FALSE))</f>
        <v/>
      </c>
      <c r="G86" s="33" t="str">
        <f>IF(A86="","",VLOOKUP(A86,#REF!,30,FALSE))</f>
        <v/>
      </c>
      <c r="H86" s="18"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18" t="str">
        <f>IF(A86="","",VLOOKUP(A86,#REF!,14,FALSE))</f>
        <v/>
      </c>
      <c r="J86" s="20"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34"/>
      <c r="L86" s="20" t="str">
        <f>IF(A86="","",IF(VLOOKUP(A86,#REF!,26,FALSE)="①公益社団法人","公社",IF(VLOOKUP(A86,#REF!,26,FALSE)="②公益財団法人","公財","")))</f>
        <v/>
      </c>
      <c r="M86" s="20" t="str">
        <f>IF(A86="","",VLOOKUP(A86,#REF!,27,FALSE))</f>
        <v/>
      </c>
      <c r="N86" s="34" t="str">
        <f>IF(A86="","",IF(VLOOKUP(A86,#REF!,12,FALSE)="国所管",VLOOKUP(A86,#REF!,23,FALSE),""))</f>
        <v/>
      </c>
      <c r="O86" s="22"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32" t="str">
        <f>IF(A86="","",VLOOKUP(A86,#REF!,52,FALSE))</f>
        <v/>
      </c>
    </row>
    <row r="87" spans="1:16" s="32" customFormat="1" ht="69.95" customHeight="1">
      <c r="A87" s="31"/>
      <c r="B87" s="14" t="str">
        <f>IF(A87="","",VLOOKUP(A87,#REF!,4,FALSE))</f>
        <v/>
      </c>
      <c r="C87" s="1" t="str">
        <f>IF(A87="","",VLOOKUP(A87,#REF!,5,FALSE))</f>
        <v/>
      </c>
      <c r="D87" s="15" t="str">
        <f>IF(A87="","",VLOOKUP(A87,#REF!,8,FALSE))</f>
        <v/>
      </c>
      <c r="E87" s="14" t="str">
        <f>IF(A87="","",VLOOKUP(A87,#REF!,9,FALSE))</f>
        <v/>
      </c>
      <c r="F87" s="16" t="str">
        <f>IF(A87="","",VLOOKUP(A87,#REF!,10,FALSE))</f>
        <v/>
      </c>
      <c r="G87" s="33" t="str">
        <f>IF(A87="","",VLOOKUP(A87,#REF!,30,FALSE))</f>
        <v/>
      </c>
      <c r="H87" s="18"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18" t="str">
        <f>IF(A87="","",VLOOKUP(A87,#REF!,14,FALSE))</f>
        <v/>
      </c>
      <c r="J87" s="20"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34"/>
      <c r="L87" s="20" t="str">
        <f>IF(A87="","",IF(VLOOKUP(A87,#REF!,26,FALSE)="①公益社団法人","公社",IF(VLOOKUP(A87,#REF!,26,FALSE)="②公益財団法人","公財","")))</f>
        <v/>
      </c>
      <c r="M87" s="20" t="str">
        <f>IF(A87="","",VLOOKUP(A87,#REF!,27,FALSE))</f>
        <v/>
      </c>
      <c r="N87" s="34" t="str">
        <f>IF(A87="","",IF(VLOOKUP(A87,#REF!,12,FALSE)="国所管",VLOOKUP(A87,#REF!,23,FALSE),""))</f>
        <v/>
      </c>
      <c r="O87" s="22"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32" t="str">
        <f>IF(A87="","",VLOOKUP(A87,#REF!,52,FALSE))</f>
        <v/>
      </c>
    </row>
    <row r="88" spans="1:16" s="32" customFormat="1" ht="69.95" customHeight="1">
      <c r="A88" s="31"/>
      <c r="B88" s="14" t="str">
        <f>IF(A88="","",VLOOKUP(A88,#REF!,4,FALSE))</f>
        <v/>
      </c>
      <c r="C88" s="1" t="str">
        <f>IF(A88="","",VLOOKUP(A88,#REF!,5,FALSE))</f>
        <v/>
      </c>
      <c r="D88" s="15" t="str">
        <f>IF(A88="","",VLOOKUP(A88,#REF!,8,FALSE))</f>
        <v/>
      </c>
      <c r="E88" s="14" t="str">
        <f>IF(A88="","",VLOOKUP(A88,#REF!,9,FALSE))</f>
        <v/>
      </c>
      <c r="F88" s="16" t="str">
        <f>IF(A88="","",VLOOKUP(A88,#REF!,10,FALSE))</f>
        <v/>
      </c>
      <c r="G88" s="33" t="str">
        <f>IF(A88="","",VLOOKUP(A88,#REF!,30,FALSE))</f>
        <v/>
      </c>
      <c r="H88" s="18"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18" t="str">
        <f>IF(A88="","",VLOOKUP(A88,#REF!,14,FALSE))</f>
        <v/>
      </c>
      <c r="J88" s="20"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34"/>
      <c r="L88" s="20" t="str">
        <f>IF(A88="","",IF(VLOOKUP(A88,#REF!,26,FALSE)="①公益社団法人","公社",IF(VLOOKUP(A88,#REF!,26,FALSE)="②公益財団法人","公財","")))</f>
        <v/>
      </c>
      <c r="M88" s="20" t="str">
        <f>IF(A88="","",VLOOKUP(A88,#REF!,27,FALSE))</f>
        <v/>
      </c>
      <c r="N88" s="34" t="str">
        <f>IF(A88="","",IF(VLOOKUP(A88,#REF!,12,FALSE)="国所管",VLOOKUP(A88,#REF!,23,FALSE),""))</f>
        <v/>
      </c>
      <c r="O88" s="22"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32" t="str">
        <f>IF(A88="","",VLOOKUP(A88,#REF!,52,FALSE))</f>
        <v/>
      </c>
    </row>
    <row r="89" spans="1:16" s="32" customFormat="1" ht="69.95" customHeight="1">
      <c r="A89" s="31"/>
      <c r="B89" s="14" t="str">
        <f>IF(A89="","",VLOOKUP(A89,#REF!,4,FALSE))</f>
        <v/>
      </c>
      <c r="C89" s="1" t="str">
        <f>IF(A89="","",VLOOKUP(A89,#REF!,5,FALSE))</f>
        <v/>
      </c>
      <c r="D89" s="15" t="str">
        <f>IF(A89="","",VLOOKUP(A89,#REF!,8,FALSE))</f>
        <v/>
      </c>
      <c r="E89" s="14" t="str">
        <f>IF(A89="","",VLOOKUP(A89,#REF!,9,FALSE))</f>
        <v/>
      </c>
      <c r="F89" s="16" t="str">
        <f>IF(A89="","",VLOOKUP(A89,#REF!,10,FALSE))</f>
        <v/>
      </c>
      <c r="G89" s="33" t="str">
        <f>IF(A89="","",VLOOKUP(A89,#REF!,30,FALSE))</f>
        <v/>
      </c>
      <c r="H89" s="18"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18" t="str">
        <f>IF(A89="","",VLOOKUP(A89,#REF!,14,FALSE))</f>
        <v/>
      </c>
      <c r="J89" s="20"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34"/>
      <c r="L89" s="20" t="str">
        <f>IF(A89="","",IF(VLOOKUP(A89,#REF!,26,FALSE)="①公益社団法人","公社",IF(VLOOKUP(A89,#REF!,26,FALSE)="②公益財団法人","公財","")))</f>
        <v/>
      </c>
      <c r="M89" s="20" t="str">
        <f>IF(A89="","",VLOOKUP(A89,#REF!,27,FALSE))</f>
        <v/>
      </c>
      <c r="N89" s="34" t="str">
        <f>IF(A89="","",IF(VLOOKUP(A89,#REF!,12,FALSE)="国所管",VLOOKUP(A89,#REF!,23,FALSE),""))</f>
        <v/>
      </c>
      <c r="O89" s="22"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32" t="str">
        <f>IF(A89="","",VLOOKUP(A89,#REF!,52,FALSE))</f>
        <v/>
      </c>
    </row>
    <row r="90" spans="1:16" s="32" customFormat="1" ht="69.95" customHeight="1">
      <c r="A90" s="31"/>
      <c r="B90" s="14" t="str">
        <f>IF(A90="","",VLOOKUP(A90,#REF!,4,FALSE))</f>
        <v/>
      </c>
      <c r="C90" s="1" t="str">
        <f>IF(A90="","",VLOOKUP(A90,#REF!,5,FALSE))</f>
        <v/>
      </c>
      <c r="D90" s="15" t="str">
        <f>IF(A90="","",VLOOKUP(A90,#REF!,8,FALSE))</f>
        <v/>
      </c>
      <c r="E90" s="14" t="str">
        <f>IF(A90="","",VLOOKUP(A90,#REF!,9,FALSE))</f>
        <v/>
      </c>
      <c r="F90" s="16" t="str">
        <f>IF(A90="","",VLOOKUP(A90,#REF!,10,FALSE))</f>
        <v/>
      </c>
      <c r="G90" s="33" t="str">
        <f>IF(A90="","",VLOOKUP(A90,#REF!,30,FALSE))</f>
        <v/>
      </c>
      <c r="H90" s="18"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18" t="str">
        <f>IF(A90="","",VLOOKUP(A90,#REF!,14,FALSE))</f>
        <v/>
      </c>
      <c r="J90" s="20"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34"/>
      <c r="L90" s="20" t="str">
        <f>IF(A90="","",IF(VLOOKUP(A90,#REF!,26,FALSE)="①公益社団法人","公社",IF(VLOOKUP(A90,#REF!,26,FALSE)="②公益財団法人","公財","")))</f>
        <v/>
      </c>
      <c r="M90" s="20" t="str">
        <f>IF(A90="","",VLOOKUP(A90,#REF!,27,FALSE))</f>
        <v/>
      </c>
      <c r="N90" s="34" t="str">
        <f>IF(A90="","",IF(VLOOKUP(A90,#REF!,12,FALSE)="国所管",VLOOKUP(A90,#REF!,23,FALSE),""))</f>
        <v/>
      </c>
      <c r="O90" s="22"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32" t="str">
        <f>IF(A90="","",VLOOKUP(A90,#REF!,52,FALSE))</f>
        <v/>
      </c>
    </row>
    <row r="91" spans="1:16" s="32" customFormat="1" ht="69.95" customHeight="1">
      <c r="A91" s="31"/>
      <c r="B91" s="14" t="str">
        <f>IF(A91="","",VLOOKUP(A91,#REF!,4,FALSE))</f>
        <v/>
      </c>
      <c r="C91" s="1" t="str">
        <f>IF(A91="","",VLOOKUP(A91,#REF!,5,FALSE))</f>
        <v/>
      </c>
      <c r="D91" s="15" t="str">
        <f>IF(A91="","",VLOOKUP(A91,#REF!,8,FALSE))</f>
        <v/>
      </c>
      <c r="E91" s="14" t="str">
        <f>IF(A91="","",VLOOKUP(A91,#REF!,9,FALSE))</f>
        <v/>
      </c>
      <c r="F91" s="16" t="str">
        <f>IF(A91="","",VLOOKUP(A91,#REF!,10,FALSE))</f>
        <v/>
      </c>
      <c r="G91" s="33" t="str">
        <f>IF(A91="","",VLOOKUP(A91,#REF!,30,FALSE))</f>
        <v/>
      </c>
      <c r="H91" s="18"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18" t="str">
        <f>IF(A91="","",VLOOKUP(A91,#REF!,14,FALSE))</f>
        <v/>
      </c>
      <c r="J91" s="20"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34"/>
      <c r="L91" s="20" t="str">
        <f>IF(A91="","",IF(VLOOKUP(A91,#REF!,26,FALSE)="①公益社団法人","公社",IF(VLOOKUP(A91,#REF!,26,FALSE)="②公益財団法人","公財","")))</f>
        <v/>
      </c>
      <c r="M91" s="20" t="str">
        <f>IF(A91="","",VLOOKUP(A91,#REF!,27,FALSE))</f>
        <v/>
      </c>
      <c r="N91" s="34" t="str">
        <f>IF(A91="","",IF(VLOOKUP(A91,#REF!,12,FALSE)="国所管",VLOOKUP(A91,#REF!,23,FALSE),""))</f>
        <v/>
      </c>
      <c r="O91" s="22"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32" t="str">
        <f>IF(A91="","",VLOOKUP(A91,#REF!,52,FALSE))</f>
        <v/>
      </c>
    </row>
    <row r="92" spans="1:16" s="32" customFormat="1" ht="69.95" customHeight="1">
      <c r="A92" s="31"/>
      <c r="B92" s="14" t="str">
        <f>IF(A92="","",VLOOKUP(A92,#REF!,4,FALSE))</f>
        <v/>
      </c>
      <c r="C92" s="1" t="str">
        <f>IF(A92="","",VLOOKUP(A92,#REF!,5,FALSE))</f>
        <v/>
      </c>
      <c r="D92" s="15" t="str">
        <f>IF(A92="","",VLOOKUP(A92,#REF!,8,FALSE))</f>
        <v/>
      </c>
      <c r="E92" s="14" t="str">
        <f>IF(A92="","",VLOOKUP(A92,#REF!,9,FALSE))</f>
        <v/>
      </c>
      <c r="F92" s="16" t="str">
        <f>IF(A92="","",VLOOKUP(A92,#REF!,10,FALSE))</f>
        <v/>
      </c>
      <c r="G92" s="33" t="str">
        <f>IF(A92="","",VLOOKUP(A92,#REF!,30,FALSE))</f>
        <v/>
      </c>
      <c r="H92" s="18"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18" t="str">
        <f>IF(A92="","",VLOOKUP(A92,#REF!,14,FALSE))</f>
        <v/>
      </c>
      <c r="J92" s="20"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34"/>
      <c r="L92" s="20" t="str">
        <f>IF(A92="","",IF(VLOOKUP(A92,#REF!,26,FALSE)="①公益社団法人","公社",IF(VLOOKUP(A92,#REF!,26,FALSE)="②公益財団法人","公財","")))</f>
        <v/>
      </c>
      <c r="M92" s="20" t="str">
        <f>IF(A92="","",VLOOKUP(A92,#REF!,27,FALSE))</f>
        <v/>
      </c>
      <c r="N92" s="34" t="str">
        <f>IF(A92="","",IF(VLOOKUP(A92,#REF!,12,FALSE)="国所管",VLOOKUP(A92,#REF!,23,FALSE),""))</f>
        <v/>
      </c>
      <c r="O92" s="22"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32" t="str">
        <f>IF(A92="","",VLOOKUP(A92,#REF!,52,FALSE))</f>
        <v/>
      </c>
    </row>
    <row r="93" spans="1:16" s="32" customFormat="1" ht="69.95" customHeight="1">
      <c r="A93" s="31"/>
      <c r="B93" s="14" t="str">
        <f>IF(A93="","",VLOOKUP(A93,#REF!,4,FALSE))</f>
        <v/>
      </c>
      <c r="C93" s="1" t="str">
        <f>IF(A93="","",VLOOKUP(A93,#REF!,5,FALSE))</f>
        <v/>
      </c>
      <c r="D93" s="15" t="str">
        <f>IF(A93="","",VLOOKUP(A93,#REF!,8,FALSE))</f>
        <v/>
      </c>
      <c r="E93" s="14" t="str">
        <f>IF(A93="","",VLOOKUP(A93,#REF!,9,FALSE))</f>
        <v/>
      </c>
      <c r="F93" s="16" t="str">
        <f>IF(A93="","",VLOOKUP(A93,#REF!,10,FALSE))</f>
        <v/>
      </c>
      <c r="G93" s="33" t="str">
        <f>IF(A93="","",VLOOKUP(A93,#REF!,30,FALSE))</f>
        <v/>
      </c>
      <c r="H93" s="18"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18" t="str">
        <f>IF(A93="","",VLOOKUP(A93,#REF!,14,FALSE))</f>
        <v/>
      </c>
      <c r="J93" s="20"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34"/>
      <c r="L93" s="20" t="str">
        <f>IF(A93="","",IF(VLOOKUP(A93,#REF!,26,FALSE)="①公益社団法人","公社",IF(VLOOKUP(A93,#REF!,26,FALSE)="②公益財団法人","公財","")))</f>
        <v/>
      </c>
      <c r="M93" s="20" t="str">
        <f>IF(A93="","",VLOOKUP(A93,#REF!,27,FALSE))</f>
        <v/>
      </c>
      <c r="N93" s="34" t="str">
        <f>IF(A93="","",IF(VLOOKUP(A93,#REF!,12,FALSE)="国所管",VLOOKUP(A93,#REF!,23,FALSE),""))</f>
        <v/>
      </c>
      <c r="O93" s="22"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32" t="str">
        <f>IF(A93="","",VLOOKUP(A93,#REF!,52,FALSE))</f>
        <v/>
      </c>
    </row>
    <row r="94" spans="1:16" s="32" customFormat="1" ht="69.95" customHeight="1">
      <c r="A94" s="31"/>
      <c r="B94" s="14" t="str">
        <f>IF(A94="","",VLOOKUP(A94,#REF!,4,FALSE))</f>
        <v/>
      </c>
      <c r="C94" s="1" t="str">
        <f>IF(A94="","",VLOOKUP(A94,#REF!,5,FALSE))</f>
        <v/>
      </c>
      <c r="D94" s="15" t="str">
        <f>IF(A94="","",VLOOKUP(A94,#REF!,8,FALSE))</f>
        <v/>
      </c>
      <c r="E94" s="14" t="str">
        <f>IF(A94="","",VLOOKUP(A94,#REF!,9,FALSE))</f>
        <v/>
      </c>
      <c r="F94" s="16" t="str">
        <f>IF(A94="","",VLOOKUP(A94,#REF!,10,FALSE))</f>
        <v/>
      </c>
      <c r="G94" s="33" t="str">
        <f>IF(A94="","",VLOOKUP(A94,#REF!,30,FALSE))</f>
        <v/>
      </c>
      <c r="H94" s="18"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18" t="str">
        <f>IF(A94="","",VLOOKUP(A94,#REF!,14,FALSE))</f>
        <v/>
      </c>
      <c r="J94" s="20"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34"/>
      <c r="L94" s="20" t="str">
        <f>IF(A94="","",IF(VLOOKUP(A94,#REF!,26,FALSE)="①公益社団法人","公社",IF(VLOOKUP(A94,#REF!,26,FALSE)="②公益財団法人","公財","")))</f>
        <v/>
      </c>
      <c r="M94" s="20" t="str">
        <f>IF(A94="","",VLOOKUP(A94,#REF!,27,FALSE))</f>
        <v/>
      </c>
      <c r="N94" s="34" t="str">
        <f>IF(A94="","",IF(VLOOKUP(A94,#REF!,12,FALSE)="国所管",VLOOKUP(A94,#REF!,23,FALSE),""))</f>
        <v/>
      </c>
      <c r="O94" s="22"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32" t="str">
        <f>IF(A94="","",VLOOKUP(A94,#REF!,52,FALSE))</f>
        <v/>
      </c>
    </row>
    <row r="95" spans="1:16" s="32" customFormat="1" ht="69.95" customHeight="1">
      <c r="A95" s="31"/>
      <c r="B95" s="14" t="str">
        <f>IF(A95="","",VLOOKUP(A95,#REF!,4,FALSE))</f>
        <v/>
      </c>
      <c r="C95" s="1" t="str">
        <f>IF(A95="","",VLOOKUP(A95,#REF!,5,FALSE))</f>
        <v/>
      </c>
      <c r="D95" s="15" t="str">
        <f>IF(A95="","",VLOOKUP(A95,#REF!,8,FALSE))</f>
        <v/>
      </c>
      <c r="E95" s="14" t="str">
        <f>IF(A95="","",VLOOKUP(A95,#REF!,9,FALSE))</f>
        <v/>
      </c>
      <c r="F95" s="16" t="str">
        <f>IF(A95="","",VLOOKUP(A95,#REF!,10,FALSE))</f>
        <v/>
      </c>
      <c r="G95" s="33" t="str">
        <f>IF(A95="","",VLOOKUP(A95,#REF!,30,FALSE))</f>
        <v/>
      </c>
      <c r="H95" s="18"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18" t="str">
        <f>IF(A95="","",VLOOKUP(A95,#REF!,14,FALSE))</f>
        <v/>
      </c>
      <c r="J95" s="20"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34"/>
      <c r="L95" s="20" t="str">
        <f>IF(A95="","",IF(VLOOKUP(A95,#REF!,26,FALSE)="①公益社団法人","公社",IF(VLOOKUP(A95,#REF!,26,FALSE)="②公益財団法人","公財","")))</f>
        <v/>
      </c>
      <c r="M95" s="20" t="str">
        <f>IF(A95="","",VLOOKUP(A95,#REF!,27,FALSE))</f>
        <v/>
      </c>
      <c r="N95" s="34" t="str">
        <f>IF(A95="","",IF(VLOOKUP(A95,#REF!,12,FALSE)="国所管",VLOOKUP(A95,#REF!,23,FALSE),""))</f>
        <v/>
      </c>
      <c r="O95" s="22"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32" t="str">
        <f>IF(A95="","",VLOOKUP(A95,#REF!,52,FALSE))</f>
        <v/>
      </c>
    </row>
    <row r="96" spans="1:16" s="32" customFormat="1" ht="69.95" customHeight="1">
      <c r="A96" s="31"/>
      <c r="B96" s="14" t="str">
        <f>IF(A96="","",VLOOKUP(A96,#REF!,4,FALSE))</f>
        <v/>
      </c>
      <c r="C96" s="1" t="str">
        <f>IF(A96="","",VLOOKUP(A96,#REF!,5,FALSE))</f>
        <v/>
      </c>
      <c r="D96" s="15" t="str">
        <f>IF(A96="","",VLOOKUP(A96,#REF!,8,FALSE))</f>
        <v/>
      </c>
      <c r="E96" s="14" t="str">
        <f>IF(A96="","",VLOOKUP(A96,#REF!,9,FALSE))</f>
        <v/>
      </c>
      <c r="F96" s="16" t="str">
        <f>IF(A96="","",VLOOKUP(A96,#REF!,10,FALSE))</f>
        <v/>
      </c>
      <c r="G96" s="33" t="str">
        <f>IF(A96="","",VLOOKUP(A96,#REF!,30,FALSE))</f>
        <v/>
      </c>
      <c r="H96" s="18"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18" t="str">
        <f>IF(A96="","",VLOOKUP(A96,#REF!,14,FALSE))</f>
        <v/>
      </c>
      <c r="J96" s="20"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34"/>
      <c r="L96" s="20" t="str">
        <f>IF(A96="","",IF(VLOOKUP(A96,#REF!,26,FALSE)="①公益社団法人","公社",IF(VLOOKUP(A96,#REF!,26,FALSE)="②公益財団法人","公財","")))</f>
        <v/>
      </c>
      <c r="M96" s="20" t="str">
        <f>IF(A96="","",VLOOKUP(A96,#REF!,27,FALSE))</f>
        <v/>
      </c>
      <c r="N96" s="34" t="str">
        <f>IF(A96="","",IF(VLOOKUP(A96,#REF!,12,FALSE)="国所管",VLOOKUP(A96,#REF!,23,FALSE),""))</f>
        <v/>
      </c>
      <c r="O96" s="22"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32" t="str">
        <f>IF(A96="","",VLOOKUP(A96,#REF!,52,FALSE))</f>
        <v/>
      </c>
    </row>
    <row r="97" spans="1:16" s="32" customFormat="1" ht="69.95" customHeight="1">
      <c r="A97" s="31"/>
      <c r="B97" s="14" t="str">
        <f>IF(A97="","",VLOOKUP(A97,#REF!,4,FALSE))</f>
        <v/>
      </c>
      <c r="C97" s="1" t="str">
        <f>IF(A97="","",VLOOKUP(A97,#REF!,5,FALSE))</f>
        <v/>
      </c>
      <c r="D97" s="15" t="str">
        <f>IF(A97="","",VLOOKUP(A97,#REF!,8,FALSE))</f>
        <v/>
      </c>
      <c r="E97" s="14" t="str">
        <f>IF(A97="","",VLOOKUP(A97,#REF!,9,FALSE))</f>
        <v/>
      </c>
      <c r="F97" s="16" t="str">
        <f>IF(A97="","",VLOOKUP(A97,#REF!,10,FALSE))</f>
        <v/>
      </c>
      <c r="G97" s="33" t="str">
        <f>IF(A97="","",VLOOKUP(A97,#REF!,30,FALSE))</f>
        <v/>
      </c>
      <c r="H97" s="18"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18" t="str">
        <f>IF(A97="","",VLOOKUP(A97,#REF!,14,FALSE))</f>
        <v/>
      </c>
      <c r="J97" s="20"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34"/>
      <c r="L97" s="20" t="str">
        <f>IF(A97="","",IF(VLOOKUP(A97,#REF!,26,FALSE)="①公益社団法人","公社",IF(VLOOKUP(A97,#REF!,26,FALSE)="②公益財団法人","公財","")))</f>
        <v/>
      </c>
      <c r="M97" s="20" t="str">
        <f>IF(A97="","",VLOOKUP(A97,#REF!,27,FALSE))</f>
        <v/>
      </c>
      <c r="N97" s="34" t="str">
        <f>IF(A97="","",IF(VLOOKUP(A97,#REF!,12,FALSE)="国所管",VLOOKUP(A97,#REF!,23,FALSE),""))</f>
        <v/>
      </c>
      <c r="O97" s="22"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32" t="str">
        <f>IF(A97="","",VLOOKUP(A97,#REF!,52,FALSE))</f>
        <v/>
      </c>
    </row>
    <row r="98" spans="1:16" s="32" customFormat="1" ht="69.95" customHeight="1">
      <c r="A98" s="31"/>
      <c r="B98" s="14" t="str">
        <f>IF(A98="","",VLOOKUP(A98,#REF!,4,FALSE))</f>
        <v/>
      </c>
      <c r="C98" s="1" t="str">
        <f>IF(A98="","",VLOOKUP(A98,#REF!,5,FALSE))</f>
        <v/>
      </c>
      <c r="D98" s="15" t="str">
        <f>IF(A98="","",VLOOKUP(A98,#REF!,8,FALSE))</f>
        <v/>
      </c>
      <c r="E98" s="14" t="str">
        <f>IF(A98="","",VLOOKUP(A98,#REF!,9,FALSE))</f>
        <v/>
      </c>
      <c r="F98" s="16" t="str">
        <f>IF(A98="","",VLOOKUP(A98,#REF!,10,FALSE))</f>
        <v/>
      </c>
      <c r="G98" s="33" t="str">
        <f>IF(A98="","",VLOOKUP(A98,#REF!,30,FALSE))</f>
        <v/>
      </c>
      <c r="H98" s="18"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18" t="str">
        <f>IF(A98="","",VLOOKUP(A98,#REF!,14,FALSE))</f>
        <v/>
      </c>
      <c r="J98" s="20"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34"/>
      <c r="L98" s="20" t="str">
        <f>IF(A98="","",IF(VLOOKUP(A98,#REF!,26,FALSE)="①公益社団法人","公社",IF(VLOOKUP(A98,#REF!,26,FALSE)="②公益財団法人","公財","")))</f>
        <v/>
      </c>
      <c r="M98" s="20" t="str">
        <f>IF(A98="","",VLOOKUP(A98,#REF!,27,FALSE))</f>
        <v/>
      </c>
      <c r="N98" s="34" t="str">
        <f>IF(A98="","",IF(VLOOKUP(A98,#REF!,12,FALSE)="国所管",VLOOKUP(A98,#REF!,23,FALSE),""))</f>
        <v/>
      </c>
      <c r="O98" s="22"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32" t="str">
        <f>IF(A98="","",VLOOKUP(A98,#REF!,52,FALSE))</f>
        <v/>
      </c>
    </row>
    <row r="99" spans="1:16" s="32" customFormat="1" ht="69.95" customHeight="1">
      <c r="A99" s="31"/>
      <c r="B99" s="14" t="str">
        <f>IF(A99="","",VLOOKUP(A99,#REF!,4,FALSE))</f>
        <v/>
      </c>
      <c r="C99" s="1" t="str">
        <f>IF(A99="","",VLOOKUP(A99,#REF!,5,FALSE))</f>
        <v/>
      </c>
      <c r="D99" s="15" t="str">
        <f>IF(A99="","",VLOOKUP(A99,#REF!,8,FALSE))</f>
        <v/>
      </c>
      <c r="E99" s="14" t="str">
        <f>IF(A99="","",VLOOKUP(A99,#REF!,9,FALSE))</f>
        <v/>
      </c>
      <c r="F99" s="16" t="str">
        <f>IF(A99="","",VLOOKUP(A99,#REF!,10,FALSE))</f>
        <v/>
      </c>
      <c r="G99" s="33" t="str">
        <f>IF(A99="","",VLOOKUP(A99,#REF!,30,FALSE))</f>
        <v/>
      </c>
      <c r="H99" s="18"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18" t="str">
        <f>IF(A99="","",VLOOKUP(A99,#REF!,14,FALSE))</f>
        <v/>
      </c>
      <c r="J99" s="20"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34"/>
      <c r="L99" s="20" t="str">
        <f>IF(A99="","",IF(VLOOKUP(A99,#REF!,26,FALSE)="①公益社団法人","公社",IF(VLOOKUP(A99,#REF!,26,FALSE)="②公益財団法人","公財","")))</f>
        <v/>
      </c>
      <c r="M99" s="20" t="str">
        <f>IF(A99="","",VLOOKUP(A99,#REF!,27,FALSE))</f>
        <v/>
      </c>
      <c r="N99" s="34" t="str">
        <f>IF(A99="","",IF(VLOOKUP(A99,#REF!,12,FALSE)="国所管",VLOOKUP(A99,#REF!,23,FALSE),""))</f>
        <v/>
      </c>
      <c r="O99" s="22"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32" t="str">
        <f>IF(A99="","",VLOOKUP(A99,#REF!,52,FALSE))</f>
        <v/>
      </c>
    </row>
    <row r="100" spans="1:16" s="32" customFormat="1" ht="69.95" customHeight="1">
      <c r="A100" s="31"/>
      <c r="B100" s="14" t="str">
        <f>IF(A100="","",VLOOKUP(A100,#REF!,4,FALSE))</f>
        <v/>
      </c>
      <c r="C100" s="1" t="str">
        <f>IF(A100="","",VLOOKUP(A100,#REF!,5,FALSE))</f>
        <v/>
      </c>
      <c r="D100" s="15" t="str">
        <f>IF(A100="","",VLOOKUP(A100,#REF!,8,FALSE))</f>
        <v/>
      </c>
      <c r="E100" s="14" t="str">
        <f>IF(A100="","",VLOOKUP(A100,#REF!,9,FALSE))</f>
        <v/>
      </c>
      <c r="F100" s="16" t="str">
        <f>IF(A100="","",VLOOKUP(A100,#REF!,10,FALSE))</f>
        <v/>
      </c>
      <c r="G100" s="33" t="str">
        <f>IF(A100="","",VLOOKUP(A100,#REF!,30,FALSE))</f>
        <v/>
      </c>
      <c r="H100" s="18"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18" t="str">
        <f>IF(A100="","",VLOOKUP(A100,#REF!,14,FALSE))</f>
        <v/>
      </c>
      <c r="J100" s="20"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34"/>
      <c r="L100" s="20" t="str">
        <f>IF(A100="","",IF(VLOOKUP(A100,#REF!,26,FALSE)="①公益社団法人","公社",IF(VLOOKUP(A100,#REF!,26,FALSE)="②公益財団法人","公財","")))</f>
        <v/>
      </c>
      <c r="M100" s="20" t="str">
        <f>IF(A100="","",VLOOKUP(A100,#REF!,27,FALSE))</f>
        <v/>
      </c>
      <c r="N100" s="34" t="str">
        <f>IF(A100="","",IF(VLOOKUP(A100,#REF!,12,FALSE)="国所管",VLOOKUP(A100,#REF!,23,FALSE),""))</f>
        <v/>
      </c>
      <c r="O100" s="22"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32" t="str">
        <f>IF(A100="","",VLOOKUP(A100,#REF!,52,FALSE))</f>
        <v/>
      </c>
    </row>
    <row r="101" spans="1:16" s="32" customFormat="1" ht="69.95" customHeight="1">
      <c r="A101" s="31"/>
      <c r="B101" s="14" t="str">
        <f>IF(A101="","",VLOOKUP(A101,#REF!,4,FALSE))</f>
        <v/>
      </c>
      <c r="C101" s="1" t="str">
        <f>IF(A101="","",VLOOKUP(A101,#REF!,5,FALSE))</f>
        <v/>
      </c>
      <c r="D101" s="15" t="str">
        <f>IF(A101="","",VLOOKUP(A101,#REF!,8,FALSE))</f>
        <v/>
      </c>
      <c r="E101" s="14" t="str">
        <f>IF(A101="","",VLOOKUP(A101,#REF!,9,FALSE))</f>
        <v/>
      </c>
      <c r="F101" s="16" t="str">
        <f>IF(A101="","",VLOOKUP(A101,#REF!,10,FALSE))</f>
        <v/>
      </c>
      <c r="G101" s="33" t="str">
        <f>IF(A101="","",VLOOKUP(A101,#REF!,30,FALSE))</f>
        <v/>
      </c>
      <c r="H101" s="18"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18" t="str">
        <f>IF(A101="","",VLOOKUP(A101,#REF!,14,FALSE))</f>
        <v/>
      </c>
      <c r="J101" s="20"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34"/>
      <c r="L101" s="20" t="str">
        <f>IF(A101="","",IF(VLOOKUP(A101,#REF!,26,FALSE)="①公益社団法人","公社",IF(VLOOKUP(A101,#REF!,26,FALSE)="②公益財団法人","公財","")))</f>
        <v/>
      </c>
      <c r="M101" s="20" t="str">
        <f>IF(A101="","",VLOOKUP(A101,#REF!,27,FALSE))</f>
        <v/>
      </c>
      <c r="N101" s="34" t="str">
        <f>IF(A101="","",IF(VLOOKUP(A101,#REF!,12,FALSE)="国所管",VLOOKUP(A101,#REF!,23,FALSE),""))</f>
        <v/>
      </c>
      <c r="O101" s="22"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32" t="str">
        <f>IF(A101="","",VLOOKUP(A101,#REF!,52,FALSE))</f>
        <v/>
      </c>
    </row>
    <row r="102" spans="1:16" s="32" customFormat="1" ht="69.95" customHeight="1">
      <c r="A102" s="31"/>
      <c r="B102" s="14" t="str">
        <f>IF(A102="","",VLOOKUP(A102,#REF!,4,FALSE))</f>
        <v/>
      </c>
      <c r="C102" s="1" t="str">
        <f>IF(A102="","",VLOOKUP(A102,#REF!,5,FALSE))</f>
        <v/>
      </c>
      <c r="D102" s="15" t="str">
        <f>IF(A102="","",VLOOKUP(A102,#REF!,8,FALSE))</f>
        <v/>
      </c>
      <c r="E102" s="14" t="str">
        <f>IF(A102="","",VLOOKUP(A102,#REF!,9,FALSE))</f>
        <v/>
      </c>
      <c r="F102" s="16" t="str">
        <f>IF(A102="","",VLOOKUP(A102,#REF!,10,FALSE))</f>
        <v/>
      </c>
      <c r="G102" s="33" t="str">
        <f>IF(A102="","",VLOOKUP(A102,#REF!,30,FALSE))</f>
        <v/>
      </c>
      <c r="H102" s="18"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18" t="str">
        <f>IF(A102="","",VLOOKUP(A102,#REF!,14,FALSE))</f>
        <v/>
      </c>
      <c r="J102" s="20"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34"/>
      <c r="L102" s="20" t="str">
        <f>IF(A102="","",IF(VLOOKUP(A102,#REF!,26,FALSE)="①公益社団法人","公社",IF(VLOOKUP(A102,#REF!,26,FALSE)="②公益財団法人","公財","")))</f>
        <v/>
      </c>
      <c r="M102" s="20" t="str">
        <f>IF(A102="","",VLOOKUP(A102,#REF!,27,FALSE))</f>
        <v/>
      </c>
      <c r="N102" s="34" t="str">
        <f>IF(A102="","",IF(VLOOKUP(A102,#REF!,12,FALSE)="国所管",VLOOKUP(A102,#REF!,23,FALSE),""))</f>
        <v/>
      </c>
      <c r="O102" s="22"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32" t="str">
        <f>IF(A102="","",VLOOKUP(A102,#REF!,52,FALSE))</f>
        <v/>
      </c>
    </row>
    <row r="103" spans="1:16" s="32" customFormat="1" ht="69.95" customHeight="1">
      <c r="A103" s="31"/>
      <c r="B103" s="14" t="str">
        <f>IF(A103="","",VLOOKUP(A103,#REF!,4,FALSE))</f>
        <v/>
      </c>
      <c r="C103" s="1" t="str">
        <f>IF(A103="","",VLOOKUP(A103,#REF!,5,FALSE))</f>
        <v/>
      </c>
      <c r="D103" s="15" t="str">
        <f>IF(A103="","",VLOOKUP(A103,#REF!,8,FALSE))</f>
        <v/>
      </c>
      <c r="E103" s="14" t="str">
        <f>IF(A103="","",VLOOKUP(A103,#REF!,9,FALSE))</f>
        <v/>
      </c>
      <c r="F103" s="16" t="str">
        <f>IF(A103="","",VLOOKUP(A103,#REF!,10,FALSE))</f>
        <v/>
      </c>
      <c r="G103" s="33" t="str">
        <f>IF(A103="","",VLOOKUP(A103,#REF!,30,FALSE))</f>
        <v/>
      </c>
      <c r="H103" s="18"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18" t="str">
        <f>IF(A103="","",VLOOKUP(A103,#REF!,14,FALSE))</f>
        <v/>
      </c>
      <c r="J103" s="20"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34"/>
      <c r="L103" s="20" t="str">
        <f>IF(A103="","",IF(VLOOKUP(A103,#REF!,26,FALSE)="①公益社団法人","公社",IF(VLOOKUP(A103,#REF!,26,FALSE)="②公益財団法人","公財","")))</f>
        <v/>
      </c>
      <c r="M103" s="20" t="str">
        <f>IF(A103="","",VLOOKUP(A103,#REF!,27,FALSE))</f>
        <v/>
      </c>
      <c r="N103" s="34" t="str">
        <f>IF(A103="","",IF(VLOOKUP(A103,#REF!,12,FALSE)="国所管",VLOOKUP(A103,#REF!,23,FALSE),""))</f>
        <v/>
      </c>
      <c r="O103" s="22"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32" t="str">
        <f>IF(A103="","",VLOOKUP(A103,#REF!,52,FALSE))</f>
        <v/>
      </c>
    </row>
    <row r="104" spans="1:16" s="35" customFormat="1" ht="69.95" customHeight="1">
      <c r="A104" s="31"/>
      <c r="B104" s="14" t="str">
        <f>IF(A104="","",VLOOKUP(A104,#REF!,4,FALSE))</f>
        <v/>
      </c>
      <c r="C104" s="1" t="str">
        <f>IF(A104="","",VLOOKUP(A104,#REF!,5,FALSE))</f>
        <v/>
      </c>
      <c r="D104" s="15" t="str">
        <f>IF(A104="","",VLOOKUP(A104,#REF!,8,FALSE))</f>
        <v/>
      </c>
      <c r="E104" s="14" t="str">
        <f>IF(A104="","",VLOOKUP(A104,#REF!,9,FALSE))</f>
        <v/>
      </c>
      <c r="F104" s="16" t="str">
        <f>IF(A104="","",VLOOKUP(A104,#REF!,10,FALSE))</f>
        <v/>
      </c>
      <c r="G104" s="33" t="str">
        <f>IF(A104="","",VLOOKUP(A104,#REF!,30,FALSE))</f>
        <v/>
      </c>
      <c r="H104" s="18"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18" t="str">
        <f>IF(A104="","",VLOOKUP(A104,#REF!,14,FALSE))</f>
        <v/>
      </c>
      <c r="J104" s="20"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34"/>
      <c r="L104" s="20" t="str">
        <f>IF(A104="","",IF(VLOOKUP(A104,#REF!,26,FALSE)="①公益社団法人","公社",IF(VLOOKUP(A104,#REF!,26,FALSE)="②公益財団法人","公財","")))</f>
        <v/>
      </c>
      <c r="M104" s="20" t="str">
        <f>IF(A104="","",VLOOKUP(A104,#REF!,27,FALSE))</f>
        <v/>
      </c>
      <c r="N104" s="34" t="str">
        <f>IF(A104="","",IF(VLOOKUP(A104,#REF!,12,FALSE)="国所管",VLOOKUP(A104,#REF!,23,FALSE),""))</f>
        <v/>
      </c>
      <c r="O104" s="22"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32" t="str">
        <f>IF(A104="","",VLOOKUP(A104,#REF!,52,FALSE))</f>
        <v/>
      </c>
    </row>
    <row r="105" spans="1:16" s="35" customFormat="1" ht="69.95" customHeight="1">
      <c r="A105" s="31"/>
      <c r="B105" s="14" t="str">
        <f>IF(A105="","",VLOOKUP(A105,#REF!,4,FALSE))</f>
        <v/>
      </c>
      <c r="C105" s="1" t="str">
        <f>IF(A105="","",VLOOKUP(A105,#REF!,5,FALSE))</f>
        <v/>
      </c>
      <c r="D105" s="15" t="str">
        <f>IF(A105="","",VLOOKUP(A105,#REF!,8,FALSE))</f>
        <v/>
      </c>
      <c r="E105" s="14" t="str">
        <f>IF(A105="","",VLOOKUP(A105,#REF!,9,FALSE))</f>
        <v/>
      </c>
      <c r="F105" s="16" t="str">
        <f>IF(A105="","",VLOOKUP(A105,#REF!,10,FALSE))</f>
        <v/>
      </c>
      <c r="G105" s="33" t="str">
        <f>IF(A105="","",VLOOKUP(A105,#REF!,30,FALSE))</f>
        <v/>
      </c>
      <c r="H105" s="18"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18" t="str">
        <f>IF(A105="","",VLOOKUP(A105,#REF!,14,FALSE))</f>
        <v/>
      </c>
      <c r="J105" s="20"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34"/>
      <c r="L105" s="20" t="str">
        <f>IF(A105="","",IF(VLOOKUP(A105,#REF!,26,FALSE)="①公益社団法人","公社",IF(VLOOKUP(A105,#REF!,26,FALSE)="②公益財団法人","公財","")))</f>
        <v/>
      </c>
      <c r="M105" s="20" t="str">
        <f>IF(A105="","",VLOOKUP(A105,#REF!,27,FALSE))</f>
        <v/>
      </c>
      <c r="N105" s="34" t="str">
        <f>IF(A105="","",IF(VLOOKUP(A105,#REF!,12,FALSE)="国所管",VLOOKUP(A105,#REF!,23,FALSE),""))</f>
        <v/>
      </c>
      <c r="O105" s="22"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32" t="str">
        <f>IF(A105="","",VLOOKUP(A105,#REF!,52,FALSE))</f>
        <v/>
      </c>
    </row>
    <row r="106" spans="1:16" s="35" customFormat="1" ht="69.95" customHeight="1">
      <c r="A106" s="31"/>
      <c r="B106" s="14" t="str">
        <f>IF(A106="","",VLOOKUP(A106,#REF!,4,FALSE))</f>
        <v/>
      </c>
      <c r="C106" s="1" t="str">
        <f>IF(A106="","",VLOOKUP(A106,#REF!,5,FALSE))</f>
        <v/>
      </c>
      <c r="D106" s="15" t="str">
        <f>IF(A106="","",VLOOKUP(A106,#REF!,8,FALSE))</f>
        <v/>
      </c>
      <c r="E106" s="14" t="str">
        <f>IF(A106="","",VLOOKUP(A106,#REF!,9,FALSE))</f>
        <v/>
      </c>
      <c r="F106" s="16" t="str">
        <f>IF(A106="","",VLOOKUP(A106,#REF!,10,FALSE))</f>
        <v/>
      </c>
      <c r="G106" s="33" t="str">
        <f>IF(A106="","",VLOOKUP(A106,#REF!,30,FALSE))</f>
        <v/>
      </c>
      <c r="H106" s="18"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18" t="str">
        <f>IF(A106="","",VLOOKUP(A106,#REF!,14,FALSE))</f>
        <v/>
      </c>
      <c r="J106" s="20"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34"/>
      <c r="L106" s="20" t="str">
        <f>IF(A106="","",IF(VLOOKUP(A106,#REF!,26,FALSE)="①公益社団法人","公社",IF(VLOOKUP(A106,#REF!,26,FALSE)="②公益財団法人","公財","")))</f>
        <v/>
      </c>
      <c r="M106" s="20" t="str">
        <f>IF(A106="","",VLOOKUP(A106,#REF!,27,FALSE))</f>
        <v/>
      </c>
      <c r="N106" s="34" t="str">
        <f>IF(A106="","",IF(VLOOKUP(A106,#REF!,12,FALSE)="国所管",VLOOKUP(A106,#REF!,23,FALSE),""))</f>
        <v/>
      </c>
      <c r="O106" s="22"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32" t="str">
        <f>IF(A106="","",VLOOKUP(A106,#REF!,52,FALSE))</f>
        <v/>
      </c>
    </row>
    <row r="107" spans="1:16" s="35" customFormat="1" ht="69.95" customHeight="1">
      <c r="A107" s="31"/>
      <c r="B107" s="14" t="str">
        <f>IF(A107="","",VLOOKUP(A107,#REF!,4,FALSE))</f>
        <v/>
      </c>
      <c r="C107" s="1" t="str">
        <f>IF(A107="","",VLOOKUP(A107,#REF!,5,FALSE))</f>
        <v/>
      </c>
      <c r="D107" s="15" t="str">
        <f>IF(A107="","",VLOOKUP(A107,#REF!,8,FALSE))</f>
        <v/>
      </c>
      <c r="E107" s="14" t="str">
        <f>IF(A107="","",VLOOKUP(A107,#REF!,9,FALSE))</f>
        <v/>
      </c>
      <c r="F107" s="16" t="str">
        <f>IF(A107="","",VLOOKUP(A107,#REF!,10,FALSE))</f>
        <v/>
      </c>
      <c r="G107" s="33" t="str">
        <f>IF(A107="","",VLOOKUP(A107,#REF!,30,FALSE))</f>
        <v/>
      </c>
      <c r="H107" s="18"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18" t="str">
        <f>IF(A107="","",VLOOKUP(A107,#REF!,14,FALSE))</f>
        <v/>
      </c>
      <c r="J107" s="20"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34"/>
      <c r="L107" s="20" t="str">
        <f>IF(A107="","",IF(VLOOKUP(A107,#REF!,26,FALSE)="①公益社団法人","公社",IF(VLOOKUP(A107,#REF!,26,FALSE)="②公益財団法人","公財","")))</f>
        <v/>
      </c>
      <c r="M107" s="20" t="str">
        <f>IF(A107="","",VLOOKUP(A107,#REF!,27,FALSE))</f>
        <v/>
      </c>
      <c r="N107" s="34" t="str">
        <f>IF(A107="","",IF(VLOOKUP(A107,#REF!,12,FALSE)="国所管",VLOOKUP(A107,#REF!,23,FALSE),""))</f>
        <v/>
      </c>
      <c r="O107" s="22"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32" t="str">
        <f>IF(A107="","",VLOOKUP(A107,#REF!,52,FALSE))</f>
        <v/>
      </c>
    </row>
    <row r="108" spans="1:16" s="35" customFormat="1" ht="69.95" customHeight="1">
      <c r="A108" s="31"/>
      <c r="B108" s="14" t="str">
        <f>IF(A108="","",VLOOKUP(A108,#REF!,4,FALSE))</f>
        <v/>
      </c>
      <c r="C108" s="1" t="str">
        <f>IF(A108="","",VLOOKUP(A108,#REF!,5,FALSE))</f>
        <v/>
      </c>
      <c r="D108" s="15" t="str">
        <f>IF(A108="","",VLOOKUP(A108,#REF!,8,FALSE))</f>
        <v/>
      </c>
      <c r="E108" s="14" t="str">
        <f>IF(A108="","",VLOOKUP(A108,#REF!,9,FALSE))</f>
        <v/>
      </c>
      <c r="F108" s="16" t="str">
        <f>IF(A108="","",VLOOKUP(A108,#REF!,10,FALSE))</f>
        <v/>
      </c>
      <c r="G108" s="33" t="str">
        <f>IF(A108="","",VLOOKUP(A108,#REF!,30,FALSE))</f>
        <v/>
      </c>
      <c r="H108" s="18"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18" t="str">
        <f>IF(A108="","",VLOOKUP(A108,#REF!,14,FALSE))</f>
        <v/>
      </c>
      <c r="J108" s="20"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34"/>
      <c r="L108" s="20" t="str">
        <f>IF(A108="","",IF(VLOOKUP(A108,#REF!,26,FALSE)="①公益社団法人","公社",IF(VLOOKUP(A108,#REF!,26,FALSE)="②公益財団法人","公財","")))</f>
        <v/>
      </c>
      <c r="M108" s="20" t="str">
        <f>IF(A108="","",VLOOKUP(A108,#REF!,27,FALSE))</f>
        <v/>
      </c>
      <c r="N108" s="34" t="str">
        <f>IF(A108="","",IF(VLOOKUP(A108,#REF!,12,FALSE)="国所管",VLOOKUP(A108,#REF!,23,FALSE),""))</f>
        <v/>
      </c>
      <c r="O108" s="22"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32" t="str">
        <f>IF(A108="","",VLOOKUP(A108,#REF!,52,FALSE))</f>
        <v/>
      </c>
    </row>
    <row r="109" spans="1:16" s="35" customFormat="1" ht="60" customHeight="1">
      <c r="A109" s="31"/>
      <c r="B109" s="14" t="str">
        <f>IF(A109="","",VLOOKUP(A109,#REF!,4,FALSE))</f>
        <v/>
      </c>
      <c r="C109" s="1" t="str">
        <f>IF(A109="","",VLOOKUP(A109,#REF!,5,FALSE))</f>
        <v/>
      </c>
      <c r="D109" s="15" t="str">
        <f>IF(A109="","",VLOOKUP(A109,#REF!,8,FALSE))</f>
        <v/>
      </c>
      <c r="E109" s="14" t="str">
        <f>IF(A109="","",VLOOKUP(A109,#REF!,9,FALSE))</f>
        <v/>
      </c>
      <c r="F109" s="16" t="str">
        <f>IF(A109="","",VLOOKUP(A109,#REF!,10,FALSE))</f>
        <v/>
      </c>
      <c r="G109" s="33" t="str">
        <f>IF(A109="","",VLOOKUP(A109,#REF!,30,FALSE))</f>
        <v/>
      </c>
      <c r="H109" s="18"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18" t="str">
        <f>IF(A109="","",VLOOKUP(A109,#REF!,14,FALSE))</f>
        <v/>
      </c>
      <c r="J109" s="20"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34"/>
      <c r="L109" s="20" t="str">
        <f>IF(A109="","",IF(VLOOKUP(A109,#REF!,26,FALSE)="①公益社団法人","公社",IF(VLOOKUP(A109,#REF!,26,FALSE)="②公益財団法人","公財","")))</f>
        <v/>
      </c>
      <c r="M109" s="20" t="str">
        <f>IF(A109="","",VLOOKUP(A109,#REF!,27,FALSE))</f>
        <v/>
      </c>
      <c r="N109" s="34" t="str">
        <f>IF(A109="","",IF(VLOOKUP(A109,#REF!,12,FALSE)="国所管",VLOOKUP(A109,#REF!,23,FALSE),""))</f>
        <v/>
      </c>
      <c r="O109" s="22"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32" t="str">
        <f>IF(A109="","",VLOOKUP(A109,#REF!,52,FALSE))</f>
        <v/>
      </c>
    </row>
    <row r="110" spans="1:16" s="35" customFormat="1" ht="60" customHeight="1">
      <c r="A110" s="31"/>
      <c r="B110" s="14" t="str">
        <f>IF(A110="","",VLOOKUP(A110,#REF!,4,FALSE))</f>
        <v/>
      </c>
      <c r="C110" s="1" t="str">
        <f>IF(A110="","",VLOOKUP(A110,#REF!,5,FALSE))</f>
        <v/>
      </c>
      <c r="D110" s="15" t="str">
        <f>IF(A110="","",VLOOKUP(A110,#REF!,8,FALSE))</f>
        <v/>
      </c>
      <c r="E110" s="14" t="str">
        <f>IF(A110="","",VLOOKUP(A110,#REF!,9,FALSE))</f>
        <v/>
      </c>
      <c r="F110" s="16" t="str">
        <f>IF(A110="","",VLOOKUP(A110,#REF!,10,FALSE))</f>
        <v/>
      </c>
      <c r="G110" s="33" t="str">
        <f>IF(A110="","",VLOOKUP(A110,#REF!,30,FALSE))</f>
        <v/>
      </c>
      <c r="H110" s="18"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18" t="str">
        <f>IF(A110="","",VLOOKUP(A110,#REF!,14,FALSE))</f>
        <v/>
      </c>
      <c r="J110" s="20"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34"/>
      <c r="L110" s="20" t="str">
        <f>IF(A110="","",IF(VLOOKUP(A110,#REF!,26,FALSE)="①公益社団法人","公社",IF(VLOOKUP(A110,#REF!,26,FALSE)="②公益財団法人","公財","")))</f>
        <v/>
      </c>
      <c r="M110" s="20" t="str">
        <f>IF(A110="","",VLOOKUP(A110,#REF!,27,FALSE))</f>
        <v/>
      </c>
      <c r="N110" s="34" t="str">
        <f>IF(A110="","",IF(VLOOKUP(A110,#REF!,12,FALSE)="国所管",VLOOKUP(A110,#REF!,23,FALSE),""))</f>
        <v/>
      </c>
      <c r="O110" s="22"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32" t="str">
        <f>IF(A110="","",VLOOKUP(A110,#REF!,52,FALSE))</f>
        <v/>
      </c>
    </row>
    <row r="111" spans="1:16" s="35" customFormat="1" ht="60" customHeight="1">
      <c r="A111" s="31"/>
      <c r="B111" s="14" t="str">
        <f>IF(A111="","",VLOOKUP(A111,#REF!,4,FALSE))</f>
        <v/>
      </c>
      <c r="C111" s="1" t="str">
        <f>IF(A111="","",VLOOKUP(A111,#REF!,5,FALSE))</f>
        <v/>
      </c>
      <c r="D111" s="15" t="str">
        <f>IF(A111="","",VLOOKUP(A111,#REF!,8,FALSE))</f>
        <v/>
      </c>
      <c r="E111" s="14" t="str">
        <f>IF(A111="","",VLOOKUP(A111,#REF!,9,FALSE))</f>
        <v/>
      </c>
      <c r="F111" s="16" t="str">
        <f>IF(A111="","",VLOOKUP(A111,#REF!,10,FALSE))</f>
        <v/>
      </c>
      <c r="G111" s="33" t="str">
        <f>IF(A111="","",VLOOKUP(A111,#REF!,30,FALSE))</f>
        <v/>
      </c>
      <c r="H111" s="18"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18" t="str">
        <f>IF(A111="","",VLOOKUP(A111,#REF!,14,FALSE))</f>
        <v/>
      </c>
      <c r="J111" s="20"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34"/>
      <c r="L111" s="20" t="str">
        <f>IF(A111="","",IF(VLOOKUP(A111,#REF!,26,FALSE)="①公益社団法人","公社",IF(VLOOKUP(A111,#REF!,26,FALSE)="②公益財団法人","公財","")))</f>
        <v/>
      </c>
      <c r="M111" s="20" t="str">
        <f>IF(A111="","",VLOOKUP(A111,#REF!,27,FALSE))</f>
        <v/>
      </c>
      <c r="N111" s="34" t="str">
        <f>IF(A111="","",IF(VLOOKUP(A111,#REF!,12,FALSE)="国所管",VLOOKUP(A111,#REF!,23,FALSE),""))</f>
        <v/>
      </c>
      <c r="O111" s="22"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32" t="str">
        <f>IF(A111="","",VLOOKUP(A111,#REF!,52,FALSE))</f>
        <v/>
      </c>
    </row>
    <row r="112" spans="1:16" s="35" customFormat="1" ht="60" customHeight="1">
      <c r="A112" s="31"/>
      <c r="B112" s="14" t="str">
        <f>IF(A112="","",VLOOKUP(A112,#REF!,4,FALSE))</f>
        <v/>
      </c>
      <c r="C112" s="1" t="str">
        <f>IF(A112="","",VLOOKUP(A112,#REF!,5,FALSE))</f>
        <v/>
      </c>
      <c r="D112" s="15" t="str">
        <f>IF(A112="","",VLOOKUP(A112,#REF!,8,FALSE))</f>
        <v/>
      </c>
      <c r="E112" s="14" t="str">
        <f>IF(A112="","",VLOOKUP(A112,#REF!,9,FALSE))</f>
        <v/>
      </c>
      <c r="F112" s="16" t="str">
        <f>IF(A112="","",VLOOKUP(A112,#REF!,10,FALSE))</f>
        <v/>
      </c>
      <c r="G112" s="33" t="str">
        <f>IF(A112="","",VLOOKUP(A112,#REF!,30,FALSE))</f>
        <v/>
      </c>
      <c r="H112" s="18"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18" t="str">
        <f>IF(A112="","",VLOOKUP(A112,#REF!,14,FALSE))</f>
        <v/>
      </c>
      <c r="J112" s="20"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34"/>
      <c r="L112" s="20" t="str">
        <f>IF(A112="","",IF(VLOOKUP(A112,#REF!,26,FALSE)="①公益社団法人","公社",IF(VLOOKUP(A112,#REF!,26,FALSE)="②公益財団法人","公財","")))</f>
        <v/>
      </c>
      <c r="M112" s="20" t="str">
        <f>IF(A112="","",VLOOKUP(A112,#REF!,27,FALSE))</f>
        <v/>
      </c>
      <c r="N112" s="34" t="str">
        <f>IF(A112="","",IF(VLOOKUP(A112,#REF!,12,FALSE)="国所管",VLOOKUP(A112,#REF!,23,FALSE),""))</f>
        <v/>
      </c>
      <c r="O112" s="22"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32" t="str">
        <f>IF(A112="","",VLOOKUP(A112,#REF!,52,FALSE))</f>
        <v/>
      </c>
    </row>
    <row r="113" spans="1:16" s="35" customFormat="1" ht="60" customHeight="1">
      <c r="A113" s="31"/>
      <c r="B113" s="14" t="str">
        <f>IF(A113="","",VLOOKUP(A113,#REF!,4,FALSE))</f>
        <v/>
      </c>
      <c r="C113" s="1" t="str">
        <f>IF(A113="","",VLOOKUP(A113,#REF!,5,FALSE))</f>
        <v/>
      </c>
      <c r="D113" s="15" t="str">
        <f>IF(A113="","",VLOOKUP(A113,#REF!,8,FALSE))</f>
        <v/>
      </c>
      <c r="E113" s="14" t="str">
        <f>IF(A113="","",VLOOKUP(A113,#REF!,9,FALSE))</f>
        <v/>
      </c>
      <c r="F113" s="16" t="str">
        <f>IF(A113="","",VLOOKUP(A113,#REF!,10,FALSE))</f>
        <v/>
      </c>
      <c r="G113" s="33" t="str">
        <f>IF(A113="","",VLOOKUP(A113,#REF!,30,FALSE))</f>
        <v/>
      </c>
      <c r="H113" s="18"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18" t="str">
        <f>IF(A113="","",VLOOKUP(A113,#REF!,14,FALSE))</f>
        <v/>
      </c>
      <c r="J113" s="20"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34"/>
      <c r="L113" s="20" t="str">
        <f>IF(A113="","",IF(VLOOKUP(A113,#REF!,26,FALSE)="①公益社団法人","公社",IF(VLOOKUP(A113,#REF!,26,FALSE)="②公益財団法人","公財","")))</f>
        <v/>
      </c>
      <c r="M113" s="20" t="str">
        <f>IF(A113="","",VLOOKUP(A113,#REF!,27,FALSE))</f>
        <v/>
      </c>
      <c r="N113" s="34" t="str">
        <f>IF(A113="","",IF(VLOOKUP(A113,#REF!,12,FALSE)="国所管",VLOOKUP(A113,#REF!,23,FALSE),""))</f>
        <v/>
      </c>
      <c r="O113" s="22"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32" t="str">
        <f>IF(A113="","",VLOOKUP(A113,#REF!,52,FALSE))</f>
        <v/>
      </c>
    </row>
    <row r="114" spans="1:16" s="35" customFormat="1" ht="60" customHeight="1">
      <c r="A114" s="31"/>
      <c r="B114" s="14" t="str">
        <f>IF(A114="","",VLOOKUP(A114,#REF!,4,FALSE))</f>
        <v/>
      </c>
      <c r="C114" s="1" t="str">
        <f>IF(A114="","",VLOOKUP(A114,#REF!,5,FALSE))</f>
        <v/>
      </c>
      <c r="D114" s="15" t="str">
        <f>IF(A114="","",VLOOKUP(A114,#REF!,8,FALSE))</f>
        <v/>
      </c>
      <c r="E114" s="14" t="str">
        <f>IF(A114="","",VLOOKUP(A114,#REF!,9,FALSE))</f>
        <v/>
      </c>
      <c r="F114" s="16" t="str">
        <f>IF(A114="","",VLOOKUP(A114,#REF!,10,FALSE))</f>
        <v/>
      </c>
      <c r="G114" s="33" t="str">
        <f>IF(A114="","",VLOOKUP(A114,#REF!,30,FALSE))</f>
        <v/>
      </c>
      <c r="H114" s="18"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18" t="str">
        <f>IF(A114="","",VLOOKUP(A114,#REF!,14,FALSE))</f>
        <v/>
      </c>
      <c r="J114" s="20"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34"/>
      <c r="L114" s="20" t="str">
        <f>IF(A114="","",IF(VLOOKUP(A114,#REF!,26,FALSE)="①公益社団法人","公社",IF(VLOOKUP(A114,#REF!,26,FALSE)="②公益財団法人","公財","")))</f>
        <v/>
      </c>
      <c r="M114" s="20" t="str">
        <f>IF(A114="","",VLOOKUP(A114,#REF!,27,FALSE))</f>
        <v/>
      </c>
      <c r="N114" s="34" t="str">
        <f>IF(A114="","",IF(VLOOKUP(A114,#REF!,12,FALSE)="国所管",VLOOKUP(A114,#REF!,23,FALSE),""))</f>
        <v/>
      </c>
      <c r="O114" s="22"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32" t="str">
        <f>IF(A114="","",VLOOKUP(A114,#REF!,52,FALSE))</f>
        <v/>
      </c>
    </row>
    <row r="115" spans="1:16" ht="60" customHeight="1">
      <c r="A115" s="31"/>
      <c r="B115" s="14" t="str">
        <f>IF(A115="","",VLOOKUP(A115,#REF!,4,FALSE))</f>
        <v/>
      </c>
      <c r="C115" s="1" t="str">
        <f>IF(A115="","",VLOOKUP(A115,#REF!,5,FALSE))</f>
        <v/>
      </c>
      <c r="D115" s="15" t="str">
        <f>IF(A115="","",VLOOKUP(A115,#REF!,8,FALSE))</f>
        <v/>
      </c>
      <c r="E115" s="14" t="str">
        <f>IF(A115="","",VLOOKUP(A115,#REF!,9,FALSE))</f>
        <v/>
      </c>
      <c r="F115" s="16" t="str">
        <f>IF(A115="","",VLOOKUP(A115,#REF!,10,FALSE))</f>
        <v/>
      </c>
      <c r="G115" s="33" t="str">
        <f>IF(A115="","",VLOOKUP(A115,#REF!,30,FALSE))</f>
        <v/>
      </c>
      <c r="H115" s="18"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18" t="str">
        <f>IF(A115="","",VLOOKUP(A115,#REF!,14,FALSE))</f>
        <v/>
      </c>
      <c r="J115" s="20"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34"/>
      <c r="L115" s="20" t="str">
        <f>IF(A115="","",IF(VLOOKUP(A115,#REF!,26,FALSE)="①公益社団法人","公社",IF(VLOOKUP(A115,#REF!,26,FALSE)="②公益財団法人","公財","")))</f>
        <v/>
      </c>
      <c r="M115" s="20" t="str">
        <f>IF(A115="","",VLOOKUP(A115,#REF!,27,FALSE))</f>
        <v/>
      </c>
      <c r="N115" s="34" t="str">
        <f>IF(A115="","",IF(VLOOKUP(A115,#REF!,12,FALSE)="国所管",VLOOKUP(A115,#REF!,23,FALSE),""))</f>
        <v/>
      </c>
      <c r="O115" s="22"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32" t="str">
        <f>IF(A115="","",VLOOKUP(A115,#REF!,52,FALSE))</f>
        <v/>
      </c>
    </row>
    <row r="116" spans="1:16" ht="60" customHeight="1">
      <c r="A116" s="31"/>
      <c r="B116" s="14" t="str">
        <f>IF(A116="","",VLOOKUP(A116,#REF!,4,FALSE))</f>
        <v/>
      </c>
      <c r="C116" s="1" t="str">
        <f>IF(A116="","",VLOOKUP(A116,#REF!,5,FALSE))</f>
        <v/>
      </c>
      <c r="D116" s="15" t="str">
        <f>IF(A116="","",VLOOKUP(A116,#REF!,8,FALSE))</f>
        <v/>
      </c>
      <c r="E116" s="14" t="str">
        <f>IF(A116="","",VLOOKUP(A116,#REF!,9,FALSE))</f>
        <v/>
      </c>
      <c r="F116" s="16" t="str">
        <f>IF(A116="","",VLOOKUP(A116,#REF!,10,FALSE))</f>
        <v/>
      </c>
      <c r="G116" s="33" t="str">
        <f>IF(A116="","",VLOOKUP(A116,#REF!,30,FALSE))</f>
        <v/>
      </c>
      <c r="H116" s="18"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18" t="str">
        <f>IF(A116="","",VLOOKUP(A116,#REF!,14,FALSE))</f>
        <v/>
      </c>
      <c r="J116" s="20"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34"/>
      <c r="L116" s="20" t="str">
        <f>IF(A116="","",IF(VLOOKUP(A116,#REF!,26,FALSE)="①公益社団法人","公社",IF(VLOOKUP(A116,#REF!,26,FALSE)="②公益財団法人","公財","")))</f>
        <v/>
      </c>
      <c r="M116" s="20" t="str">
        <f>IF(A116="","",VLOOKUP(A116,#REF!,27,FALSE))</f>
        <v/>
      </c>
      <c r="N116" s="34" t="str">
        <f>IF(A116="","",IF(VLOOKUP(A116,#REF!,12,FALSE)="国所管",VLOOKUP(A116,#REF!,23,FALSE),""))</f>
        <v/>
      </c>
      <c r="O116" s="22"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32" t="str">
        <f>IF(A116="","",VLOOKUP(A116,#REF!,52,FALSE))</f>
        <v/>
      </c>
    </row>
    <row r="117" spans="1:16" ht="60" customHeight="1">
      <c r="A117" s="31"/>
      <c r="B117" s="14" t="str">
        <f>IF(A117="","",VLOOKUP(A117,#REF!,4,FALSE))</f>
        <v/>
      </c>
      <c r="C117" s="1" t="str">
        <f>IF(A117="","",VLOOKUP(A117,#REF!,5,FALSE))</f>
        <v/>
      </c>
      <c r="D117" s="15" t="str">
        <f>IF(A117="","",VLOOKUP(A117,#REF!,8,FALSE))</f>
        <v/>
      </c>
      <c r="E117" s="14" t="str">
        <f>IF(A117="","",VLOOKUP(A117,#REF!,9,FALSE))</f>
        <v/>
      </c>
      <c r="F117" s="16" t="str">
        <f>IF(A117="","",VLOOKUP(A117,#REF!,10,FALSE))</f>
        <v/>
      </c>
      <c r="G117" s="33" t="str">
        <f>IF(A117="","",VLOOKUP(A117,#REF!,30,FALSE))</f>
        <v/>
      </c>
      <c r="H117" s="18"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18" t="str">
        <f>IF(A117="","",VLOOKUP(A117,#REF!,14,FALSE))</f>
        <v/>
      </c>
      <c r="J117" s="20"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34"/>
      <c r="L117" s="20" t="str">
        <f>IF(A117="","",IF(VLOOKUP(A117,#REF!,26,FALSE)="①公益社団法人","公社",IF(VLOOKUP(A117,#REF!,26,FALSE)="②公益財団法人","公財","")))</f>
        <v/>
      </c>
      <c r="M117" s="20" t="str">
        <f>IF(A117="","",VLOOKUP(A117,#REF!,27,FALSE))</f>
        <v/>
      </c>
      <c r="N117" s="34" t="str">
        <f>IF(A117="","",IF(VLOOKUP(A117,#REF!,12,FALSE)="国所管",VLOOKUP(A117,#REF!,23,FALSE),""))</f>
        <v/>
      </c>
      <c r="O117" s="22"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32" t="str">
        <f>IF(A117="","",VLOOKUP(A117,#REF!,52,FALSE))</f>
        <v/>
      </c>
    </row>
    <row r="118" spans="1:16" ht="60" customHeight="1">
      <c r="A118" s="31"/>
      <c r="B118" s="14" t="str">
        <f>IF(A118="","",VLOOKUP(A118,#REF!,4,FALSE))</f>
        <v/>
      </c>
      <c r="C118" s="1" t="str">
        <f>IF(A118="","",VLOOKUP(A118,#REF!,5,FALSE))</f>
        <v/>
      </c>
      <c r="D118" s="15" t="str">
        <f>IF(A118="","",VLOOKUP(A118,#REF!,8,FALSE))</f>
        <v/>
      </c>
      <c r="E118" s="14" t="str">
        <f>IF(A118="","",VLOOKUP(A118,#REF!,9,FALSE))</f>
        <v/>
      </c>
      <c r="F118" s="16" t="str">
        <f>IF(A118="","",VLOOKUP(A118,#REF!,10,FALSE))</f>
        <v/>
      </c>
      <c r="G118" s="33" t="str">
        <f>IF(A118="","",VLOOKUP(A118,#REF!,30,FALSE))</f>
        <v/>
      </c>
      <c r="H118" s="18"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18" t="str">
        <f>IF(A118="","",VLOOKUP(A118,#REF!,14,FALSE))</f>
        <v/>
      </c>
      <c r="J118" s="20"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34"/>
      <c r="L118" s="20" t="str">
        <f>IF(A118="","",IF(VLOOKUP(A118,#REF!,26,FALSE)="①公益社団法人","公社",IF(VLOOKUP(A118,#REF!,26,FALSE)="②公益財団法人","公財","")))</f>
        <v/>
      </c>
      <c r="M118" s="20" t="str">
        <f>IF(A118="","",VLOOKUP(A118,#REF!,27,FALSE))</f>
        <v/>
      </c>
      <c r="N118" s="34" t="str">
        <f>IF(A118="","",IF(VLOOKUP(A118,#REF!,12,FALSE)="国所管",VLOOKUP(A118,#REF!,23,FALSE),""))</f>
        <v/>
      </c>
      <c r="O118" s="22"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32" t="str">
        <f>IF(A118="","",VLOOKUP(A118,#REF!,52,FALSE))</f>
        <v/>
      </c>
    </row>
    <row r="119" spans="1:16" ht="60" customHeight="1">
      <c r="A119" s="31"/>
      <c r="B119" s="14" t="str">
        <f>IF(A119="","",VLOOKUP(A119,#REF!,4,FALSE))</f>
        <v/>
      </c>
      <c r="C119" s="1" t="str">
        <f>IF(A119="","",VLOOKUP(A119,#REF!,5,FALSE))</f>
        <v/>
      </c>
      <c r="D119" s="15" t="str">
        <f>IF(A119="","",VLOOKUP(A119,#REF!,8,FALSE))</f>
        <v/>
      </c>
      <c r="E119" s="14" t="str">
        <f>IF(A119="","",VLOOKUP(A119,#REF!,9,FALSE))</f>
        <v/>
      </c>
      <c r="F119" s="16" t="str">
        <f>IF(A119="","",VLOOKUP(A119,#REF!,10,FALSE))</f>
        <v/>
      </c>
      <c r="G119" s="33" t="str">
        <f>IF(A119="","",VLOOKUP(A119,#REF!,30,FALSE))</f>
        <v/>
      </c>
      <c r="H119" s="18"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18" t="str">
        <f>IF(A119="","",VLOOKUP(A119,#REF!,14,FALSE))</f>
        <v/>
      </c>
      <c r="J119" s="20"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34"/>
      <c r="L119" s="20" t="str">
        <f>IF(A119="","",IF(VLOOKUP(A119,#REF!,26,FALSE)="①公益社団法人","公社",IF(VLOOKUP(A119,#REF!,26,FALSE)="②公益財団法人","公財","")))</f>
        <v/>
      </c>
      <c r="M119" s="20" t="str">
        <f>IF(A119="","",VLOOKUP(A119,#REF!,27,FALSE))</f>
        <v/>
      </c>
      <c r="N119" s="34" t="str">
        <f>IF(A119="","",IF(VLOOKUP(A119,#REF!,12,FALSE)="国所管",VLOOKUP(A119,#REF!,23,FALSE),""))</f>
        <v/>
      </c>
      <c r="O119" s="22"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32" t="str">
        <f>IF(A119="","",VLOOKUP(A119,#REF!,52,FALSE))</f>
        <v/>
      </c>
    </row>
    <row r="120" spans="1:16" ht="60" customHeight="1">
      <c r="A120" s="31"/>
      <c r="B120" s="14" t="str">
        <f>IF(A120="","",VLOOKUP(A120,#REF!,4,FALSE))</f>
        <v/>
      </c>
      <c r="C120" s="1" t="str">
        <f>IF(A120="","",VLOOKUP(A120,#REF!,5,FALSE))</f>
        <v/>
      </c>
      <c r="D120" s="15" t="str">
        <f>IF(A120="","",VLOOKUP(A120,#REF!,8,FALSE))</f>
        <v/>
      </c>
      <c r="E120" s="14" t="str">
        <f>IF(A120="","",VLOOKUP(A120,#REF!,9,FALSE))</f>
        <v/>
      </c>
      <c r="F120" s="16" t="str">
        <f>IF(A120="","",VLOOKUP(A120,#REF!,10,FALSE))</f>
        <v/>
      </c>
      <c r="G120" s="33" t="str">
        <f>IF(A120="","",VLOOKUP(A120,#REF!,30,FALSE))</f>
        <v/>
      </c>
      <c r="H120" s="18"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18" t="str">
        <f>IF(A120="","",VLOOKUP(A120,#REF!,14,FALSE))</f>
        <v/>
      </c>
      <c r="J120" s="20"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34"/>
      <c r="L120" s="20" t="str">
        <f>IF(A120="","",IF(VLOOKUP(A120,#REF!,26,FALSE)="①公益社団法人","公社",IF(VLOOKUP(A120,#REF!,26,FALSE)="②公益財団法人","公財","")))</f>
        <v/>
      </c>
      <c r="M120" s="20" t="str">
        <f>IF(A120="","",VLOOKUP(A120,#REF!,27,FALSE))</f>
        <v/>
      </c>
      <c r="N120" s="34" t="str">
        <f>IF(A120="","",IF(VLOOKUP(A120,#REF!,12,FALSE)="国所管",VLOOKUP(A120,#REF!,23,FALSE),""))</f>
        <v/>
      </c>
      <c r="O120" s="22"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32" t="str">
        <f>IF(A120="","",VLOOKUP(A120,#REF!,52,FALSE))</f>
        <v/>
      </c>
    </row>
    <row r="121" spans="1:16" ht="60" customHeight="1">
      <c r="A121" s="31"/>
      <c r="B121" s="14" t="str">
        <f>IF(A121="","",VLOOKUP(A121,#REF!,4,FALSE))</f>
        <v/>
      </c>
      <c r="C121" s="1" t="str">
        <f>IF(A121="","",VLOOKUP(A121,#REF!,5,FALSE))</f>
        <v/>
      </c>
      <c r="D121" s="15" t="str">
        <f>IF(A121="","",VLOOKUP(A121,#REF!,8,FALSE))</f>
        <v/>
      </c>
      <c r="E121" s="14" t="str">
        <f>IF(A121="","",VLOOKUP(A121,#REF!,9,FALSE))</f>
        <v/>
      </c>
      <c r="F121" s="16" t="str">
        <f>IF(A121="","",VLOOKUP(A121,#REF!,10,FALSE))</f>
        <v/>
      </c>
      <c r="G121" s="33" t="str">
        <f>IF(A121="","",VLOOKUP(A121,#REF!,30,FALSE))</f>
        <v/>
      </c>
      <c r="H121" s="18"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18" t="str">
        <f>IF(A121="","",VLOOKUP(A121,#REF!,14,FALSE))</f>
        <v/>
      </c>
      <c r="J121" s="20"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34"/>
      <c r="L121" s="20" t="str">
        <f>IF(A121="","",IF(VLOOKUP(A121,#REF!,26,FALSE)="①公益社団法人","公社",IF(VLOOKUP(A121,#REF!,26,FALSE)="②公益財団法人","公財","")))</f>
        <v/>
      </c>
      <c r="M121" s="20" t="str">
        <f>IF(A121="","",VLOOKUP(A121,#REF!,27,FALSE))</f>
        <v/>
      </c>
      <c r="N121" s="34" t="str">
        <f>IF(A121="","",IF(VLOOKUP(A121,#REF!,12,FALSE)="国所管",VLOOKUP(A121,#REF!,23,FALSE),""))</f>
        <v/>
      </c>
      <c r="O121" s="22"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32" t="str">
        <f>IF(A121="","",VLOOKUP(A121,#REF!,52,FALSE))</f>
        <v/>
      </c>
    </row>
    <row r="122" spans="1:16" ht="60" customHeight="1">
      <c r="A122" s="31"/>
      <c r="B122" s="14" t="str">
        <f>IF(A122="","",VLOOKUP(A122,#REF!,4,FALSE))</f>
        <v/>
      </c>
      <c r="C122" s="1" t="str">
        <f>IF(A122="","",VLOOKUP(A122,#REF!,5,FALSE))</f>
        <v/>
      </c>
      <c r="D122" s="15" t="str">
        <f>IF(A122="","",VLOOKUP(A122,#REF!,8,FALSE))</f>
        <v/>
      </c>
      <c r="E122" s="14" t="str">
        <f>IF(A122="","",VLOOKUP(A122,#REF!,9,FALSE))</f>
        <v/>
      </c>
      <c r="F122" s="16" t="str">
        <f>IF(A122="","",VLOOKUP(A122,#REF!,10,FALSE))</f>
        <v/>
      </c>
      <c r="G122" s="33" t="str">
        <f>IF(A122="","",VLOOKUP(A122,#REF!,30,FALSE))</f>
        <v/>
      </c>
      <c r="H122" s="18"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18" t="str">
        <f>IF(A122="","",VLOOKUP(A122,#REF!,14,FALSE))</f>
        <v/>
      </c>
      <c r="J122" s="20"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34"/>
      <c r="L122" s="20" t="str">
        <f>IF(A122="","",IF(VLOOKUP(A122,#REF!,26,FALSE)="①公益社団法人","公社",IF(VLOOKUP(A122,#REF!,26,FALSE)="②公益財団法人","公財","")))</f>
        <v/>
      </c>
      <c r="M122" s="20" t="str">
        <f>IF(A122="","",VLOOKUP(A122,#REF!,27,FALSE))</f>
        <v/>
      </c>
      <c r="N122" s="34" t="str">
        <f>IF(A122="","",IF(VLOOKUP(A122,#REF!,12,FALSE)="国所管",VLOOKUP(A122,#REF!,23,FALSE),""))</f>
        <v/>
      </c>
      <c r="O122" s="22"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32" t="str">
        <f>IF(A122="","",VLOOKUP(A122,#REF!,52,FALSE))</f>
        <v/>
      </c>
    </row>
    <row r="123" spans="1:16" ht="60" customHeight="1">
      <c r="A123" s="31"/>
      <c r="B123" s="14" t="str">
        <f>IF(A123="","",VLOOKUP(A123,#REF!,4,FALSE))</f>
        <v/>
      </c>
      <c r="C123" s="1" t="str">
        <f>IF(A123="","",VLOOKUP(A123,#REF!,5,FALSE))</f>
        <v/>
      </c>
      <c r="D123" s="15" t="str">
        <f>IF(A123="","",VLOOKUP(A123,#REF!,8,FALSE))</f>
        <v/>
      </c>
      <c r="E123" s="14" t="str">
        <f>IF(A123="","",VLOOKUP(A123,#REF!,9,FALSE))</f>
        <v/>
      </c>
      <c r="F123" s="16" t="str">
        <f>IF(A123="","",VLOOKUP(A123,#REF!,10,FALSE))</f>
        <v/>
      </c>
      <c r="G123" s="33" t="str">
        <f>IF(A123="","",VLOOKUP(A123,#REF!,30,FALSE))</f>
        <v/>
      </c>
      <c r="H123" s="18"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18" t="str">
        <f>IF(A123="","",VLOOKUP(A123,#REF!,14,FALSE))</f>
        <v/>
      </c>
      <c r="J123" s="20"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34"/>
      <c r="L123" s="20" t="str">
        <f>IF(A123="","",IF(VLOOKUP(A123,#REF!,26,FALSE)="①公益社団法人","公社",IF(VLOOKUP(A123,#REF!,26,FALSE)="②公益財団法人","公財","")))</f>
        <v/>
      </c>
      <c r="M123" s="20" t="str">
        <f>IF(A123="","",VLOOKUP(A123,#REF!,27,FALSE))</f>
        <v/>
      </c>
      <c r="N123" s="34" t="str">
        <f>IF(A123="","",IF(VLOOKUP(A123,#REF!,12,FALSE)="国所管",VLOOKUP(A123,#REF!,23,FALSE),""))</f>
        <v/>
      </c>
      <c r="O123" s="22"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32" t="str">
        <f>IF(A123="","",VLOOKUP(A123,#REF!,52,FALSE))</f>
        <v/>
      </c>
    </row>
    <row r="124" spans="1:16" ht="60" customHeight="1">
      <c r="A124" s="31"/>
      <c r="B124" s="14" t="str">
        <f>IF(A124="","",VLOOKUP(A124,#REF!,4,FALSE))</f>
        <v/>
      </c>
      <c r="C124" s="1" t="str">
        <f>IF(A124="","",VLOOKUP(A124,#REF!,5,FALSE))</f>
        <v/>
      </c>
      <c r="D124" s="15" t="str">
        <f>IF(A124="","",VLOOKUP(A124,#REF!,8,FALSE))</f>
        <v/>
      </c>
      <c r="E124" s="14" t="str">
        <f>IF(A124="","",VLOOKUP(A124,#REF!,9,FALSE))</f>
        <v/>
      </c>
      <c r="F124" s="16" t="str">
        <f>IF(A124="","",VLOOKUP(A124,#REF!,10,FALSE))</f>
        <v/>
      </c>
      <c r="G124" s="33" t="str">
        <f>IF(A124="","",VLOOKUP(A124,#REF!,30,FALSE))</f>
        <v/>
      </c>
      <c r="H124" s="18"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18" t="str">
        <f>IF(A124="","",VLOOKUP(A124,#REF!,14,FALSE))</f>
        <v/>
      </c>
      <c r="J124" s="20"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34"/>
      <c r="L124" s="20" t="str">
        <f>IF(A124="","",IF(VLOOKUP(A124,#REF!,26,FALSE)="①公益社団法人","公社",IF(VLOOKUP(A124,#REF!,26,FALSE)="②公益財団法人","公財","")))</f>
        <v/>
      </c>
      <c r="M124" s="20" t="str">
        <f>IF(A124="","",VLOOKUP(A124,#REF!,27,FALSE))</f>
        <v/>
      </c>
      <c r="N124" s="34" t="str">
        <f>IF(A124="","",IF(VLOOKUP(A124,#REF!,12,FALSE)="国所管",VLOOKUP(A124,#REF!,23,FALSE),""))</f>
        <v/>
      </c>
      <c r="O124" s="22"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32" t="str">
        <f>IF(A124="","",VLOOKUP(A124,#REF!,52,FALSE))</f>
        <v/>
      </c>
    </row>
    <row r="125" spans="1:16" ht="60" customHeight="1">
      <c r="A125" s="31"/>
      <c r="B125" s="14" t="str">
        <f>IF(A125="","",VLOOKUP(A125,#REF!,4,FALSE))</f>
        <v/>
      </c>
      <c r="C125" s="1" t="str">
        <f>IF(A125="","",VLOOKUP(A125,#REF!,5,FALSE))</f>
        <v/>
      </c>
      <c r="D125" s="15" t="str">
        <f>IF(A125="","",VLOOKUP(A125,#REF!,8,FALSE))</f>
        <v/>
      </c>
      <c r="E125" s="14" t="str">
        <f>IF(A125="","",VLOOKUP(A125,#REF!,9,FALSE))</f>
        <v/>
      </c>
      <c r="F125" s="16" t="str">
        <f>IF(A125="","",VLOOKUP(A125,#REF!,10,FALSE))</f>
        <v/>
      </c>
      <c r="G125" s="33" t="str">
        <f>IF(A125="","",VLOOKUP(A125,#REF!,30,FALSE))</f>
        <v/>
      </c>
      <c r="H125" s="18"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18" t="str">
        <f>IF(A125="","",VLOOKUP(A125,#REF!,14,FALSE))</f>
        <v/>
      </c>
      <c r="J125" s="20"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34"/>
      <c r="L125" s="20" t="str">
        <f>IF(A125="","",IF(VLOOKUP(A125,#REF!,26,FALSE)="①公益社団法人","公社",IF(VLOOKUP(A125,#REF!,26,FALSE)="②公益財団法人","公財","")))</f>
        <v/>
      </c>
      <c r="M125" s="20" t="str">
        <f>IF(A125="","",VLOOKUP(A125,#REF!,27,FALSE))</f>
        <v/>
      </c>
      <c r="N125" s="34" t="str">
        <f>IF(A125="","",IF(VLOOKUP(A125,#REF!,12,FALSE)="国所管",VLOOKUP(A125,#REF!,23,FALSE),""))</f>
        <v/>
      </c>
      <c r="O125" s="22"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32" t="str">
        <f>IF(A125="","",VLOOKUP(A125,#REF!,52,FALSE))</f>
        <v/>
      </c>
    </row>
    <row r="126" spans="1:16" ht="60" customHeight="1">
      <c r="A126" s="31"/>
      <c r="B126" s="14" t="str">
        <f>IF(A126="","",VLOOKUP(A126,#REF!,4,FALSE))</f>
        <v/>
      </c>
      <c r="C126" s="1" t="str">
        <f>IF(A126="","",VLOOKUP(A126,#REF!,5,FALSE))</f>
        <v/>
      </c>
      <c r="D126" s="15" t="str">
        <f>IF(A126="","",VLOOKUP(A126,#REF!,8,FALSE))</f>
        <v/>
      </c>
      <c r="E126" s="14" t="str">
        <f>IF(A126="","",VLOOKUP(A126,#REF!,9,FALSE))</f>
        <v/>
      </c>
      <c r="F126" s="16" t="str">
        <f>IF(A126="","",VLOOKUP(A126,#REF!,10,FALSE))</f>
        <v/>
      </c>
      <c r="G126" s="33" t="str">
        <f>IF(A126="","",VLOOKUP(A126,#REF!,30,FALSE))</f>
        <v/>
      </c>
      <c r="H126" s="18"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18" t="str">
        <f>IF(A126="","",VLOOKUP(A126,#REF!,14,FALSE))</f>
        <v/>
      </c>
      <c r="J126" s="20"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34"/>
      <c r="L126" s="20" t="str">
        <f>IF(A126="","",IF(VLOOKUP(A126,#REF!,26,FALSE)="①公益社団法人","公社",IF(VLOOKUP(A126,#REF!,26,FALSE)="②公益財団法人","公財","")))</f>
        <v/>
      </c>
      <c r="M126" s="20" t="str">
        <f>IF(A126="","",VLOOKUP(A126,#REF!,27,FALSE))</f>
        <v/>
      </c>
      <c r="N126" s="34" t="str">
        <f>IF(A126="","",IF(VLOOKUP(A126,#REF!,12,FALSE)="国所管",VLOOKUP(A126,#REF!,23,FALSE),""))</f>
        <v/>
      </c>
      <c r="O126" s="22"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32" t="str">
        <f>IF(A126="","",VLOOKUP(A126,#REF!,52,FALSE))</f>
        <v/>
      </c>
    </row>
    <row r="127" spans="1:16" ht="60" customHeight="1">
      <c r="A127" s="31"/>
      <c r="B127" s="14" t="str">
        <f>IF(A127="","",VLOOKUP(A127,#REF!,4,FALSE))</f>
        <v/>
      </c>
      <c r="C127" s="1" t="str">
        <f>IF(A127="","",VLOOKUP(A127,#REF!,5,FALSE))</f>
        <v/>
      </c>
      <c r="D127" s="15" t="str">
        <f>IF(A127="","",VLOOKUP(A127,#REF!,8,FALSE))</f>
        <v/>
      </c>
      <c r="E127" s="14" t="str">
        <f>IF(A127="","",VLOOKUP(A127,#REF!,9,FALSE))</f>
        <v/>
      </c>
      <c r="F127" s="16" t="str">
        <f>IF(A127="","",VLOOKUP(A127,#REF!,10,FALSE))</f>
        <v/>
      </c>
      <c r="G127" s="33" t="str">
        <f>IF(A127="","",VLOOKUP(A127,#REF!,30,FALSE))</f>
        <v/>
      </c>
      <c r="H127" s="18"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18" t="str">
        <f>IF(A127="","",VLOOKUP(A127,#REF!,14,FALSE))</f>
        <v/>
      </c>
      <c r="J127" s="20"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34"/>
      <c r="L127" s="20" t="str">
        <f>IF(A127="","",IF(VLOOKUP(A127,#REF!,26,FALSE)="①公益社団法人","公社",IF(VLOOKUP(A127,#REF!,26,FALSE)="②公益財団法人","公財","")))</f>
        <v/>
      </c>
      <c r="M127" s="20" t="str">
        <f>IF(A127="","",VLOOKUP(A127,#REF!,27,FALSE))</f>
        <v/>
      </c>
      <c r="N127" s="34" t="str">
        <f>IF(A127="","",IF(VLOOKUP(A127,#REF!,12,FALSE)="国所管",VLOOKUP(A127,#REF!,23,FALSE),""))</f>
        <v/>
      </c>
      <c r="O127" s="22"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32" t="str">
        <f>IF(A127="","",VLOOKUP(A127,#REF!,52,FALSE))</f>
        <v/>
      </c>
    </row>
    <row r="128" spans="1:16" ht="67.5" customHeight="1">
      <c r="A128" s="31"/>
      <c r="B128" s="14" t="str">
        <f>IF(A128="","",VLOOKUP(A128,#REF!,4,FALSE))</f>
        <v/>
      </c>
      <c r="C128" s="1" t="str">
        <f>IF(A128="","",VLOOKUP(A128,#REF!,5,FALSE))</f>
        <v/>
      </c>
      <c r="D128" s="15" t="str">
        <f>IF(A128="","",VLOOKUP(A128,#REF!,8,FALSE))</f>
        <v/>
      </c>
      <c r="E128" s="14" t="str">
        <f>IF(A128="","",VLOOKUP(A128,#REF!,9,FALSE))</f>
        <v/>
      </c>
      <c r="F128" s="16" t="str">
        <f>IF(A128="","",VLOOKUP(A128,#REF!,10,FALSE))</f>
        <v/>
      </c>
      <c r="G128" s="33" t="str">
        <f>IF(A128="","",VLOOKUP(A128,#REF!,30,FALSE))</f>
        <v/>
      </c>
      <c r="H128" s="18"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18" t="str">
        <f>IF(A128="","",VLOOKUP(A128,#REF!,14,FALSE))</f>
        <v/>
      </c>
      <c r="J128" s="20"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34"/>
      <c r="L128" s="20" t="str">
        <f>IF(A128="","",IF(VLOOKUP(A128,#REF!,26,FALSE)="①公益社団法人","公社",IF(VLOOKUP(A128,#REF!,26,FALSE)="②公益財団法人","公財","")))</f>
        <v/>
      </c>
      <c r="M128" s="20" t="str">
        <f>IF(A128="","",VLOOKUP(A128,#REF!,27,FALSE))</f>
        <v/>
      </c>
      <c r="N128" s="34" t="str">
        <f>IF(A128="","",IF(VLOOKUP(A128,#REF!,12,FALSE)="国所管",VLOOKUP(A128,#REF!,23,FALSE),""))</f>
        <v/>
      </c>
      <c r="O128" s="22"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32" t="str">
        <f>IF(A128="","",VLOOKUP(A128,#REF!,52,FALSE))</f>
        <v/>
      </c>
    </row>
    <row r="129" spans="1:16" ht="60" customHeight="1">
      <c r="A129" s="31"/>
      <c r="B129" s="14" t="str">
        <f>IF(A129="","",VLOOKUP(A129,#REF!,4,FALSE))</f>
        <v/>
      </c>
      <c r="C129" s="1" t="str">
        <f>IF(A129="","",VLOOKUP(A129,#REF!,5,FALSE))</f>
        <v/>
      </c>
      <c r="D129" s="15" t="str">
        <f>IF(A129="","",VLOOKUP(A129,#REF!,8,FALSE))</f>
        <v/>
      </c>
      <c r="E129" s="14" t="str">
        <f>IF(A129="","",VLOOKUP(A129,#REF!,9,FALSE))</f>
        <v/>
      </c>
      <c r="F129" s="16" t="str">
        <f>IF(A129="","",VLOOKUP(A129,#REF!,10,FALSE))</f>
        <v/>
      </c>
      <c r="G129" s="33" t="str">
        <f>IF(A129="","",VLOOKUP(A129,#REF!,30,FALSE))</f>
        <v/>
      </c>
      <c r="H129" s="18"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18" t="str">
        <f>IF(A129="","",VLOOKUP(A129,#REF!,14,FALSE))</f>
        <v/>
      </c>
      <c r="J129" s="20"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34"/>
      <c r="L129" s="20" t="str">
        <f>IF(A129="","",IF(VLOOKUP(A129,#REF!,26,FALSE)="①公益社団法人","公社",IF(VLOOKUP(A129,#REF!,26,FALSE)="②公益財団法人","公財","")))</f>
        <v/>
      </c>
      <c r="M129" s="20" t="str">
        <f>IF(A129="","",VLOOKUP(A129,#REF!,27,FALSE))</f>
        <v/>
      </c>
      <c r="N129" s="34" t="str">
        <f>IF(A129="","",IF(VLOOKUP(A129,#REF!,12,FALSE)="国所管",VLOOKUP(A129,#REF!,23,FALSE),""))</f>
        <v/>
      </c>
      <c r="O129" s="22"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32" t="str">
        <f>IF(A129="","",VLOOKUP(A129,#REF!,52,FALSE))</f>
        <v/>
      </c>
    </row>
    <row r="130" spans="1:16" ht="60" customHeight="1">
      <c r="A130" s="31"/>
      <c r="B130" s="14" t="str">
        <f>IF(A130="","",VLOOKUP(A130,#REF!,4,FALSE))</f>
        <v/>
      </c>
      <c r="C130" s="1" t="str">
        <f>IF(A130="","",VLOOKUP(A130,#REF!,5,FALSE))</f>
        <v/>
      </c>
      <c r="D130" s="15" t="str">
        <f>IF(A130="","",VLOOKUP(A130,#REF!,8,FALSE))</f>
        <v/>
      </c>
      <c r="E130" s="14" t="str">
        <f>IF(A130="","",VLOOKUP(A130,#REF!,9,FALSE))</f>
        <v/>
      </c>
      <c r="F130" s="16" t="str">
        <f>IF(A130="","",VLOOKUP(A130,#REF!,10,FALSE))</f>
        <v/>
      </c>
      <c r="G130" s="33" t="str">
        <f>IF(A130="","",VLOOKUP(A130,#REF!,30,FALSE))</f>
        <v/>
      </c>
      <c r="H130" s="18"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18" t="str">
        <f>IF(A130="","",VLOOKUP(A130,#REF!,14,FALSE))</f>
        <v/>
      </c>
      <c r="J130" s="20"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34"/>
      <c r="L130" s="20" t="str">
        <f>IF(A130="","",IF(VLOOKUP(A130,#REF!,26,FALSE)="①公益社団法人","公社",IF(VLOOKUP(A130,#REF!,26,FALSE)="②公益財団法人","公財","")))</f>
        <v/>
      </c>
      <c r="M130" s="20" t="str">
        <f>IF(A130="","",VLOOKUP(A130,#REF!,27,FALSE))</f>
        <v/>
      </c>
      <c r="N130" s="34" t="str">
        <f>IF(A130="","",IF(VLOOKUP(A130,#REF!,12,FALSE)="国所管",VLOOKUP(A130,#REF!,23,FALSE),""))</f>
        <v/>
      </c>
      <c r="O130" s="22"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32" t="str">
        <f>IF(A130="","",VLOOKUP(A130,#REF!,52,FALSE))</f>
        <v/>
      </c>
    </row>
    <row r="131" spans="1:16" ht="67.5" customHeight="1">
      <c r="A131" s="31"/>
      <c r="B131" s="14" t="str">
        <f>IF(A131="","",VLOOKUP(A131,#REF!,4,FALSE))</f>
        <v/>
      </c>
      <c r="C131" s="1" t="str">
        <f>IF(A131="","",VLOOKUP(A131,#REF!,5,FALSE))</f>
        <v/>
      </c>
      <c r="D131" s="15" t="str">
        <f>IF(A131="","",VLOOKUP(A131,#REF!,8,FALSE))</f>
        <v/>
      </c>
      <c r="E131" s="14" t="str">
        <f>IF(A131="","",VLOOKUP(A131,#REF!,9,FALSE))</f>
        <v/>
      </c>
      <c r="F131" s="16" t="str">
        <f>IF(A131="","",VLOOKUP(A131,#REF!,10,FALSE))</f>
        <v/>
      </c>
      <c r="G131" s="33" t="str">
        <f>IF(A131="","",VLOOKUP(A131,#REF!,30,FALSE))</f>
        <v/>
      </c>
      <c r="H131" s="18"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18" t="str">
        <f>IF(A131="","",VLOOKUP(A131,#REF!,14,FALSE))</f>
        <v/>
      </c>
      <c r="J131" s="20"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34"/>
      <c r="L131" s="20" t="str">
        <f>IF(A131="","",IF(VLOOKUP(A131,#REF!,26,FALSE)="①公益社団法人","公社",IF(VLOOKUP(A131,#REF!,26,FALSE)="②公益財団法人","公財","")))</f>
        <v/>
      </c>
      <c r="M131" s="20" t="str">
        <f>IF(A131="","",VLOOKUP(A131,#REF!,27,FALSE))</f>
        <v/>
      </c>
      <c r="N131" s="34" t="str">
        <f>IF(A131="","",IF(VLOOKUP(A131,#REF!,12,FALSE)="国所管",VLOOKUP(A131,#REF!,23,FALSE),""))</f>
        <v/>
      </c>
      <c r="O131" s="22"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32" t="str">
        <f>IF(A131="","",VLOOKUP(A131,#REF!,52,FALSE))</f>
        <v/>
      </c>
    </row>
    <row r="132" spans="1:16" ht="60" customHeight="1">
      <c r="A132" s="31"/>
      <c r="B132" s="14" t="str">
        <f>IF(A132="","",VLOOKUP(A132,#REF!,4,FALSE))</f>
        <v/>
      </c>
      <c r="C132" s="1" t="str">
        <f>IF(A132="","",VLOOKUP(A132,#REF!,5,FALSE))</f>
        <v/>
      </c>
      <c r="D132" s="15" t="str">
        <f>IF(A132="","",VLOOKUP(A132,#REF!,8,FALSE))</f>
        <v/>
      </c>
      <c r="E132" s="14" t="str">
        <f>IF(A132="","",VLOOKUP(A132,#REF!,9,FALSE))</f>
        <v/>
      </c>
      <c r="F132" s="16" t="str">
        <f>IF(A132="","",VLOOKUP(A132,#REF!,10,FALSE))</f>
        <v/>
      </c>
      <c r="G132" s="33" t="str">
        <f>IF(A132="","",VLOOKUP(A132,#REF!,30,FALSE))</f>
        <v/>
      </c>
      <c r="H132" s="18"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18" t="str">
        <f>IF(A132="","",VLOOKUP(A132,#REF!,14,FALSE))</f>
        <v/>
      </c>
      <c r="J132" s="20"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34"/>
      <c r="L132" s="20" t="str">
        <f>IF(A132="","",IF(VLOOKUP(A132,#REF!,26,FALSE)="①公益社団法人","公社",IF(VLOOKUP(A132,#REF!,26,FALSE)="②公益財団法人","公財","")))</f>
        <v/>
      </c>
      <c r="M132" s="20" t="str">
        <f>IF(A132="","",VLOOKUP(A132,#REF!,27,FALSE))</f>
        <v/>
      </c>
      <c r="N132" s="34" t="str">
        <f>IF(A132="","",IF(VLOOKUP(A132,#REF!,12,FALSE)="国所管",VLOOKUP(A132,#REF!,23,FALSE),""))</f>
        <v/>
      </c>
      <c r="O132" s="22"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32" t="str">
        <f>IF(A132="","",VLOOKUP(A132,#REF!,52,FALSE))</f>
        <v/>
      </c>
    </row>
    <row r="133" spans="1:16" ht="60" customHeight="1">
      <c r="A133" s="31"/>
      <c r="B133" s="14" t="str">
        <f>IF(A133="","",VLOOKUP(A133,#REF!,4,FALSE))</f>
        <v/>
      </c>
      <c r="C133" s="1" t="str">
        <f>IF(A133="","",VLOOKUP(A133,#REF!,5,FALSE))</f>
        <v/>
      </c>
      <c r="D133" s="15" t="str">
        <f>IF(A133="","",VLOOKUP(A133,#REF!,8,FALSE))</f>
        <v/>
      </c>
      <c r="E133" s="14" t="str">
        <f>IF(A133="","",VLOOKUP(A133,#REF!,9,FALSE))</f>
        <v/>
      </c>
      <c r="F133" s="16" t="str">
        <f>IF(A133="","",VLOOKUP(A133,#REF!,10,FALSE))</f>
        <v/>
      </c>
      <c r="G133" s="33" t="str">
        <f>IF(A133="","",VLOOKUP(A133,#REF!,30,FALSE))</f>
        <v/>
      </c>
      <c r="H133" s="18"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18" t="str">
        <f>IF(A133="","",VLOOKUP(A133,#REF!,14,FALSE))</f>
        <v/>
      </c>
      <c r="J133" s="20"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34"/>
      <c r="L133" s="20" t="str">
        <f>IF(A133="","",IF(VLOOKUP(A133,#REF!,26,FALSE)="①公益社団法人","公社",IF(VLOOKUP(A133,#REF!,26,FALSE)="②公益財団法人","公財","")))</f>
        <v/>
      </c>
      <c r="M133" s="20" t="str">
        <f>IF(A133="","",VLOOKUP(A133,#REF!,27,FALSE))</f>
        <v/>
      </c>
      <c r="N133" s="34" t="str">
        <f>IF(A133="","",IF(VLOOKUP(A133,#REF!,12,FALSE)="国所管",VLOOKUP(A133,#REF!,23,FALSE),""))</f>
        <v/>
      </c>
      <c r="O133" s="22"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32" t="str">
        <f>IF(A133="","",VLOOKUP(A133,#REF!,52,FALSE))</f>
        <v/>
      </c>
    </row>
    <row r="134" spans="1:16" ht="60" customHeight="1">
      <c r="A134" s="31"/>
      <c r="B134" s="14" t="str">
        <f>IF(A134="","",VLOOKUP(A134,#REF!,4,FALSE))</f>
        <v/>
      </c>
      <c r="C134" s="1" t="str">
        <f>IF(A134="","",VLOOKUP(A134,#REF!,5,FALSE))</f>
        <v/>
      </c>
      <c r="D134" s="15" t="str">
        <f>IF(A134="","",VLOOKUP(A134,#REF!,8,FALSE))</f>
        <v/>
      </c>
      <c r="E134" s="14" t="str">
        <f>IF(A134="","",VLOOKUP(A134,#REF!,9,FALSE))</f>
        <v/>
      </c>
      <c r="F134" s="16" t="str">
        <f>IF(A134="","",VLOOKUP(A134,#REF!,10,FALSE))</f>
        <v/>
      </c>
      <c r="G134" s="33" t="str">
        <f>IF(A134="","",VLOOKUP(A134,#REF!,30,FALSE))</f>
        <v/>
      </c>
      <c r="H134" s="18"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18" t="str">
        <f>IF(A134="","",VLOOKUP(A134,#REF!,14,FALSE))</f>
        <v/>
      </c>
      <c r="J134" s="20"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34"/>
      <c r="L134" s="20" t="str">
        <f>IF(A134="","",IF(VLOOKUP(A134,#REF!,26,FALSE)="①公益社団法人","公社",IF(VLOOKUP(A134,#REF!,26,FALSE)="②公益財団法人","公財","")))</f>
        <v/>
      </c>
      <c r="M134" s="20" t="str">
        <f>IF(A134="","",VLOOKUP(A134,#REF!,27,FALSE))</f>
        <v/>
      </c>
      <c r="N134" s="34" t="str">
        <f>IF(A134="","",IF(VLOOKUP(A134,#REF!,12,FALSE)="国所管",VLOOKUP(A134,#REF!,23,FALSE),""))</f>
        <v/>
      </c>
      <c r="O134" s="22"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32" t="str">
        <f>IF(A134="","",VLOOKUP(A134,#REF!,52,FALSE))</f>
        <v/>
      </c>
    </row>
    <row r="135" spans="1:16" ht="60" customHeight="1">
      <c r="A135" s="31"/>
      <c r="B135" s="14" t="str">
        <f>IF(A135="","",VLOOKUP(A135,#REF!,4,FALSE))</f>
        <v/>
      </c>
      <c r="C135" s="1" t="str">
        <f>IF(A135="","",VLOOKUP(A135,#REF!,5,FALSE))</f>
        <v/>
      </c>
      <c r="D135" s="15" t="str">
        <f>IF(A135="","",VLOOKUP(A135,#REF!,8,FALSE))</f>
        <v/>
      </c>
      <c r="E135" s="14" t="str">
        <f>IF(A135="","",VLOOKUP(A135,#REF!,9,FALSE))</f>
        <v/>
      </c>
      <c r="F135" s="16" t="str">
        <f>IF(A135="","",VLOOKUP(A135,#REF!,10,FALSE))</f>
        <v/>
      </c>
      <c r="G135" s="33" t="str">
        <f>IF(A135="","",VLOOKUP(A135,#REF!,30,FALSE))</f>
        <v/>
      </c>
      <c r="H135" s="18"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18" t="str">
        <f>IF(A135="","",VLOOKUP(A135,#REF!,14,FALSE))</f>
        <v/>
      </c>
      <c r="J135" s="20"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34"/>
      <c r="L135" s="20" t="str">
        <f>IF(A135="","",IF(VLOOKUP(A135,#REF!,26,FALSE)="①公益社団法人","公社",IF(VLOOKUP(A135,#REF!,26,FALSE)="②公益財団法人","公財","")))</f>
        <v/>
      </c>
      <c r="M135" s="20" t="str">
        <f>IF(A135="","",VLOOKUP(A135,#REF!,27,FALSE))</f>
        <v/>
      </c>
      <c r="N135" s="34" t="str">
        <f>IF(A135="","",IF(VLOOKUP(A135,#REF!,12,FALSE)="国所管",VLOOKUP(A135,#REF!,23,FALSE),""))</f>
        <v/>
      </c>
      <c r="O135" s="22"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32" t="str">
        <f>IF(A135="","",VLOOKUP(A135,#REF!,52,FALSE))</f>
        <v/>
      </c>
    </row>
    <row r="136" spans="1:16" ht="60" customHeight="1">
      <c r="A136" s="31"/>
      <c r="B136" s="14" t="str">
        <f>IF(A136="","",VLOOKUP(A136,#REF!,4,FALSE))</f>
        <v/>
      </c>
      <c r="C136" s="1" t="str">
        <f>IF(A136="","",VLOOKUP(A136,#REF!,5,FALSE))</f>
        <v/>
      </c>
      <c r="D136" s="15" t="str">
        <f>IF(A136="","",VLOOKUP(A136,#REF!,8,FALSE))</f>
        <v/>
      </c>
      <c r="E136" s="14" t="str">
        <f>IF(A136="","",VLOOKUP(A136,#REF!,9,FALSE))</f>
        <v/>
      </c>
      <c r="F136" s="16" t="str">
        <f>IF(A136="","",VLOOKUP(A136,#REF!,10,FALSE))</f>
        <v/>
      </c>
      <c r="G136" s="33" t="str">
        <f>IF(A136="","",VLOOKUP(A136,#REF!,30,FALSE))</f>
        <v/>
      </c>
      <c r="H136" s="18"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18" t="str">
        <f>IF(A136="","",VLOOKUP(A136,#REF!,14,FALSE))</f>
        <v/>
      </c>
      <c r="J136" s="20"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34"/>
      <c r="L136" s="20" t="str">
        <f>IF(A136="","",IF(VLOOKUP(A136,#REF!,26,FALSE)="①公益社団法人","公社",IF(VLOOKUP(A136,#REF!,26,FALSE)="②公益財団法人","公財","")))</f>
        <v/>
      </c>
      <c r="M136" s="20" t="str">
        <f>IF(A136="","",VLOOKUP(A136,#REF!,27,FALSE))</f>
        <v/>
      </c>
      <c r="N136" s="34" t="str">
        <f>IF(A136="","",IF(VLOOKUP(A136,#REF!,12,FALSE)="国所管",VLOOKUP(A136,#REF!,23,FALSE),""))</f>
        <v/>
      </c>
      <c r="O136" s="22"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32" t="str">
        <f>IF(A136="","",VLOOKUP(A136,#REF!,52,FALSE))</f>
        <v/>
      </c>
    </row>
    <row r="137" spans="1:16" ht="60" customHeight="1">
      <c r="A137" s="31"/>
      <c r="B137" s="14" t="str">
        <f>IF(A137="","",VLOOKUP(A137,#REF!,4,FALSE))</f>
        <v/>
      </c>
      <c r="C137" s="1" t="str">
        <f>IF(A137="","",VLOOKUP(A137,#REF!,5,FALSE))</f>
        <v/>
      </c>
      <c r="D137" s="15" t="str">
        <f>IF(A137="","",VLOOKUP(A137,#REF!,8,FALSE))</f>
        <v/>
      </c>
      <c r="E137" s="14" t="str">
        <f>IF(A137="","",VLOOKUP(A137,#REF!,9,FALSE))</f>
        <v/>
      </c>
      <c r="F137" s="16" t="str">
        <f>IF(A137="","",VLOOKUP(A137,#REF!,10,FALSE))</f>
        <v/>
      </c>
      <c r="G137" s="33" t="str">
        <f>IF(A137="","",VLOOKUP(A137,#REF!,30,FALSE))</f>
        <v/>
      </c>
      <c r="H137" s="18"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18" t="str">
        <f>IF(A137="","",VLOOKUP(A137,#REF!,14,FALSE))</f>
        <v/>
      </c>
      <c r="J137" s="20"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34"/>
      <c r="L137" s="20" t="str">
        <f>IF(A137="","",IF(VLOOKUP(A137,#REF!,26,FALSE)="①公益社団法人","公社",IF(VLOOKUP(A137,#REF!,26,FALSE)="②公益財団法人","公財","")))</f>
        <v/>
      </c>
      <c r="M137" s="20" t="str">
        <f>IF(A137="","",VLOOKUP(A137,#REF!,27,FALSE))</f>
        <v/>
      </c>
      <c r="N137" s="34" t="str">
        <f>IF(A137="","",IF(VLOOKUP(A137,#REF!,12,FALSE)="国所管",VLOOKUP(A137,#REF!,23,FALSE),""))</f>
        <v/>
      </c>
      <c r="O137" s="22"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32" t="str">
        <f>IF(A137="","",VLOOKUP(A137,#REF!,52,FALSE))</f>
        <v/>
      </c>
    </row>
    <row r="138" spans="1:16" ht="60" customHeight="1">
      <c r="A138" s="31"/>
      <c r="B138" s="14" t="str">
        <f>IF(A138="","",VLOOKUP(A138,#REF!,4,FALSE))</f>
        <v/>
      </c>
      <c r="C138" s="1" t="str">
        <f>IF(A138="","",VLOOKUP(A138,#REF!,5,FALSE))</f>
        <v/>
      </c>
      <c r="D138" s="15" t="str">
        <f>IF(A138="","",VLOOKUP(A138,#REF!,8,FALSE))</f>
        <v/>
      </c>
      <c r="E138" s="14" t="str">
        <f>IF(A138="","",VLOOKUP(A138,#REF!,9,FALSE))</f>
        <v/>
      </c>
      <c r="F138" s="16" t="str">
        <f>IF(A138="","",VLOOKUP(A138,#REF!,10,FALSE))</f>
        <v/>
      </c>
      <c r="G138" s="33" t="str">
        <f>IF(A138="","",VLOOKUP(A138,#REF!,30,FALSE))</f>
        <v/>
      </c>
      <c r="H138" s="18"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18" t="str">
        <f>IF(A138="","",VLOOKUP(A138,#REF!,14,FALSE))</f>
        <v/>
      </c>
      <c r="J138" s="20"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34"/>
      <c r="L138" s="20" t="str">
        <f>IF(A138="","",IF(VLOOKUP(A138,#REF!,26,FALSE)="①公益社団法人","公社",IF(VLOOKUP(A138,#REF!,26,FALSE)="②公益財団法人","公財","")))</f>
        <v/>
      </c>
      <c r="M138" s="20" t="str">
        <f>IF(A138="","",VLOOKUP(A138,#REF!,27,FALSE))</f>
        <v/>
      </c>
      <c r="N138" s="34" t="str">
        <f>IF(A138="","",IF(VLOOKUP(A138,#REF!,12,FALSE)="国所管",VLOOKUP(A138,#REF!,23,FALSE),""))</f>
        <v/>
      </c>
      <c r="O138" s="22"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32" t="str">
        <f>IF(A138="","",VLOOKUP(A138,#REF!,52,FALSE))</f>
        <v/>
      </c>
    </row>
    <row r="139" spans="1:16" ht="67.5" customHeight="1">
      <c r="A139" s="31"/>
      <c r="B139" s="14" t="str">
        <f>IF(A139="","",VLOOKUP(A139,#REF!,4,FALSE))</f>
        <v/>
      </c>
      <c r="C139" s="1" t="str">
        <f>IF(A139="","",VLOOKUP(A139,#REF!,5,FALSE))</f>
        <v/>
      </c>
      <c r="D139" s="15" t="str">
        <f>IF(A139="","",VLOOKUP(A139,#REF!,8,FALSE))</f>
        <v/>
      </c>
      <c r="E139" s="14" t="str">
        <f>IF(A139="","",VLOOKUP(A139,#REF!,9,FALSE))</f>
        <v/>
      </c>
      <c r="F139" s="16" t="str">
        <f>IF(A139="","",VLOOKUP(A139,#REF!,10,FALSE))</f>
        <v/>
      </c>
      <c r="G139" s="33" t="str">
        <f>IF(A139="","",VLOOKUP(A139,#REF!,30,FALSE))</f>
        <v/>
      </c>
      <c r="H139" s="18"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18" t="str">
        <f>IF(A139="","",VLOOKUP(A139,#REF!,14,FALSE))</f>
        <v/>
      </c>
      <c r="J139" s="20"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34"/>
      <c r="L139" s="20" t="str">
        <f>IF(A139="","",IF(VLOOKUP(A139,#REF!,26,FALSE)="①公益社団法人","公社",IF(VLOOKUP(A139,#REF!,26,FALSE)="②公益財団法人","公財","")))</f>
        <v/>
      </c>
      <c r="M139" s="20" t="str">
        <f>IF(A139="","",VLOOKUP(A139,#REF!,27,FALSE))</f>
        <v/>
      </c>
      <c r="N139" s="34" t="str">
        <f>IF(A139="","",IF(VLOOKUP(A139,#REF!,12,FALSE)="国所管",VLOOKUP(A139,#REF!,23,FALSE),""))</f>
        <v/>
      </c>
      <c r="O139" s="22"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32" t="str">
        <f>IF(A139="","",VLOOKUP(A139,#REF!,52,FALSE))</f>
        <v/>
      </c>
    </row>
    <row r="140" spans="1:16" ht="67.5" customHeight="1">
      <c r="A140" s="31"/>
      <c r="B140" s="14" t="str">
        <f>IF(A140="","",VLOOKUP(A140,#REF!,4,FALSE))</f>
        <v/>
      </c>
      <c r="C140" s="1" t="str">
        <f>IF(A140="","",VLOOKUP(A140,#REF!,5,FALSE))</f>
        <v/>
      </c>
      <c r="D140" s="15" t="str">
        <f>IF(A140="","",VLOOKUP(A140,#REF!,8,FALSE))</f>
        <v/>
      </c>
      <c r="E140" s="14" t="str">
        <f>IF(A140="","",VLOOKUP(A140,#REF!,9,FALSE))</f>
        <v/>
      </c>
      <c r="F140" s="16" t="str">
        <f>IF(A140="","",VLOOKUP(A140,#REF!,10,FALSE))</f>
        <v/>
      </c>
      <c r="G140" s="33" t="str">
        <f>IF(A140="","",VLOOKUP(A140,#REF!,30,FALSE))</f>
        <v/>
      </c>
      <c r="H140" s="18"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18" t="str">
        <f>IF(A140="","",VLOOKUP(A140,#REF!,14,FALSE))</f>
        <v/>
      </c>
      <c r="J140" s="20"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34"/>
      <c r="L140" s="20" t="str">
        <f>IF(A140="","",IF(VLOOKUP(A140,#REF!,26,FALSE)="①公益社団法人","公社",IF(VLOOKUP(A140,#REF!,26,FALSE)="②公益財団法人","公財","")))</f>
        <v/>
      </c>
      <c r="M140" s="20" t="str">
        <f>IF(A140="","",VLOOKUP(A140,#REF!,27,FALSE))</f>
        <v/>
      </c>
      <c r="N140" s="34" t="str">
        <f>IF(A140="","",IF(VLOOKUP(A140,#REF!,12,FALSE)="国所管",VLOOKUP(A140,#REF!,23,FALSE),""))</f>
        <v/>
      </c>
      <c r="O140" s="22"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32" t="str">
        <f>IF(A140="","",VLOOKUP(A140,#REF!,52,FALSE))</f>
        <v/>
      </c>
    </row>
    <row r="141" spans="1:16" ht="67.5" customHeight="1">
      <c r="A141" s="31"/>
      <c r="B141" s="14" t="str">
        <f>IF(A141="","",VLOOKUP(A141,#REF!,4,FALSE))</f>
        <v/>
      </c>
      <c r="C141" s="1" t="str">
        <f>IF(A141="","",VLOOKUP(A141,#REF!,5,FALSE))</f>
        <v/>
      </c>
      <c r="D141" s="15" t="str">
        <f>IF(A141="","",VLOOKUP(A141,#REF!,8,FALSE))</f>
        <v/>
      </c>
      <c r="E141" s="14" t="str">
        <f>IF(A141="","",VLOOKUP(A141,#REF!,9,FALSE))</f>
        <v/>
      </c>
      <c r="F141" s="16" t="str">
        <f>IF(A141="","",VLOOKUP(A141,#REF!,10,FALSE))</f>
        <v/>
      </c>
      <c r="G141" s="33" t="str">
        <f>IF(A141="","",VLOOKUP(A141,#REF!,30,FALSE))</f>
        <v/>
      </c>
      <c r="H141" s="18"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18" t="str">
        <f>IF(A141="","",VLOOKUP(A141,#REF!,14,FALSE))</f>
        <v/>
      </c>
      <c r="J141" s="20"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34"/>
      <c r="L141" s="20" t="str">
        <f>IF(A141="","",IF(VLOOKUP(A141,#REF!,26,FALSE)="①公益社団法人","公社",IF(VLOOKUP(A141,#REF!,26,FALSE)="②公益財団法人","公財","")))</f>
        <v/>
      </c>
      <c r="M141" s="20" t="str">
        <f>IF(A141="","",VLOOKUP(A141,#REF!,27,FALSE))</f>
        <v/>
      </c>
      <c r="N141" s="34" t="str">
        <f>IF(A141="","",IF(VLOOKUP(A141,#REF!,12,FALSE)="国所管",VLOOKUP(A141,#REF!,23,FALSE),""))</f>
        <v/>
      </c>
      <c r="O141" s="22"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32" t="str">
        <f>IF(A141="","",VLOOKUP(A141,#REF!,52,FALSE))</f>
        <v/>
      </c>
    </row>
    <row r="142" spans="1:16" ht="67.5" customHeight="1">
      <c r="A142" s="31"/>
      <c r="B142" s="14" t="str">
        <f>IF(A142="","",VLOOKUP(A142,#REF!,4,FALSE))</f>
        <v/>
      </c>
      <c r="C142" s="1" t="str">
        <f>IF(A142="","",VLOOKUP(A142,#REF!,5,FALSE))</f>
        <v/>
      </c>
      <c r="D142" s="15" t="str">
        <f>IF(A142="","",VLOOKUP(A142,#REF!,8,FALSE))</f>
        <v/>
      </c>
      <c r="E142" s="14" t="str">
        <f>IF(A142="","",VLOOKUP(A142,#REF!,9,FALSE))</f>
        <v/>
      </c>
      <c r="F142" s="16" t="str">
        <f>IF(A142="","",VLOOKUP(A142,#REF!,10,FALSE))</f>
        <v/>
      </c>
      <c r="G142" s="33" t="str">
        <f>IF(A142="","",VLOOKUP(A142,#REF!,30,FALSE))</f>
        <v/>
      </c>
      <c r="H142" s="18"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18" t="str">
        <f>IF(A142="","",VLOOKUP(A142,#REF!,14,FALSE))</f>
        <v/>
      </c>
      <c r="J142" s="20"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34"/>
      <c r="L142" s="20" t="str">
        <f>IF(A142="","",IF(VLOOKUP(A142,#REF!,26,FALSE)="①公益社団法人","公社",IF(VLOOKUP(A142,#REF!,26,FALSE)="②公益財団法人","公財","")))</f>
        <v/>
      </c>
      <c r="M142" s="20" t="str">
        <f>IF(A142="","",VLOOKUP(A142,#REF!,27,FALSE))</f>
        <v/>
      </c>
      <c r="N142" s="34" t="str">
        <f>IF(A142="","",IF(VLOOKUP(A142,#REF!,12,FALSE)="国所管",VLOOKUP(A142,#REF!,23,FALSE),""))</f>
        <v/>
      </c>
      <c r="O142" s="22"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32" t="str">
        <f>IF(A142="","",VLOOKUP(A142,#REF!,52,FALSE))</f>
        <v/>
      </c>
    </row>
    <row r="143" spans="1:16" ht="67.5" customHeight="1">
      <c r="A143" s="31"/>
      <c r="B143" s="14" t="str">
        <f>IF(A143="","",VLOOKUP(A143,#REF!,4,FALSE))</f>
        <v/>
      </c>
      <c r="C143" s="1" t="str">
        <f>IF(A143="","",VLOOKUP(A143,#REF!,5,FALSE))</f>
        <v/>
      </c>
      <c r="D143" s="15" t="str">
        <f>IF(A143="","",VLOOKUP(A143,#REF!,8,FALSE))</f>
        <v/>
      </c>
      <c r="E143" s="14" t="str">
        <f>IF(A143="","",VLOOKUP(A143,#REF!,9,FALSE))</f>
        <v/>
      </c>
      <c r="F143" s="16" t="str">
        <f>IF(A143="","",VLOOKUP(A143,#REF!,10,FALSE))</f>
        <v/>
      </c>
      <c r="G143" s="33" t="str">
        <f>IF(A143="","",VLOOKUP(A143,#REF!,30,FALSE))</f>
        <v/>
      </c>
      <c r="H143" s="18"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18" t="str">
        <f>IF(A143="","",VLOOKUP(A143,#REF!,14,FALSE))</f>
        <v/>
      </c>
      <c r="J143" s="20"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34"/>
      <c r="L143" s="20" t="str">
        <f>IF(A143="","",IF(VLOOKUP(A143,#REF!,26,FALSE)="①公益社団法人","公社",IF(VLOOKUP(A143,#REF!,26,FALSE)="②公益財団法人","公財","")))</f>
        <v/>
      </c>
      <c r="M143" s="20" t="str">
        <f>IF(A143="","",VLOOKUP(A143,#REF!,27,FALSE))</f>
        <v/>
      </c>
      <c r="N143" s="34" t="str">
        <f>IF(A143="","",IF(VLOOKUP(A143,#REF!,12,FALSE)="国所管",VLOOKUP(A143,#REF!,23,FALSE),""))</f>
        <v/>
      </c>
      <c r="O143" s="22"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32" t="str">
        <f>IF(A143="","",VLOOKUP(A143,#REF!,52,FALSE))</f>
        <v/>
      </c>
    </row>
    <row r="144" spans="1:16" ht="60" customHeight="1">
      <c r="A144" s="31"/>
      <c r="B144" s="14" t="str">
        <f>IF(A144="","",VLOOKUP(A144,#REF!,4,FALSE))</f>
        <v/>
      </c>
      <c r="C144" s="1" t="str">
        <f>IF(A144="","",VLOOKUP(A144,#REF!,5,FALSE))</f>
        <v/>
      </c>
      <c r="D144" s="15" t="str">
        <f>IF(A144="","",VLOOKUP(A144,#REF!,8,FALSE))</f>
        <v/>
      </c>
      <c r="E144" s="14" t="str">
        <f>IF(A144="","",VLOOKUP(A144,#REF!,9,FALSE))</f>
        <v/>
      </c>
      <c r="F144" s="16" t="str">
        <f>IF(A144="","",VLOOKUP(A144,#REF!,10,FALSE))</f>
        <v/>
      </c>
      <c r="G144" s="33" t="str">
        <f>IF(A144="","",VLOOKUP(A144,#REF!,30,FALSE))</f>
        <v/>
      </c>
      <c r="H144" s="18"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18" t="str">
        <f>IF(A144="","",VLOOKUP(A144,#REF!,14,FALSE))</f>
        <v/>
      </c>
      <c r="J144" s="20"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34"/>
      <c r="L144" s="20" t="str">
        <f>IF(A144="","",IF(VLOOKUP(A144,#REF!,26,FALSE)="①公益社団法人","公社",IF(VLOOKUP(A144,#REF!,26,FALSE)="②公益財団法人","公財","")))</f>
        <v/>
      </c>
      <c r="M144" s="20" t="str">
        <f>IF(A144="","",VLOOKUP(A144,#REF!,27,FALSE))</f>
        <v/>
      </c>
      <c r="N144" s="34" t="str">
        <f>IF(A144="","",IF(VLOOKUP(A144,#REF!,12,FALSE)="国所管",VLOOKUP(A144,#REF!,23,FALSE),""))</f>
        <v/>
      </c>
      <c r="O144" s="22"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32" t="str">
        <f>IF(A144="","",VLOOKUP(A144,#REF!,52,FALSE))</f>
        <v/>
      </c>
    </row>
    <row r="145" spans="1:16" ht="60" customHeight="1">
      <c r="A145" s="31"/>
      <c r="B145" s="14" t="str">
        <f>IF(A145="","",VLOOKUP(A145,#REF!,4,FALSE))</f>
        <v/>
      </c>
      <c r="C145" s="1" t="str">
        <f>IF(A145="","",VLOOKUP(A145,#REF!,5,FALSE))</f>
        <v/>
      </c>
      <c r="D145" s="15" t="str">
        <f>IF(A145="","",VLOOKUP(A145,#REF!,8,FALSE))</f>
        <v/>
      </c>
      <c r="E145" s="14" t="str">
        <f>IF(A145="","",VLOOKUP(A145,#REF!,9,FALSE))</f>
        <v/>
      </c>
      <c r="F145" s="16" t="str">
        <f>IF(A145="","",VLOOKUP(A145,#REF!,10,FALSE))</f>
        <v/>
      </c>
      <c r="G145" s="33" t="str">
        <f>IF(A145="","",VLOOKUP(A145,#REF!,30,FALSE))</f>
        <v/>
      </c>
      <c r="H145" s="18"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18" t="str">
        <f>IF(A145="","",VLOOKUP(A145,#REF!,14,FALSE))</f>
        <v/>
      </c>
      <c r="J145" s="20"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34"/>
      <c r="L145" s="20" t="str">
        <f>IF(A145="","",IF(VLOOKUP(A145,#REF!,26,FALSE)="①公益社団法人","公社",IF(VLOOKUP(A145,#REF!,26,FALSE)="②公益財団法人","公財","")))</f>
        <v/>
      </c>
      <c r="M145" s="20" t="str">
        <f>IF(A145="","",VLOOKUP(A145,#REF!,27,FALSE))</f>
        <v/>
      </c>
      <c r="N145" s="34" t="str">
        <f>IF(A145="","",IF(VLOOKUP(A145,#REF!,12,FALSE)="国所管",VLOOKUP(A145,#REF!,23,FALSE),""))</f>
        <v/>
      </c>
      <c r="O145" s="22"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32" t="str">
        <f>IF(A145="","",VLOOKUP(A145,#REF!,52,FALSE))</f>
        <v/>
      </c>
    </row>
    <row r="146" spans="1:16" ht="67.5" customHeight="1">
      <c r="A146" s="31"/>
      <c r="B146" s="14" t="str">
        <f>IF(A146="","",VLOOKUP(A146,#REF!,4,FALSE))</f>
        <v/>
      </c>
      <c r="C146" s="1" t="str">
        <f>IF(A146="","",VLOOKUP(A146,#REF!,5,FALSE))</f>
        <v/>
      </c>
      <c r="D146" s="15" t="str">
        <f>IF(A146="","",VLOOKUP(A146,#REF!,8,FALSE))</f>
        <v/>
      </c>
      <c r="E146" s="14" t="str">
        <f>IF(A146="","",VLOOKUP(A146,#REF!,9,FALSE))</f>
        <v/>
      </c>
      <c r="F146" s="16" t="str">
        <f>IF(A146="","",VLOOKUP(A146,#REF!,10,FALSE))</f>
        <v/>
      </c>
      <c r="G146" s="33" t="str">
        <f>IF(A146="","",VLOOKUP(A146,#REF!,30,FALSE))</f>
        <v/>
      </c>
      <c r="H146" s="18"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18" t="str">
        <f>IF(A146="","",VLOOKUP(A146,#REF!,14,FALSE))</f>
        <v/>
      </c>
      <c r="J146" s="20"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34"/>
      <c r="L146" s="20" t="str">
        <f>IF(A146="","",IF(VLOOKUP(A146,#REF!,26,FALSE)="①公益社団法人","公社",IF(VLOOKUP(A146,#REF!,26,FALSE)="②公益財団法人","公財","")))</f>
        <v/>
      </c>
      <c r="M146" s="20" t="str">
        <f>IF(A146="","",VLOOKUP(A146,#REF!,27,FALSE))</f>
        <v/>
      </c>
      <c r="N146" s="34" t="str">
        <f>IF(A146="","",IF(VLOOKUP(A146,#REF!,12,FALSE)="国所管",VLOOKUP(A146,#REF!,23,FALSE),""))</f>
        <v/>
      </c>
      <c r="O146" s="22"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32" t="str">
        <f>IF(A146="","",VLOOKUP(A146,#REF!,52,FALSE))</f>
        <v/>
      </c>
    </row>
    <row r="147" spans="1:16" ht="60" customHeight="1">
      <c r="A147" s="31"/>
      <c r="B147" s="14" t="str">
        <f>IF(A147="","",VLOOKUP(A147,#REF!,4,FALSE))</f>
        <v/>
      </c>
      <c r="C147" s="1" t="str">
        <f>IF(A147="","",VLOOKUP(A147,#REF!,5,FALSE))</f>
        <v/>
      </c>
      <c r="D147" s="15" t="str">
        <f>IF(A147="","",VLOOKUP(A147,#REF!,8,FALSE))</f>
        <v/>
      </c>
      <c r="E147" s="14" t="str">
        <f>IF(A147="","",VLOOKUP(A147,#REF!,9,FALSE))</f>
        <v/>
      </c>
      <c r="F147" s="16" t="str">
        <f>IF(A147="","",VLOOKUP(A147,#REF!,10,FALSE))</f>
        <v/>
      </c>
      <c r="G147" s="33" t="str">
        <f>IF(A147="","",VLOOKUP(A147,#REF!,30,FALSE))</f>
        <v/>
      </c>
      <c r="H147" s="18"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18" t="str">
        <f>IF(A147="","",VLOOKUP(A147,#REF!,14,FALSE))</f>
        <v/>
      </c>
      <c r="J147" s="20"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34"/>
      <c r="L147" s="20" t="str">
        <f>IF(A147="","",IF(VLOOKUP(A147,#REF!,26,FALSE)="①公益社団法人","公社",IF(VLOOKUP(A147,#REF!,26,FALSE)="②公益財団法人","公財","")))</f>
        <v/>
      </c>
      <c r="M147" s="20" t="str">
        <f>IF(A147="","",VLOOKUP(A147,#REF!,27,FALSE))</f>
        <v/>
      </c>
      <c r="N147" s="34" t="str">
        <f>IF(A147="","",IF(VLOOKUP(A147,#REF!,12,FALSE)="国所管",VLOOKUP(A147,#REF!,23,FALSE),""))</f>
        <v/>
      </c>
      <c r="O147" s="22"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32" t="str">
        <f>IF(A147="","",VLOOKUP(A147,#REF!,52,FALSE))</f>
        <v/>
      </c>
    </row>
    <row r="148" spans="1:16" ht="60" customHeight="1">
      <c r="A148" s="31"/>
      <c r="B148" s="14" t="str">
        <f>IF(A148="","",VLOOKUP(A148,#REF!,4,FALSE))</f>
        <v/>
      </c>
      <c r="C148" s="1" t="str">
        <f>IF(A148="","",VLOOKUP(A148,#REF!,5,FALSE))</f>
        <v/>
      </c>
      <c r="D148" s="15" t="str">
        <f>IF(A148="","",VLOOKUP(A148,#REF!,8,FALSE))</f>
        <v/>
      </c>
      <c r="E148" s="14" t="str">
        <f>IF(A148="","",VLOOKUP(A148,#REF!,9,FALSE))</f>
        <v/>
      </c>
      <c r="F148" s="16" t="str">
        <f>IF(A148="","",VLOOKUP(A148,#REF!,10,FALSE))</f>
        <v/>
      </c>
      <c r="G148" s="33" t="str">
        <f>IF(A148="","",VLOOKUP(A148,#REF!,30,FALSE))</f>
        <v/>
      </c>
      <c r="H148" s="18"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18" t="str">
        <f>IF(A148="","",VLOOKUP(A148,#REF!,14,FALSE))</f>
        <v/>
      </c>
      <c r="J148" s="20"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34"/>
      <c r="L148" s="20" t="str">
        <f>IF(A148="","",IF(VLOOKUP(A148,#REF!,26,FALSE)="①公益社団法人","公社",IF(VLOOKUP(A148,#REF!,26,FALSE)="②公益財団法人","公財","")))</f>
        <v/>
      </c>
      <c r="M148" s="20" t="str">
        <f>IF(A148="","",VLOOKUP(A148,#REF!,27,FALSE))</f>
        <v/>
      </c>
      <c r="N148" s="34" t="str">
        <f>IF(A148="","",IF(VLOOKUP(A148,#REF!,12,FALSE)="国所管",VLOOKUP(A148,#REF!,23,FALSE),""))</f>
        <v/>
      </c>
      <c r="O148" s="22"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32" t="str">
        <f>IF(A148="","",VLOOKUP(A148,#REF!,52,FALSE))</f>
        <v/>
      </c>
    </row>
    <row r="149" spans="1:16" ht="67.5" customHeight="1">
      <c r="A149" s="31"/>
      <c r="B149" s="14" t="str">
        <f>IF(A149="","",VLOOKUP(A149,#REF!,4,FALSE))</f>
        <v/>
      </c>
      <c r="C149" s="1" t="str">
        <f>IF(A149="","",VLOOKUP(A149,#REF!,5,FALSE))</f>
        <v/>
      </c>
      <c r="D149" s="15" t="str">
        <f>IF(A149="","",VLOOKUP(A149,#REF!,8,FALSE))</f>
        <v/>
      </c>
      <c r="E149" s="14" t="str">
        <f>IF(A149="","",VLOOKUP(A149,#REF!,9,FALSE))</f>
        <v/>
      </c>
      <c r="F149" s="16" t="str">
        <f>IF(A149="","",VLOOKUP(A149,#REF!,10,FALSE))</f>
        <v/>
      </c>
      <c r="G149" s="33" t="str">
        <f>IF(A149="","",VLOOKUP(A149,#REF!,30,FALSE))</f>
        <v/>
      </c>
      <c r="H149" s="18"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18" t="str">
        <f>IF(A149="","",VLOOKUP(A149,#REF!,14,FALSE))</f>
        <v/>
      </c>
      <c r="J149" s="20"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34"/>
      <c r="L149" s="20" t="str">
        <f>IF(A149="","",IF(VLOOKUP(A149,#REF!,26,FALSE)="①公益社団法人","公社",IF(VLOOKUP(A149,#REF!,26,FALSE)="②公益財団法人","公財","")))</f>
        <v/>
      </c>
      <c r="M149" s="20" t="str">
        <f>IF(A149="","",VLOOKUP(A149,#REF!,27,FALSE))</f>
        <v/>
      </c>
      <c r="N149" s="34" t="str">
        <f>IF(A149="","",IF(VLOOKUP(A149,#REF!,12,FALSE)="国所管",VLOOKUP(A149,#REF!,23,FALSE),""))</f>
        <v/>
      </c>
      <c r="O149" s="22"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32" t="str">
        <f>IF(A149="","",VLOOKUP(A149,#REF!,52,FALSE))</f>
        <v/>
      </c>
    </row>
    <row r="150" spans="1:16" ht="60" customHeight="1">
      <c r="A150" s="31"/>
      <c r="B150" s="14" t="str">
        <f>IF(A150="","",VLOOKUP(A150,#REF!,4,FALSE))</f>
        <v/>
      </c>
      <c r="C150" s="1" t="str">
        <f>IF(A150="","",VLOOKUP(A150,#REF!,5,FALSE))</f>
        <v/>
      </c>
      <c r="D150" s="15" t="str">
        <f>IF(A150="","",VLOOKUP(A150,#REF!,8,FALSE))</f>
        <v/>
      </c>
      <c r="E150" s="14" t="str">
        <f>IF(A150="","",VLOOKUP(A150,#REF!,9,FALSE))</f>
        <v/>
      </c>
      <c r="F150" s="16" t="str">
        <f>IF(A150="","",VLOOKUP(A150,#REF!,10,FALSE))</f>
        <v/>
      </c>
      <c r="G150" s="33" t="str">
        <f>IF(A150="","",VLOOKUP(A150,#REF!,30,FALSE))</f>
        <v/>
      </c>
      <c r="H150" s="18"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18" t="str">
        <f>IF(A150="","",VLOOKUP(A150,#REF!,14,FALSE))</f>
        <v/>
      </c>
      <c r="J150" s="20"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34"/>
      <c r="L150" s="20" t="str">
        <f>IF(A150="","",IF(VLOOKUP(A150,#REF!,26,FALSE)="①公益社団法人","公社",IF(VLOOKUP(A150,#REF!,26,FALSE)="②公益財団法人","公財","")))</f>
        <v/>
      </c>
      <c r="M150" s="20" t="str">
        <f>IF(A150="","",VLOOKUP(A150,#REF!,27,FALSE))</f>
        <v/>
      </c>
      <c r="N150" s="34" t="str">
        <f>IF(A150="","",IF(VLOOKUP(A150,#REF!,12,FALSE)="国所管",VLOOKUP(A150,#REF!,23,FALSE),""))</f>
        <v/>
      </c>
      <c r="O150" s="22"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32"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metadata/properties"/>
    <ds:schemaRef ds:uri="b5471033-25ca-41e4-b4f9-0c69817a7d90"/>
    <ds:schemaRef ds:uri="248ab0bc-7e59-4567-bd72-f8d7ec109bec"/>
    <ds:schemaRef ds:uri="83f91a21-fd60-4569-977f-9e7a8b68efa0"/>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