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③組織参考資料\109契約状況調査票・監視委員会等\★公共調達の適正化（随意契約の見直し）\☆契約の公表\R3年度\0312\"/>
    </mc:Choice>
  </mc:AlternateContent>
  <bookViews>
    <workbookView xWindow="0" yWindow="0" windowWidth="20490" windowHeight="7380" activeTab="3"/>
  </bookViews>
  <sheets>
    <sheet name="別紙様式１" sheetId="1" r:id="rId1"/>
    <sheet name="別紙様式２" sheetId="2" r:id="rId2"/>
    <sheet name="別紙様式３" sheetId="3" r:id="rId3"/>
    <sheet name="別紙様式４"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別紙様式１!$A$5:$N$108</definedName>
    <definedName name="_xlnm._FilterDatabase" localSheetId="1" hidden="1">別紙様式２!$A$5:$O$52</definedName>
    <definedName name="_xlnm._FilterDatabase" localSheetId="2" hidden="1">別紙様式３!$A$5:$N$85</definedName>
    <definedName name="_xlnm._FilterDatabase" localSheetId="3" hidden="1">別紙様式４!$A$5:$O$150</definedName>
    <definedName name="aaa">[1]契約状況コード表!$F$5:$F$9</definedName>
    <definedName name="aaaa">[1]契約状況コード表!$G$5:$G$6</definedName>
    <definedName name="_xlnm.Print_Area" localSheetId="0">別紙様式１!$B$1:$N$14</definedName>
    <definedName name="_xlnm.Print_Area" localSheetId="1">別紙様式２!$B$1:$O$16</definedName>
    <definedName name="_xlnm.Print_Area" localSheetId="2">別紙様式３!$B$1:$N$15</definedName>
    <definedName name="_xlnm.Print_Area" localSheetId="3">別紙様式４!$B$1:$O$11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[7]契約状況コード表!#REF!</definedName>
    <definedName name="契約金額">[8]データ!$R$2</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0" i="4" l="1"/>
  <c r="P150" i="4" s="1"/>
  <c r="D149" i="4"/>
  <c r="A149" i="4"/>
  <c r="O149" i="4" s="1"/>
  <c r="L148" i="4"/>
  <c r="C148" i="4"/>
  <c r="A148" i="4"/>
  <c r="N148" i="4" s="1"/>
  <c r="M147" i="4"/>
  <c r="G147" i="4"/>
  <c r="B147" i="4"/>
  <c r="A147" i="4"/>
  <c r="N147" i="4" s="1"/>
  <c r="A146" i="4"/>
  <c r="N146" i="4" s="1"/>
  <c r="M145" i="4"/>
  <c r="H145" i="4"/>
  <c r="A145" i="4"/>
  <c r="O145" i="4" s="1"/>
  <c r="P144" i="4"/>
  <c r="M144" i="4"/>
  <c r="G144" i="4"/>
  <c r="D144" i="4"/>
  <c r="A144" i="4"/>
  <c r="N144" i="4" s="1"/>
  <c r="P143" i="4"/>
  <c r="O143" i="4"/>
  <c r="J143" i="4"/>
  <c r="H143" i="4"/>
  <c r="D143" i="4"/>
  <c r="C143" i="4"/>
  <c r="A143" i="4"/>
  <c r="N143" i="4" s="1"/>
  <c r="E142" i="4"/>
  <c r="A142" i="4"/>
  <c r="N142" i="4" s="1"/>
  <c r="D141" i="4"/>
  <c r="A141" i="4"/>
  <c r="O141" i="4" s="1"/>
  <c r="L140" i="4"/>
  <c r="C140" i="4"/>
  <c r="A140" i="4"/>
  <c r="N140" i="4" s="1"/>
  <c r="M139" i="4"/>
  <c r="G139" i="4"/>
  <c r="B139" i="4"/>
  <c r="A139" i="4"/>
  <c r="N139" i="4" s="1"/>
  <c r="A138" i="4"/>
  <c r="N138" i="4" s="1"/>
  <c r="M137" i="4"/>
  <c r="H137" i="4"/>
  <c r="A137" i="4"/>
  <c r="O137" i="4" s="1"/>
  <c r="P136" i="4"/>
  <c r="M136" i="4"/>
  <c r="G136" i="4"/>
  <c r="D136" i="4"/>
  <c r="A136" i="4"/>
  <c r="N136" i="4" s="1"/>
  <c r="P135" i="4"/>
  <c r="O135" i="4"/>
  <c r="J135" i="4"/>
  <c r="H135" i="4"/>
  <c r="D135" i="4"/>
  <c r="C135" i="4"/>
  <c r="A135" i="4"/>
  <c r="N135" i="4" s="1"/>
  <c r="E134" i="4"/>
  <c r="A134" i="4"/>
  <c r="N134" i="4" s="1"/>
  <c r="D133" i="4"/>
  <c r="A133" i="4"/>
  <c r="O133" i="4" s="1"/>
  <c r="L132" i="4"/>
  <c r="C132" i="4"/>
  <c r="A132" i="4"/>
  <c r="N132" i="4" s="1"/>
  <c r="M131" i="4"/>
  <c r="G131" i="4"/>
  <c r="B131" i="4"/>
  <c r="A131" i="4"/>
  <c r="N131" i="4" s="1"/>
  <c r="A130" i="4"/>
  <c r="N129" i="4"/>
  <c r="J129" i="4"/>
  <c r="E129" i="4"/>
  <c r="D129" i="4"/>
  <c r="A129" i="4"/>
  <c r="I129" i="4" s="1"/>
  <c r="P128" i="4"/>
  <c r="N128" i="4"/>
  <c r="H128" i="4"/>
  <c r="D128" i="4"/>
  <c r="C128" i="4"/>
  <c r="A128" i="4"/>
  <c r="L128" i="4" s="1"/>
  <c r="P127" i="4"/>
  <c r="O127" i="4"/>
  <c r="M127" i="4"/>
  <c r="J127" i="4"/>
  <c r="H127" i="4"/>
  <c r="G127" i="4"/>
  <c r="D127" i="4"/>
  <c r="C127" i="4"/>
  <c r="B127" i="4"/>
  <c r="A127" i="4"/>
  <c r="N127" i="4" s="1"/>
  <c r="A126" i="4"/>
  <c r="P125" i="4"/>
  <c r="O125" i="4"/>
  <c r="J125" i="4"/>
  <c r="H125" i="4"/>
  <c r="D125" i="4"/>
  <c r="C125" i="4"/>
  <c r="A125" i="4"/>
  <c r="N125" i="4" s="1"/>
  <c r="G124" i="4"/>
  <c r="A124" i="4"/>
  <c r="P124" i="4" s="1"/>
  <c r="B123" i="4"/>
  <c r="A123" i="4"/>
  <c r="N123" i="4" s="1"/>
  <c r="A122" i="4"/>
  <c r="N122" i="4" s="1"/>
  <c r="P121" i="4"/>
  <c r="O121" i="4"/>
  <c r="J121" i="4"/>
  <c r="H121" i="4"/>
  <c r="D121" i="4"/>
  <c r="C121" i="4"/>
  <c r="A121" i="4"/>
  <c r="N121" i="4" s="1"/>
  <c r="A120" i="4"/>
  <c r="A119" i="4"/>
  <c r="A118" i="4"/>
  <c r="H118" i="4" s="1"/>
  <c r="J117" i="4"/>
  <c r="C117" i="4"/>
  <c r="A117" i="4"/>
  <c r="O117" i="4" s="1"/>
  <c r="A116" i="4"/>
  <c r="E115" i="4"/>
  <c r="A115" i="4"/>
  <c r="J115" i="4" s="1"/>
  <c r="A114" i="4"/>
  <c r="J113" i="4"/>
  <c r="C113" i="4"/>
  <c r="A113" i="4"/>
  <c r="O113" i="4" s="1"/>
  <c r="A112" i="4"/>
  <c r="B111" i="4"/>
  <c r="A111" i="4"/>
  <c r="J111" i="4" s="1"/>
  <c r="A110" i="4"/>
  <c r="P109" i="4"/>
  <c r="O109" i="4"/>
  <c r="M109" i="4"/>
  <c r="J109" i="4"/>
  <c r="H109" i="4"/>
  <c r="G109" i="4"/>
  <c r="D109" i="4"/>
  <c r="C109" i="4"/>
  <c r="B109" i="4"/>
  <c r="A109" i="4"/>
  <c r="N109" i="4" s="1"/>
  <c r="A108" i="4"/>
  <c r="A107" i="4"/>
  <c r="P106" i="4"/>
  <c r="A106" i="4"/>
  <c r="O105" i="4"/>
  <c r="B105" i="4"/>
  <c r="A105" i="4"/>
  <c r="H105" i="4" s="1"/>
  <c r="A104" i="4"/>
  <c r="M103" i="4"/>
  <c r="L103" i="4"/>
  <c r="F103" i="4"/>
  <c r="C103" i="4"/>
  <c r="A103" i="4"/>
  <c r="L102" i="4"/>
  <c r="G102" i="4"/>
  <c r="C102" i="4"/>
  <c r="A102" i="4"/>
  <c r="O102" i="4" s="1"/>
  <c r="O101" i="4"/>
  <c r="M101" i="4"/>
  <c r="J101" i="4"/>
  <c r="F101" i="4"/>
  <c r="D101" i="4"/>
  <c r="B101" i="4"/>
  <c r="A101" i="4"/>
  <c r="N101" i="4" s="1"/>
  <c r="E100" i="4"/>
  <c r="A100" i="4"/>
  <c r="N100" i="4" s="1"/>
  <c r="M99" i="4"/>
  <c r="L99" i="4"/>
  <c r="H99" i="4"/>
  <c r="F99" i="4"/>
  <c r="C99" i="4"/>
  <c r="B99" i="4"/>
  <c r="A99" i="4"/>
  <c r="L98" i="4"/>
  <c r="G98" i="4"/>
  <c r="C98" i="4"/>
  <c r="A98" i="4"/>
  <c r="O98" i="4" s="1"/>
  <c r="O97" i="4"/>
  <c r="M97" i="4"/>
  <c r="J97" i="4"/>
  <c r="F97" i="4"/>
  <c r="D97" i="4"/>
  <c r="B97" i="4"/>
  <c r="A97" i="4"/>
  <c r="N97" i="4" s="1"/>
  <c r="A96" i="4"/>
  <c r="N96" i="4" s="1"/>
  <c r="A95" i="4"/>
  <c r="N94" i="4"/>
  <c r="A94" i="4"/>
  <c r="O93" i="4"/>
  <c r="M93" i="4"/>
  <c r="J93" i="4"/>
  <c r="F93" i="4"/>
  <c r="D93" i="4"/>
  <c r="B93" i="4"/>
  <c r="A93" i="4"/>
  <c r="N93" i="4" s="1"/>
  <c r="E92" i="4"/>
  <c r="A92" i="4"/>
  <c r="P92" i="4" s="1"/>
  <c r="M91" i="4"/>
  <c r="G91" i="4"/>
  <c r="B91" i="4"/>
  <c r="A91" i="4"/>
  <c r="N91" i="4" s="1"/>
  <c r="A90" i="4"/>
  <c r="A89" i="4"/>
  <c r="N88" i="4"/>
  <c r="A88" i="4"/>
  <c r="P88" i="4" s="1"/>
  <c r="P87" i="4"/>
  <c r="O87" i="4"/>
  <c r="J87" i="4"/>
  <c r="H87" i="4"/>
  <c r="D87" i="4"/>
  <c r="C87" i="4"/>
  <c r="A87" i="4"/>
  <c r="N87" i="4" s="1"/>
  <c r="N86" i="4"/>
  <c r="B86" i="4"/>
  <c r="A86" i="4"/>
  <c r="P86" i="4" s="1"/>
  <c r="A85" i="4"/>
  <c r="M85" i="4" s="1"/>
  <c r="N84" i="4"/>
  <c r="C84" i="4"/>
  <c r="A84" i="4"/>
  <c r="L84" i="4" s="1"/>
  <c r="M83" i="4"/>
  <c r="G83" i="4"/>
  <c r="B83" i="4"/>
  <c r="A83" i="4"/>
  <c r="N83" i="4" s="1"/>
  <c r="A82" i="4"/>
  <c r="A81" i="4"/>
  <c r="I80" i="4"/>
  <c r="C80" i="4"/>
  <c r="A80" i="4"/>
  <c r="P80" i="4" s="1"/>
  <c r="M79" i="4"/>
  <c r="G79" i="4"/>
  <c r="B79" i="4"/>
  <c r="A79" i="4"/>
  <c r="N79" i="4" s="1"/>
  <c r="A78" i="4"/>
  <c r="F77" i="4"/>
  <c r="A77" i="4"/>
  <c r="M77" i="4" s="1"/>
  <c r="A76" i="4"/>
  <c r="L75" i="4"/>
  <c r="F75" i="4"/>
  <c r="A75" i="4"/>
  <c r="P74" i="4"/>
  <c r="G74" i="4"/>
  <c r="E74" i="4"/>
  <c r="A74" i="4"/>
  <c r="N74" i="4" s="1"/>
  <c r="O73" i="4"/>
  <c r="I73" i="4"/>
  <c r="A73" i="4"/>
  <c r="J73" i="4" s="1"/>
  <c r="H72" i="4"/>
  <c r="A72" i="4"/>
  <c r="L71" i="4"/>
  <c r="A71" i="4"/>
  <c r="P70" i="4"/>
  <c r="G70" i="4"/>
  <c r="E70" i="4"/>
  <c r="A70" i="4"/>
  <c r="O70" i="4" s="1"/>
  <c r="A69" i="4"/>
  <c r="N68" i="4"/>
  <c r="H68" i="4"/>
  <c r="E68" i="4"/>
  <c r="C68" i="4"/>
  <c r="A68" i="4"/>
  <c r="L68" i="4" s="1"/>
  <c r="P67" i="4"/>
  <c r="O67" i="4"/>
  <c r="M67" i="4"/>
  <c r="J67" i="4"/>
  <c r="H67" i="4"/>
  <c r="G67" i="4"/>
  <c r="D67" i="4"/>
  <c r="C67" i="4"/>
  <c r="B67" i="4"/>
  <c r="A67" i="4"/>
  <c r="N67" i="4" s="1"/>
  <c r="N66" i="4"/>
  <c r="B66" i="4"/>
  <c r="A66" i="4"/>
  <c r="J66" i="4" s="1"/>
  <c r="I65" i="4"/>
  <c r="F65" i="4"/>
  <c r="D65" i="4"/>
  <c r="A65" i="4"/>
  <c r="O65" i="4" s="1"/>
  <c r="C64" i="4"/>
  <c r="A64" i="4"/>
  <c r="H64" i="4" s="1"/>
  <c r="M63" i="4"/>
  <c r="G63" i="4"/>
  <c r="B63" i="4"/>
  <c r="A63" i="4"/>
  <c r="N63" i="4" s="1"/>
  <c r="A62" i="4"/>
  <c r="A61" i="4"/>
  <c r="L60" i="4"/>
  <c r="A60" i="4"/>
  <c r="P60" i="4" s="1"/>
  <c r="P59" i="4"/>
  <c r="O59" i="4"/>
  <c r="J59" i="4"/>
  <c r="H59" i="4"/>
  <c r="D59" i="4"/>
  <c r="C59" i="4"/>
  <c r="A59" i="4"/>
  <c r="N59" i="4" s="1"/>
  <c r="N58" i="4"/>
  <c r="G58" i="4"/>
  <c r="A58" i="4"/>
  <c r="P58" i="4" s="1"/>
  <c r="A57" i="4"/>
  <c r="A56" i="4"/>
  <c r="A55" i="4"/>
  <c r="M54" i="4"/>
  <c r="G54" i="4"/>
  <c r="B54" i="4"/>
  <c r="A54" i="4"/>
  <c r="N54" i="4" s="1"/>
  <c r="O53" i="4"/>
  <c r="L53" i="4"/>
  <c r="J53" i="4"/>
  <c r="F53" i="4"/>
  <c r="C53" i="4"/>
  <c r="B53" i="4"/>
  <c r="A53" i="4"/>
  <c r="N53" i="4" s="1"/>
  <c r="J52" i="4"/>
  <c r="F52" i="4"/>
  <c r="A52" i="4"/>
  <c r="N52" i="4" s="1"/>
  <c r="I51" i="4"/>
  <c r="A51" i="4"/>
  <c r="N51" i="4" s="1"/>
  <c r="M50" i="4"/>
  <c r="G50" i="4"/>
  <c r="B50" i="4"/>
  <c r="A50" i="4"/>
  <c r="O49" i="4"/>
  <c r="L49" i="4"/>
  <c r="J49" i="4"/>
  <c r="F49" i="4"/>
  <c r="C49" i="4"/>
  <c r="B49" i="4"/>
  <c r="A49" i="4"/>
  <c r="N49" i="4" s="1"/>
  <c r="J48" i="4"/>
  <c r="F48" i="4"/>
  <c r="A48" i="4"/>
  <c r="N48" i="4" s="1"/>
  <c r="A47" i="4"/>
  <c r="L46" i="4"/>
  <c r="A46" i="4"/>
  <c r="J45" i="4"/>
  <c r="G45" i="4"/>
  <c r="B45" i="4"/>
  <c r="A45" i="4"/>
  <c r="J44" i="4"/>
  <c r="F44" i="4"/>
  <c r="B44" i="4"/>
  <c r="A44" i="4"/>
  <c r="N44" i="4" s="1"/>
  <c r="A43" i="4"/>
  <c r="P42" i="4"/>
  <c r="L42" i="4"/>
  <c r="F42" i="4"/>
  <c r="D42" i="4"/>
  <c r="B42" i="4"/>
  <c r="A42" i="4"/>
  <c r="A41" i="4"/>
  <c r="J40" i="4"/>
  <c r="F40" i="4"/>
  <c r="B40" i="4"/>
  <c r="A40" i="4"/>
  <c r="N40" i="4" s="1"/>
  <c r="M39" i="4"/>
  <c r="H39" i="4"/>
  <c r="D39" i="4"/>
  <c r="A39" i="4"/>
  <c r="P38" i="4"/>
  <c r="O38" i="4"/>
  <c r="M38" i="4"/>
  <c r="J38" i="4"/>
  <c r="H38" i="4"/>
  <c r="G38" i="4"/>
  <c r="D38" i="4"/>
  <c r="C38" i="4"/>
  <c r="B38" i="4"/>
  <c r="A38" i="4"/>
  <c r="N38" i="4" s="1"/>
  <c r="O37" i="4"/>
  <c r="G37" i="4"/>
  <c r="C37" i="4"/>
  <c r="A37" i="4"/>
  <c r="P37" i="4" s="1"/>
  <c r="A36" i="4"/>
  <c r="A35" i="4"/>
  <c r="O34" i="4"/>
  <c r="J34" i="4"/>
  <c r="F34" i="4"/>
  <c r="C34" i="4"/>
  <c r="A34" i="4"/>
  <c r="L34" i="4" s="1"/>
  <c r="A33" i="4"/>
  <c r="A32" i="4"/>
  <c r="A31" i="4"/>
  <c r="H31" i="4" s="1"/>
  <c r="O30" i="4"/>
  <c r="L30" i="4"/>
  <c r="J30" i="4"/>
  <c r="F30" i="4"/>
  <c r="D30" i="4"/>
  <c r="C30" i="4"/>
  <c r="A30" i="4"/>
  <c r="P29" i="4"/>
  <c r="F29" i="4"/>
  <c r="A29" i="4"/>
  <c r="G29" i="4" s="1"/>
  <c r="I28" i="4"/>
  <c r="A28" i="4"/>
  <c r="L27" i="4"/>
  <c r="E27" i="4"/>
  <c r="A27" i="4"/>
  <c r="O26" i="4"/>
  <c r="H26" i="4"/>
  <c r="C26" i="4"/>
  <c r="A26" i="4"/>
  <c r="J26" i="4" s="1"/>
  <c r="J25" i="4"/>
  <c r="A25" i="4"/>
  <c r="E25" i="4" s="1"/>
  <c r="A24" i="4"/>
  <c r="N23" i="4"/>
  <c r="I23" i="4"/>
  <c r="E23" i="4"/>
  <c r="C23" i="4"/>
  <c r="A23" i="4"/>
  <c r="P23" i="4" s="1"/>
  <c r="P22" i="4"/>
  <c r="M22" i="4"/>
  <c r="J22" i="4"/>
  <c r="G22" i="4"/>
  <c r="D22" i="4"/>
  <c r="B22" i="4"/>
  <c r="A22" i="4"/>
  <c r="N22" i="4" s="1"/>
  <c r="P21" i="4"/>
  <c r="N21" i="4"/>
  <c r="J21" i="4"/>
  <c r="I21" i="4"/>
  <c r="E21" i="4"/>
  <c r="C21" i="4"/>
  <c r="B21" i="4"/>
  <c r="A21" i="4"/>
  <c r="O21" i="4" s="1"/>
  <c r="A20" i="4"/>
  <c r="L19" i="4"/>
  <c r="E19" i="4"/>
  <c r="A19" i="4"/>
  <c r="P18" i="4"/>
  <c r="O18" i="4"/>
  <c r="M18" i="4"/>
  <c r="J18" i="4"/>
  <c r="H18" i="4"/>
  <c r="G18" i="4"/>
  <c r="D18" i="4"/>
  <c r="C18" i="4"/>
  <c r="B18" i="4"/>
  <c r="A18" i="4"/>
  <c r="N18" i="4" s="1"/>
  <c r="P17" i="4"/>
  <c r="E17" i="4"/>
  <c r="A17" i="4"/>
  <c r="J17" i="4" s="1"/>
  <c r="O16" i="4"/>
  <c r="I16" i="4"/>
  <c r="D16" i="4"/>
  <c r="A16" i="4"/>
  <c r="J16" i="4" s="1"/>
  <c r="L15" i="4"/>
  <c r="D15" i="4"/>
  <c r="A15" i="4"/>
  <c r="I15" i="4" s="1"/>
  <c r="O14" i="4"/>
  <c r="H14" i="4"/>
  <c r="C14" i="4"/>
  <c r="A14" i="4"/>
  <c r="N14" i="4" s="1"/>
  <c r="P13" i="4"/>
  <c r="M13" i="4"/>
  <c r="J13" i="4"/>
  <c r="G13" i="4"/>
  <c r="D13" i="4"/>
  <c r="B13" i="4"/>
  <c r="A13" i="4"/>
  <c r="N13" i="4" s="1"/>
  <c r="Q12" i="4"/>
  <c r="L12" i="4"/>
  <c r="A12" i="4"/>
  <c r="P11" i="4"/>
  <c r="M11" i="4"/>
  <c r="J11" i="4"/>
  <c r="G11" i="4"/>
  <c r="D11" i="4"/>
  <c r="B11" i="4"/>
  <c r="A11" i="4"/>
  <c r="N11" i="4" s="1"/>
  <c r="E10" i="4"/>
  <c r="A10" i="4"/>
  <c r="N10" i="4" s="1"/>
  <c r="E9" i="4"/>
  <c r="A9" i="4"/>
  <c r="N9" i="4" s="1"/>
  <c r="E8" i="4"/>
  <c r="A8" i="4"/>
  <c r="N8" i="4" s="1"/>
  <c r="E7" i="4"/>
  <c r="A7" i="4"/>
  <c r="N7" i="4" s="1"/>
  <c r="E6" i="4"/>
  <c r="A6" i="4"/>
  <c r="N6" i="4" s="1"/>
  <c r="F105" i="3"/>
  <c r="A105" i="3"/>
  <c r="E105" i="3" s="1"/>
  <c r="M104" i="3"/>
  <c r="E104" i="3"/>
  <c r="A104" i="3"/>
  <c r="F104" i="3" s="1"/>
  <c r="A103" i="3"/>
  <c r="M102" i="3"/>
  <c r="F102" i="3"/>
  <c r="E102" i="3"/>
  <c r="A102" i="3"/>
  <c r="N102" i="3" s="1"/>
  <c r="F101" i="3"/>
  <c r="A101" i="3"/>
  <c r="E101" i="3" s="1"/>
  <c r="F100" i="3"/>
  <c r="A100" i="3"/>
  <c r="N100" i="3" s="1"/>
  <c r="A99" i="3"/>
  <c r="A98" i="3"/>
  <c r="A97" i="3"/>
  <c r="A96" i="3"/>
  <c r="A95" i="3"/>
  <c r="A94" i="3"/>
  <c r="A93" i="3"/>
  <c r="A92" i="3"/>
  <c r="E91" i="3"/>
  <c r="A91" i="3"/>
  <c r="N91" i="3" s="1"/>
  <c r="A90" i="3"/>
  <c r="E89" i="3"/>
  <c r="A89" i="3"/>
  <c r="N89" i="3" s="1"/>
  <c r="A88" i="3"/>
  <c r="E87" i="3"/>
  <c r="A87" i="3"/>
  <c r="N87" i="3" s="1"/>
  <c r="A86" i="3"/>
  <c r="E85" i="3"/>
  <c r="A85" i="3"/>
  <c r="N85" i="3" s="1"/>
  <c r="A84" i="3"/>
  <c r="E83" i="3"/>
  <c r="A83" i="3"/>
  <c r="N83" i="3" s="1"/>
  <c r="A82" i="3"/>
  <c r="E81" i="3"/>
  <c r="A81" i="3"/>
  <c r="N81" i="3" s="1"/>
  <c r="A80" i="3"/>
  <c r="K79" i="3"/>
  <c r="F79" i="3"/>
  <c r="A79" i="3"/>
  <c r="K78" i="3"/>
  <c r="A78" i="3"/>
  <c r="A77" i="3"/>
  <c r="K77" i="3" s="1"/>
  <c r="A76" i="3"/>
  <c r="K75" i="3"/>
  <c r="A75" i="3"/>
  <c r="F75" i="3" s="1"/>
  <c r="K74" i="3"/>
  <c r="A74" i="3"/>
  <c r="A73" i="3"/>
  <c r="K73" i="3" s="1"/>
  <c r="A72" i="3"/>
  <c r="K71" i="3"/>
  <c r="A71" i="3"/>
  <c r="F71" i="3" s="1"/>
  <c r="K70" i="3"/>
  <c r="A70" i="3"/>
  <c r="A69" i="3"/>
  <c r="K69" i="3" s="1"/>
  <c r="A68" i="3"/>
  <c r="K67" i="3"/>
  <c r="A67" i="3"/>
  <c r="F67" i="3" s="1"/>
  <c r="K66" i="3"/>
  <c r="A66" i="3"/>
  <c r="A65" i="3"/>
  <c r="K65" i="3" s="1"/>
  <c r="A64" i="3"/>
  <c r="K63" i="3"/>
  <c r="A63" i="3"/>
  <c r="F63" i="3" s="1"/>
  <c r="K62" i="3"/>
  <c r="A62" i="3"/>
  <c r="A61" i="3"/>
  <c r="K61" i="3" s="1"/>
  <c r="A60" i="3"/>
  <c r="K59" i="3"/>
  <c r="A59" i="3"/>
  <c r="F59" i="3" s="1"/>
  <c r="K58" i="3"/>
  <c r="A58" i="3"/>
  <c r="A57" i="3"/>
  <c r="K57" i="3" s="1"/>
  <c r="A56" i="3"/>
  <c r="A55" i="3"/>
  <c r="K55" i="3" s="1"/>
  <c r="K54" i="3"/>
  <c r="A54" i="3"/>
  <c r="A53" i="3"/>
  <c r="K53" i="3" s="1"/>
  <c r="A52" i="3"/>
  <c r="K51" i="3"/>
  <c r="F51" i="3"/>
  <c r="A51" i="3"/>
  <c r="K50" i="3"/>
  <c r="C50" i="3"/>
  <c r="A50" i="3"/>
  <c r="N50" i="3" s="1"/>
  <c r="O49" i="3"/>
  <c r="L49" i="3"/>
  <c r="K49" i="3"/>
  <c r="G49" i="3"/>
  <c r="D49" i="3"/>
  <c r="C49" i="3"/>
  <c r="A49" i="3"/>
  <c r="N49" i="3" s="1"/>
  <c r="O48" i="3"/>
  <c r="G48" i="3"/>
  <c r="A48" i="3"/>
  <c r="N48" i="3" s="1"/>
  <c r="H47" i="3"/>
  <c r="A47" i="3"/>
  <c r="P47" i="3" s="1"/>
  <c r="K46" i="3"/>
  <c r="C46" i="3"/>
  <c r="A46" i="3"/>
  <c r="N46" i="3" s="1"/>
  <c r="O45" i="3"/>
  <c r="L45" i="3"/>
  <c r="K45" i="3"/>
  <c r="G45" i="3"/>
  <c r="D45" i="3"/>
  <c r="C45" i="3"/>
  <c r="A45" i="3"/>
  <c r="N45" i="3" s="1"/>
  <c r="L44" i="3"/>
  <c r="H44" i="3"/>
  <c r="A44" i="3"/>
  <c r="O44" i="3" s="1"/>
  <c r="A43" i="3"/>
  <c r="P43" i="3" s="1"/>
  <c r="A42" i="3"/>
  <c r="A41" i="3"/>
  <c r="A40" i="3"/>
  <c r="A39" i="3"/>
  <c r="A38" i="3"/>
  <c r="A37" i="3"/>
  <c r="A36" i="3"/>
  <c r="A35" i="3"/>
  <c r="I34" i="3"/>
  <c r="C34" i="3"/>
  <c r="A34" i="3"/>
  <c r="P34" i="3" s="1"/>
  <c r="M33" i="3"/>
  <c r="K33" i="3"/>
  <c r="E33" i="3"/>
  <c r="D33" i="3"/>
  <c r="A33" i="3"/>
  <c r="P33" i="3" s="1"/>
  <c r="P32" i="3"/>
  <c r="I32" i="3"/>
  <c r="C32" i="3"/>
  <c r="A32" i="3"/>
  <c r="O32" i="3" s="1"/>
  <c r="M31" i="3"/>
  <c r="K31" i="3"/>
  <c r="E31" i="3"/>
  <c r="D31" i="3"/>
  <c r="A31" i="3"/>
  <c r="P31" i="3" s="1"/>
  <c r="P30" i="3"/>
  <c r="I30" i="3"/>
  <c r="C30" i="3"/>
  <c r="A30" i="3"/>
  <c r="O30" i="3" s="1"/>
  <c r="M29" i="3"/>
  <c r="K29" i="3"/>
  <c r="E29" i="3"/>
  <c r="D29" i="3"/>
  <c r="A29" i="3"/>
  <c r="P29" i="3" s="1"/>
  <c r="P28" i="3"/>
  <c r="M28" i="3"/>
  <c r="H28" i="3"/>
  <c r="E28" i="3"/>
  <c r="C28" i="3"/>
  <c r="A28" i="3"/>
  <c r="K28" i="3" s="1"/>
  <c r="P27" i="3"/>
  <c r="K27" i="3"/>
  <c r="E27" i="3"/>
  <c r="A27" i="3"/>
  <c r="P26" i="3"/>
  <c r="K26" i="3"/>
  <c r="E26" i="3"/>
  <c r="A26" i="3"/>
  <c r="P25" i="3"/>
  <c r="K25" i="3"/>
  <c r="E25" i="3"/>
  <c r="A25" i="3"/>
  <c r="P24" i="3"/>
  <c r="K24" i="3"/>
  <c r="E24" i="3"/>
  <c r="A24" i="3"/>
  <c r="P23" i="3"/>
  <c r="K23" i="3"/>
  <c r="E23" i="3"/>
  <c r="A23" i="3"/>
  <c r="P22" i="3"/>
  <c r="K22" i="3"/>
  <c r="E22" i="3"/>
  <c r="A22" i="3"/>
  <c r="P21" i="3"/>
  <c r="K21" i="3"/>
  <c r="E21" i="3"/>
  <c r="A21" i="3"/>
  <c r="A20" i="3"/>
  <c r="G19" i="3"/>
  <c r="A19" i="3"/>
  <c r="K19" i="3" s="1"/>
  <c r="A18" i="3"/>
  <c r="A17" i="3"/>
  <c r="A16" i="3"/>
  <c r="A15" i="3"/>
  <c r="K15" i="3" s="1"/>
  <c r="G14" i="3"/>
  <c r="A14" i="3"/>
  <c r="L14" i="3" s="1"/>
  <c r="A13" i="3"/>
  <c r="A12" i="3"/>
  <c r="G12" i="3" s="1"/>
  <c r="L11" i="3"/>
  <c r="A11" i="3"/>
  <c r="A10" i="3"/>
  <c r="A9" i="3"/>
  <c r="A8" i="3"/>
  <c r="G8" i="3" s="1"/>
  <c r="L7" i="3"/>
  <c r="A7" i="3"/>
  <c r="A6" i="3"/>
  <c r="L6" i="3" s="1"/>
  <c r="A52" i="2"/>
  <c r="M51" i="2"/>
  <c r="G51" i="2"/>
  <c r="A51" i="2"/>
  <c r="G50" i="2"/>
  <c r="A50" i="2"/>
  <c r="M50" i="2" s="1"/>
  <c r="A49" i="2"/>
  <c r="M49" i="2" s="1"/>
  <c r="A48" i="2"/>
  <c r="M47" i="2"/>
  <c r="G47" i="2"/>
  <c r="A47" i="2"/>
  <c r="G46" i="2"/>
  <c r="A46" i="2"/>
  <c r="M46" i="2" s="1"/>
  <c r="A45" i="2"/>
  <c r="A44" i="2"/>
  <c r="M43" i="2"/>
  <c r="G43" i="2"/>
  <c r="A43" i="2"/>
  <c r="G42" i="2"/>
  <c r="A42" i="2"/>
  <c r="M42" i="2" s="1"/>
  <c r="A41" i="2"/>
  <c r="G41" i="2" s="1"/>
  <c r="A40" i="2"/>
  <c r="M39" i="2"/>
  <c r="G39" i="2"/>
  <c r="A39" i="2"/>
  <c r="G38" i="2"/>
  <c r="A38" i="2"/>
  <c r="M38" i="2" s="1"/>
  <c r="A37" i="2"/>
  <c r="A36" i="2"/>
  <c r="I36" i="2" s="1"/>
  <c r="A35" i="2"/>
  <c r="E35" i="2" s="1"/>
  <c r="A34" i="2"/>
  <c r="A33" i="2"/>
  <c r="I33" i="2" s="1"/>
  <c r="A32" i="2"/>
  <c r="E32" i="2" s="1"/>
  <c r="A31" i="2"/>
  <c r="A30" i="2"/>
  <c r="I30" i="2" s="1"/>
  <c r="A29" i="2"/>
  <c r="E29" i="2" s="1"/>
  <c r="A28" i="2"/>
  <c r="A27" i="2"/>
  <c r="I27" i="2" s="1"/>
  <c r="A26" i="2"/>
  <c r="E26" i="2" s="1"/>
  <c r="A25" i="2"/>
  <c r="I25" i="2" s="1"/>
  <c r="A24" i="2"/>
  <c r="A23" i="2"/>
  <c r="E23" i="2" s="1"/>
  <c r="A22" i="2"/>
  <c r="I22" i="2" s="1"/>
  <c r="A21" i="2"/>
  <c r="A20" i="2"/>
  <c r="E20" i="2" s="1"/>
  <c r="A19" i="2"/>
  <c r="I19" i="2" s="1"/>
  <c r="A18" i="2"/>
  <c r="A17" i="2"/>
  <c r="E17" i="2" s="1"/>
  <c r="A16" i="2"/>
  <c r="I16" i="2" s="1"/>
  <c r="A15" i="2"/>
  <c r="A14" i="2"/>
  <c r="E14" i="2" s="1"/>
  <c r="A13" i="2"/>
  <c r="I13" i="2" s="1"/>
  <c r="A12" i="2"/>
  <c r="A11" i="2"/>
  <c r="E11" i="2" s="1"/>
  <c r="A10" i="2"/>
  <c r="I10" i="2" s="1"/>
  <c r="A9" i="2"/>
  <c r="A8" i="2"/>
  <c r="E8" i="2" s="1"/>
  <c r="A7" i="2"/>
  <c r="A6" i="2"/>
  <c r="I6" i="2" s="1"/>
  <c r="A108" i="1"/>
  <c r="E108" i="1" s="1"/>
  <c r="A107" i="1"/>
  <c r="I107" i="1" s="1"/>
  <c r="A106" i="1"/>
  <c r="A105" i="1"/>
  <c r="E105" i="1" s="1"/>
  <c r="A104" i="1"/>
  <c r="A103" i="1"/>
  <c r="I103" i="1" s="1"/>
  <c r="A102" i="1"/>
  <c r="E102" i="1" s="1"/>
  <c r="A101" i="1"/>
  <c r="A100" i="1"/>
  <c r="I100" i="1" s="1"/>
  <c r="A99" i="1"/>
  <c r="E99" i="1" s="1"/>
  <c r="A98" i="1"/>
  <c r="A97" i="1"/>
  <c r="I97" i="1" s="1"/>
  <c r="A96" i="1"/>
  <c r="E96" i="1" s="1"/>
  <c r="A95" i="1"/>
  <c r="I95" i="1" s="1"/>
  <c r="A94" i="1"/>
  <c r="A93" i="1"/>
  <c r="E93" i="1" s="1"/>
  <c r="A92" i="1"/>
  <c r="I92" i="1" s="1"/>
  <c r="A91" i="1"/>
  <c r="M90" i="1"/>
  <c r="A90" i="1"/>
  <c r="O89" i="1"/>
  <c r="G89" i="1"/>
  <c r="E89" i="1"/>
  <c r="A89" i="1"/>
  <c r="M89" i="1" s="1"/>
  <c r="O88" i="1"/>
  <c r="M88" i="1"/>
  <c r="G88" i="1"/>
  <c r="E88" i="1"/>
  <c r="C88" i="1"/>
  <c r="A88" i="1"/>
  <c r="K88" i="1" s="1"/>
  <c r="M87" i="1"/>
  <c r="C87" i="1"/>
  <c r="A87" i="1"/>
  <c r="K87" i="1" s="1"/>
  <c r="K86" i="1"/>
  <c r="A86" i="1"/>
  <c r="O85" i="1"/>
  <c r="G85" i="1"/>
  <c r="E85" i="1"/>
  <c r="A85" i="1"/>
  <c r="M85" i="1" s="1"/>
  <c r="O84" i="1"/>
  <c r="M84" i="1"/>
  <c r="G84" i="1"/>
  <c r="E84" i="1"/>
  <c r="C84" i="1"/>
  <c r="A84" i="1"/>
  <c r="K84" i="1" s="1"/>
  <c r="M83" i="1"/>
  <c r="C83" i="1"/>
  <c r="A83" i="1"/>
  <c r="K83" i="1" s="1"/>
  <c r="A82" i="1"/>
  <c r="O81" i="1"/>
  <c r="G81" i="1"/>
  <c r="E81" i="1"/>
  <c r="A81" i="1"/>
  <c r="M81" i="1" s="1"/>
  <c r="O80" i="1"/>
  <c r="M80" i="1"/>
  <c r="G80" i="1"/>
  <c r="E80" i="1"/>
  <c r="C80" i="1"/>
  <c r="A80" i="1"/>
  <c r="K80" i="1" s="1"/>
  <c r="M79" i="1"/>
  <c r="C79" i="1"/>
  <c r="A79" i="1"/>
  <c r="K79" i="1" s="1"/>
  <c r="A78" i="1"/>
  <c r="O77" i="1"/>
  <c r="G77" i="1"/>
  <c r="E77" i="1"/>
  <c r="A77" i="1"/>
  <c r="M77" i="1" s="1"/>
  <c r="O76" i="1"/>
  <c r="M76" i="1"/>
  <c r="G76" i="1"/>
  <c r="E76" i="1"/>
  <c r="C76" i="1"/>
  <c r="A76" i="1"/>
  <c r="K76" i="1" s="1"/>
  <c r="M75" i="1"/>
  <c r="C75" i="1"/>
  <c r="A75" i="1"/>
  <c r="K75" i="1" s="1"/>
  <c r="K74" i="1"/>
  <c r="A74" i="1"/>
  <c r="O73" i="1"/>
  <c r="G73" i="1"/>
  <c r="E73" i="1"/>
  <c r="A73" i="1"/>
  <c r="M73" i="1" s="1"/>
  <c r="O72" i="1"/>
  <c r="M72" i="1"/>
  <c r="G72" i="1"/>
  <c r="E72" i="1"/>
  <c r="C72" i="1"/>
  <c r="A72" i="1"/>
  <c r="K72" i="1" s="1"/>
  <c r="M71" i="1"/>
  <c r="A71" i="1"/>
  <c r="K70" i="1"/>
  <c r="G70" i="1"/>
  <c r="A70" i="1"/>
  <c r="O69" i="1"/>
  <c r="G69" i="1"/>
  <c r="E69" i="1"/>
  <c r="A69" i="1"/>
  <c r="M69" i="1" s="1"/>
  <c r="O68" i="1"/>
  <c r="M68" i="1"/>
  <c r="G68" i="1"/>
  <c r="E68" i="1"/>
  <c r="C68" i="1"/>
  <c r="A68" i="1"/>
  <c r="K68" i="1" s="1"/>
  <c r="A67" i="1"/>
  <c r="K66" i="1"/>
  <c r="A66" i="1"/>
  <c r="O65" i="1"/>
  <c r="G65" i="1"/>
  <c r="E65" i="1"/>
  <c r="A65" i="1"/>
  <c r="M65" i="1" s="1"/>
  <c r="O64" i="1"/>
  <c r="M64" i="1"/>
  <c r="G64" i="1"/>
  <c r="E64" i="1"/>
  <c r="C64" i="1"/>
  <c r="A64" i="1"/>
  <c r="K64" i="1" s="1"/>
  <c r="C63" i="1"/>
  <c r="A63" i="1"/>
  <c r="M63" i="1" s="1"/>
  <c r="A62" i="1"/>
  <c r="G62" i="1" s="1"/>
  <c r="O61" i="1"/>
  <c r="G61" i="1"/>
  <c r="E61" i="1"/>
  <c r="A61" i="1"/>
  <c r="M61" i="1" s="1"/>
  <c r="O60" i="1"/>
  <c r="M60" i="1"/>
  <c r="G60" i="1"/>
  <c r="E60" i="1"/>
  <c r="C60" i="1"/>
  <c r="A60" i="1"/>
  <c r="K60" i="1" s="1"/>
  <c r="K59" i="1"/>
  <c r="C59" i="1"/>
  <c r="A59" i="1"/>
  <c r="M59" i="1" s="1"/>
  <c r="G58" i="1"/>
  <c r="A58" i="1"/>
  <c r="K58" i="1" s="1"/>
  <c r="O57" i="1"/>
  <c r="G57" i="1"/>
  <c r="E57" i="1"/>
  <c r="A57" i="1"/>
  <c r="M57" i="1" s="1"/>
  <c r="O56" i="1"/>
  <c r="M56" i="1"/>
  <c r="G56" i="1"/>
  <c r="E56" i="1"/>
  <c r="C56" i="1"/>
  <c r="A56" i="1"/>
  <c r="K56" i="1" s="1"/>
  <c r="M55" i="1"/>
  <c r="K55" i="1"/>
  <c r="A55" i="1"/>
  <c r="K54" i="1"/>
  <c r="G54" i="1"/>
  <c r="A54" i="1"/>
  <c r="O53" i="1"/>
  <c r="G53" i="1"/>
  <c r="E53" i="1"/>
  <c r="A53" i="1"/>
  <c r="M53" i="1" s="1"/>
  <c r="O52" i="1"/>
  <c r="M52" i="1"/>
  <c r="G52" i="1"/>
  <c r="E52" i="1"/>
  <c r="C52" i="1"/>
  <c r="A52" i="1"/>
  <c r="K52" i="1" s="1"/>
  <c r="A51" i="1"/>
  <c r="C51" i="1" s="1"/>
  <c r="K50" i="1"/>
  <c r="A50" i="1"/>
  <c r="O49" i="1"/>
  <c r="G49" i="1"/>
  <c r="E49" i="1"/>
  <c r="A49" i="1"/>
  <c r="M49" i="1" s="1"/>
  <c r="O48" i="1"/>
  <c r="M48" i="1"/>
  <c r="G48" i="1"/>
  <c r="E48" i="1"/>
  <c r="C48" i="1"/>
  <c r="A48" i="1"/>
  <c r="K48" i="1" s="1"/>
  <c r="C47" i="1"/>
  <c r="A47" i="1"/>
  <c r="M47" i="1" s="1"/>
  <c r="A46" i="1"/>
  <c r="O45" i="1"/>
  <c r="G45" i="1"/>
  <c r="E45" i="1"/>
  <c r="A45" i="1"/>
  <c r="M45" i="1" s="1"/>
  <c r="O44" i="1"/>
  <c r="M44" i="1"/>
  <c r="G44" i="1"/>
  <c r="E44" i="1"/>
  <c r="C44" i="1"/>
  <c r="A44" i="1"/>
  <c r="K44" i="1" s="1"/>
  <c r="K43" i="1"/>
  <c r="C43" i="1"/>
  <c r="A43" i="1"/>
  <c r="M43" i="1" s="1"/>
  <c r="G42" i="1"/>
  <c r="A42" i="1"/>
  <c r="H42" i="1" s="1"/>
  <c r="H41" i="1"/>
  <c r="C41" i="1"/>
  <c r="A41" i="1"/>
  <c r="K41" i="1" s="1"/>
  <c r="O40" i="1"/>
  <c r="L40" i="1"/>
  <c r="K40" i="1"/>
  <c r="G40" i="1"/>
  <c r="D40" i="1"/>
  <c r="C40" i="1"/>
  <c r="A40" i="1"/>
  <c r="N40" i="1" s="1"/>
  <c r="O39" i="1"/>
  <c r="L39" i="1"/>
  <c r="G39" i="1"/>
  <c r="D39" i="1"/>
  <c r="A39" i="1"/>
  <c r="N39" i="1" s="1"/>
  <c r="O38" i="1"/>
  <c r="C38" i="1"/>
  <c r="A38" i="1"/>
  <c r="H38" i="1" s="1"/>
  <c r="A37" i="1"/>
  <c r="O36" i="1"/>
  <c r="L36" i="1"/>
  <c r="K36" i="1"/>
  <c r="G36" i="1"/>
  <c r="D36" i="1"/>
  <c r="C36" i="1"/>
  <c r="A36" i="1"/>
  <c r="N36" i="1" s="1"/>
  <c r="A35" i="1"/>
  <c r="N35" i="1" s="1"/>
  <c r="K34" i="1"/>
  <c r="C34" i="1"/>
  <c r="A34" i="1"/>
  <c r="N34" i="1" s="1"/>
  <c r="L33" i="1"/>
  <c r="K33" i="1"/>
  <c r="D33" i="1"/>
  <c r="C33" i="1"/>
  <c r="A33" i="1"/>
  <c r="N33" i="1" s="1"/>
  <c r="O32" i="1"/>
  <c r="L32" i="1"/>
  <c r="K32" i="1"/>
  <c r="G32" i="1"/>
  <c r="D32" i="1"/>
  <c r="C32" i="1"/>
  <c r="A32" i="1"/>
  <c r="N32" i="1" s="1"/>
  <c r="A31" i="1"/>
  <c r="N31" i="1" s="1"/>
  <c r="K30" i="1"/>
  <c r="C30" i="1"/>
  <c r="A30" i="1"/>
  <c r="N30" i="1" s="1"/>
  <c r="L29" i="1"/>
  <c r="K29" i="1"/>
  <c r="D29" i="1"/>
  <c r="C29" i="1"/>
  <c r="A29" i="1"/>
  <c r="N29" i="1" s="1"/>
  <c r="O28" i="1"/>
  <c r="L28" i="1"/>
  <c r="K28" i="1"/>
  <c r="G28" i="1"/>
  <c r="D28" i="1"/>
  <c r="C28" i="1"/>
  <c r="A28" i="1"/>
  <c r="N28" i="1" s="1"/>
  <c r="A27" i="1"/>
  <c r="N27" i="1" s="1"/>
  <c r="K26" i="1"/>
  <c r="C26" i="1"/>
  <c r="A26" i="1"/>
  <c r="N26" i="1" s="1"/>
  <c r="L25" i="1"/>
  <c r="K25" i="1"/>
  <c r="D25" i="1"/>
  <c r="C25" i="1"/>
  <c r="A25" i="1"/>
  <c r="N25" i="1" s="1"/>
  <c r="O24" i="1"/>
  <c r="L24" i="1"/>
  <c r="K24" i="1"/>
  <c r="G24" i="1"/>
  <c r="D24" i="1"/>
  <c r="C24" i="1"/>
  <c r="A24" i="1"/>
  <c r="N24" i="1" s="1"/>
  <c r="A23" i="1"/>
  <c r="N23" i="1" s="1"/>
  <c r="K22" i="1"/>
  <c r="C22" i="1"/>
  <c r="A22" i="1"/>
  <c r="N22" i="1" s="1"/>
  <c r="L21" i="1"/>
  <c r="K21" i="1"/>
  <c r="D21" i="1"/>
  <c r="C21" i="1"/>
  <c r="A21" i="1"/>
  <c r="N21" i="1" s="1"/>
  <c r="O20" i="1"/>
  <c r="L20" i="1"/>
  <c r="K20" i="1"/>
  <c r="G20" i="1"/>
  <c r="D20" i="1"/>
  <c r="C20" i="1"/>
  <c r="A20" i="1"/>
  <c r="N20" i="1" s="1"/>
  <c r="A19" i="1"/>
  <c r="N19" i="1" s="1"/>
  <c r="K18" i="1"/>
  <c r="C18" i="1"/>
  <c r="A18" i="1"/>
  <c r="N18" i="1" s="1"/>
  <c r="K17" i="1"/>
  <c r="C17" i="1"/>
  <c r="A17" i="1"/>
  <c r="O17" i="1" s="1"/>
  <c r="L16" i="1"/>
  <c r="K16" i="1"/>
  <c r="D16" i="1"/>
  <c r="C16" i="1"/>
  <c r="A16" i="1"/>
  <c r="N16" i="1" s="1"/>
  <c r="A15" i="1"/>
  <c r="O15" i="1" s="1"/>
  <c r="D14" i="1"/>
  <c r="A14" i="1"/>
  <c r="O14" i="1" s="1"/>
  <c r="H13" i="1"/>
  <c r="D13" i="1"/>
  <c r="A13" i="1"/>
  <c r="O13" i="1" s="1"/>
  <c r="L12" i="1"/>
  <c r="H12" i="1"/>
  <c r="D12" i="1"/>
  <c r="A12" i="1"/>
  <c r="O12" i="1" s="1"/>
  <c r="A11" i="1"/>
  <c r="O11" i="1" s="1"/>
  <c r="D10" i="1"/>
  <c r="A10" i="1"/>
  <c r="O10" i="1" s="1"/>
  <c r="H9" i="1"/>
  <c r="D9" i="1"/>
  <c r="A9" i="1"/>
  <c r="O9" i="1" s="1"/>
  <c r="L8" i="1"/>
  <c r="H8" i="1"/>
  <c r="D8" i="1"/>
  <c r="A8" i="1"/>
  <c r="O8" i="1" s="1"/>
  <c r="A7" i="1"/>
  <c r="O7" i="1" s="1"/>
  <c r="D6" i="1"/>
  <c r="A6" i="1"/>
  <c r="O6" i="1" s="1"/>
  <c r="P7" i="1" l="1"/>
  <c r="P11" i="1"/>
  <c r="P19" i="1"/>
  <c r="H23" i="1"/>
  <c r="P23" i="1"/>
  <c r="N37" i="1"/>
  <c r="O37" i="1"/>
  <c r="G37" i="1"/>
  <c r="K37" i="1"/>
  <c r="O46" i="1"/>
  <c r="E46" i="1"/>
  <c r="M46" i="1"/>
  <c r="C46" i="1"/>
  <c r="G67" i="1"/>
  <c r="O67" i="1"/>
  <c r="E67" i="1"/>
  <c r="G82" i="1"/>
  <c r="O82" i="1"/>
  <c r="E82" i="1"/>
  <c r="M82" i="1"/>
  <c r="C82" i="1"/>
  <c r="I88" i="3"/>
  <c r="N88" i="3"/>
  <c r="E88" i="3"/>
  <c r="N56" i="4"/>
  <c r="L56" i="4"/>
  <c r="F56" i="4"/>
  <c r="B56" i="4"/>
  <c r="H6" i="1"/>
  <c r="D7" i="1"/>
  <c r="P8" i="1"/>
  <c r="L9" i="1"/>
  <c r="H10" i="1"/>
  <c r="D11" i="1"/>
  <c r="P12" i="1"/>
  <c r="L13" i="1"/>
  <c r="H14" i="1"/>
  <c r="C15" i="1"/>
  <c r="P15" i="1"/>
  <c r="G16" i="1"/>
  <c r="O16" i="1"/>
  <c r="D17" i="1"/>
  <c r="L17" i="1"/>
  <c r="D18" i="1"/>
  <c r="L18" i="1"/>
  <c r="C19" i="1"/>
  <c r="K19" i="1"/>
  <c r="H20" i="1"/>
  <c r="P20" i="1"/>
  <c r="G21" i="1"/>
  <c r="O21" i="1"/>
  <c r="D22" i="1"/>
  <c r="L22" i="1"/>
  <c r="C23" i="1"/>
  <c r="K23" i="1"/>
  <c r="H24" i="1"/>
  <c r="P24" i="1"/>
  <c r="G25" i="1"/>
  <c r="O25" i="1"/>
  <c r="D26" i="1"/>
  <c r="L26" i="1"/>
  <c r="C27" i="1"/>
  <c r="K27" i="1"/>
  <c r="H28" i="1"/>
  <c r="P28" i="1"/>
  <c r="G29" i="1"/>
  <c r="O29" i="1"/>
  <c r="D30" i="1"/>
  <c r="L30" i="1"/>
  <c r="C31" i="1"/>
  <c r="K31" i="1"/>
  <c r="H32" i="1"/>
  <c r="P32" i="1"/>
  <c r="G33" i="1"/>
  <c r="O33" i="1"/>
  <c r="D34" i="1"/>
  <c r="L34" i="1"/>
  <c r="C35" i="1"/>
  <c r="K35" i="1"/>
  <c r="C37" i="1"/>
  <c r="L37" i="1"/>
  <c r="G38" i="1"/>
  <c r="P38" i="1"/>
  <c r="G46" i="1"/>
  <c r="K47" i="1"/>
  <c r="O50" i="1"/>
  <c r="E50" i="1"/>
  <c r="M50" i="1"/>
  <c r="C50" i="1"/>
  <c r="G55" i="1"/>
  <c r="O55" i="1"/>
  <c r="E55" i="1"/>
  <c r="K63" i="1"/>
  <c r="O66" i="1"/>
  <c r="E66" i="1"/>
  <c r="M66" i="1"/>
  <c r="C66" i="1"/>
  <c r="C67" i="1"/>
  <c r="K71" i="1"/>
  <c r="G71" i="1"/>
  <c r="O71" i="1"/>
  <c r="E71" i="1"/>
  <c r="G78" i="1"/>
  <c r="O78" i="1"/>
  <c r="E78" i="1"/>
  <c r="M78" i="1"/>
  <c r="C78" i="1"/>
  <c r="K82" i="1"/>
  <c r="I86" i="3"/>
  <c r="N86" i="3"/>
  <c r="E86" i="3"/>
  <c r="N99" i="3"/>
  <c r="F99" i="3"/>
  <c r="I24" i="4"/>
  <c r="E24" i="4"/>
  <c r="O24" i="4"/>
  <c r="D24" i="4"/>
  <c r="D35" i="4"/>
  <c r="H35" i="4"/>
  <c r="N41" i="4"/>
  <c r="O41" i="4"/>
  <c r="F41" i="4"/>
  <c r="G41" i="4"/>
  <c r="P41" i="4"/>
  <c r="C41" i="4"/>
  <c r="L41" i="4"/>
  <c r="B41" i="4"/>
  <c r="P90" i="4"/>
  <c r="N90" i="4"/>
  <c r="E90" i="4"/>
  <c r="N95" i="4"/>
  <c r="O95" i="4"/>
  <c r="H95" i="4"/>
  <c r="C95" i="4"/>
  <c r="M95" i="4"/>
  <c r="F95" i="4"/>
  <c r="L95" i="4"/>
  <c r="D95" i="4"/>
  <c r="J95" i="4"/>
  <c r="B95" i="4"/>
  <c r="P95" i="4"/>
  <c r="G95" i="4"/>
  <c r="N120" i="4"/>
  <c r="L120" i="4"/>
  <c r="C120" i="4"/>
  <c r="J120" i="4"/>
  <c r="B120" i="4"/>
  <c r="O120" i="4"/>
  <c r="G120" i="4"/>
  <c r="F120" i="4"/>
  <c r="P120" i="4"/>
  <c r="H27" i="1"/>
  <c r="P27" i="1"/>
  <c r="H35" i="1"/>
  <c r="P35" i="1"/>
  <c r="G51" i="1"/>
  <c r="O51" i="1"/>
  <c r="E51" i="1"/>
  <c r="O62" i="1"/>
  <c r="E62" i="1"/>
  <c r="M62" i="1"/>
  <c r="C62" i="1"/>
  <c r="O43" i="3"/>
  <c r="L43" i="3"/>
  <c r="H43" i="3"/>
  <c r="D43" i="3"/>
  <c r="I80" i="3"/>
  <c r="N80" i="3"/>
  <c r="E80" i="3"/>
  <c r="L6" i="1"/>
  <c r="H7" i="1"/>
  <c r="P9" i="1"/>
  <c r="L10" i="1"/>
  <c r="H11" i="1"/>
  <c r="P13" i="1"/>
  <c r="L14" i="1"/>
  <c r="D15" i="1"/>
  <c r="H16" i="1"/>
  <c r="P16" i="1"/>
  <c r="G17" i="1"/>
  <c r="P17" i="1"/>
  <c r="G18" i="1"/>
  <c r="O18" i="1"/>
  <c r="D19" i="1"/>
  <c r="L19" i="1"/>
  <c r="H21" i="1"/>
  <c r="P21" i="1"/>
  <c r="G22" i="1"/>
  <c r="O22" i="1"/>
  <c r="D23" i="1"/>
  <c r="L23" i="1"/>
  <c r="H25" i="1"/>
  <c r="P25" i="1"/>
  <c r="G26" i="1"/>
  <c r="O26" i="1"/>
  <c r="D27" i="1"/>
  <c r="L27" i="1"/>
  <c r="H29" i="1"/>
  <c r="P29" i="1"/>
  <c r="G30" i="1"/>
  <c r="O30" i="1"/>
  <c r="D31" i="1"/>
  <c r="L31" i="1"/>
  <c r="H33" i="1"/>
  <c r="P33" i="1"/>
  <c r="G34" i="1"/>
  <c r="O34" i="1"/>
  <c r="D35" i="1"/>
  <c r="L35" i="1"/>
  <c r="D37" i="1"/>
  <c r="P37" i="1"/>
  <c r="N41" i="1"/>
  <c r="O41" i="1"/>
  <c r="G41" i="1"/>
  <c r="L41" i="1"/>
  <c r="D41" i="1"/>
  <c r="P41" i="1"/>
  <c r="G43" i="1"/>
  <c r="O43" i="1"/>
  <c r="E43" i="1"/>
  <c r="K46" i="1"/>
  <c r="G50" i="1"/>
  <c r="K51" i="1"/>
  <c r="O54" i="1"/>
  <c r="E54" i="1"/>
  <c r="M54" i="1"/>
  <c r="C54" i="1"/>
  <c r="C55" i="1"/>
  <c r="G59" i="1"/>
  <c r="O59" i="1"/>
  <c r="E59" i="1"/>
  <c r="K62" i="1"/>
  <c r="G66" i="1"/>
  <c r="K67" i="1"/>
  <c r="O70" i="1"/>
  <c r="E70" i="1"/>
  <c r="M70" i="1"/>
  <c r="C70" i="1"/>
  <c r="C71" i="1"/>
  <c r="G74" i="1"/>
  <c r="O74" i="1"/>
  <c r="E74" i="1"/>
  <c r="M74" i="1"/>
  <c r="C74" i="1"/>
  <c r="K78" i="1"/>
  <c r="G90" i="1"/>
  <c r="E90" i="1"/>
  <c r="C90" i="1"/>
  <c r="L10" i="3"/>
  <c r="G10" i="3"/>
  <c r="I84" i="3"/>
  <c r="N84" i="3"/>
  <c r="E84" i="3"/>
  <c r="I92" i="3"/>
  <c r="E92" i="3"/>
  <c r="M103" i="3"/>
  <c r="F103" i="3"/>
  <c r="E103" i="3"/>
  <c r="N12" i="4"/>
  <c r="P12" i="4"/>
  <c r="J12" i="4"/>
  <c r="D12" i="4"/>
  <c r="O12" i="4"/>
  <c r="H12" i="4"/>
  <c r="C12" i="4"/>
  <c r="M12" i="4"/>
  <c r="G12" i="4"/>
  <c r="B12" i="4"/>
  <c r="J24" i="4"/>
  <c r="N33" i="4"/>
  <c r="L33" i="4"/>
  <c r="C33" i="4"/>
  <c r="G33" i="4"/>
  <c r="P33" i="4"/>
  <c r="F33" i="4"/>
  <c r="O33" i="4"/>
  <c r="B33" i="4"/>
  <c r="J41" i="4"/>
  <c r="N46" i="4"/>
  <c r="O46" i="4"/>
  <c r="H46" i="4"/>
  <c r="C46" i="4"/>
  <c r="M46" i="4"/>
  <c r="G46" i="4"/>
  <c r="B46" i="4"/>
  <c r="J46" i="4"/>
  <c r="F46" i="4"/>
  <c r="P46" i="4"/>
  <c r="D46" i="4"/>
  <c r="L15" i="1"/>
  <c r="H19" i="1"/>
  <c r="H31" i="1"/>
  <c r="P31" i="1"/>
  <c r="P6" i="1"/>
  <c r="L7" i="1"/>
  <c r="P10" i="1"/>
  <c r="L11" i="1"/>
  <c r="P14" i="1"/>
  <c r="H15" i="1"/>
  <c r="H17" i="1"/>
  <c r="H18" i="1"/>
  <c r="P18" i="1"/>
  <c r="G19" i="1"/>
  <c r="O19" i="1"/>
  <c r="H22" i="1"/>
  <c r="P22" i="1"/>
  <c r="G23" i="1"/>
  <c r="O23" i="1"/>
  <c r="H26" i="1"/>
  <c r="P26" i="1"/>
  <c r="G27" i="1"/>
  <c r="O27" i="1"/>
  <c r="H30" i="1"/>
  <c r="P30" i="1"/>
  <c r="G31" i="1"/>
  <c r="O31" i="1"/>
  <c r="H34" i="1"/>
  <c r="P34" i="1"/>
  <c r="G35" i="1"/>
  <c r="O35" i="1"/>
  <c r="H37" i="1"/>
  <c r="N38" i="1"/>
  <c r="L38" i="1"/>
  <c r="D38" i="1"/>
  <c r="K38" i="1"/>
  <c r="M42" i="1"/>
  <c r="D42" i="1"/>
  <c r="K42" i="1"/>
  <c r="C42" i="1"/>
  <c r="G47" i="1"/>
  <c r="O47" i="1"/>
  <c r="E47" i="1"/>
  <c r="M51" i="1"/>
  <c r="O58" i="1"/>
  <c r="E58" i="1"/>
  <c r="M58" i="1"/>
  <c r="C58" i="1"/>
  <c r="G63" i="1"/>
  <c r="O63" i="1"/>
  <c r="E63" i="1"/>
  <c r="M67" i="1"/>
  <c r="G86" i="1"/>
  <c r="O86" i="1"/>
  <c r="E86" i="1"/>
  <c r="M86" i="1"/>
  <c r="C86" i="1"/>
  <c r="K17" i="3"/>
  <c r="G17" i="3"/>
  <c r="N47" i="3"/>
  <c r="O47" i="3"/>
  <c r="G47" i="3"/>
  <c r="L47" i="3"/>
  <c r="D47" i="3"/>
  <c r="K47" i="3"/>
  <c r="C47" i="3"/>
  <c r="P51" i="3"/>
  <c r="O51" i="3"/>
  <c r="J51" i="3"/>
  <c r="D51" i="3"/>
  <c r="N51" i="3"/>
  <c r="H51" i="3"/>
  <c r="C51" i="3"/>
  <c r="L51" i="3"/>
  <c r="G51" i="3"/>
  <c r="B51" i="3"/>
  <c r="I82" i="3"/>
  <c r="N82" i="3"/>
  <c r="E82" i="3"/>
  <c r="I90" i="3"/>
  <c r="N90" i="3"/>
  <c r="E90" i="3"/>
  <c r="N103" i="3"/>
  <c r="F12" i="4"/>
  <c r="J33" i="4"/>
  <c r="P62" i="4"/>
  <c r="L62" i="4"/>
  <c r="C62" i="4"/>
  <c r="G82" i="4"/>
  <c r="P82" i="4"/>
  <c r="E82" i="4"/>
  <c r="N82" i="4"/>
  <c r="B82" i="4"/>
  <c r="J82" i="4"/>
  <c r="H39" i="1"/>
  <c r="P39" i="1"/>
  <c r="K45" i="1"/>
  <c r="K49" i="1"/>
  <c r="K53" i="1"/>
  <c r="K57" i="1"/>
  <c r="K61" i="1"/>
  <c r="K65" i="1"/>
  <c r="K69" i="1"/>
  <c r="K73" i="1"/>
  <c r="E75" i="1"/>
  <c r="O75" i="1"/>
  <c r="K77" i="1"/>
  <c r="E79" i="1"/>
  <c r="O79" i="1"/>
  <c r="K81" i="1"/>
  <c r="E83" i="1"/>
  <c r="O83" i="1"/>
  <c r="K85" i="1"/>
  <c r="E87" i="1"/>
  <c r="O87" i="1"/>
  <c r="K89" i="1"/>
  <c r="H29" i="3"/>
  <c r="O29" i="3"/>
  <c r="D30" i="3"/>
  <c r="K30" i="3"/>
  <c r="H31" i="3"/>
  <c r="O31" i="3"/>
  <c r="D32" i="3"/>
  <c r="K32" i="3"/>
  <c r="H33" i="3"/>
  <c r="O33" i="3"/>
  <c r="D34" i="3"/>
  <c r="K34" i="3"/>
  <c r="P44" i="3"/>
  <c r="D46" i="3"/>
  <c r="L46" i="3"/>
  <c r="H48" i="3"/>
  <c r="P48" i="3"/>
  <c r="D50" i="3"/>
  <c r="L50" i="3"/>
  <c r="F81" i="3"/>
  <c r="F83" i="3"/>
  <c r="F85" i="3"/>
  <c r="F87" i="3"/>
  <c r="F89" i="3"/>
  <c r="F91" i="3"/>
  <c r="M101" i="3"/>
  <c r="N104" i="3"/>
  <c r="C11" i="4"/>
  <c r="H11" i="4"/>
  <c r="O11" i="4"/>
  <c r="F13" i="4"/>
  <c r="L13" i="4"/>
  <c r="Q13" i="4"/>
  <c r="D14" i="4"/>
  <c r="J14" i="4"/>
  <c r="P14" i="4"/>
  <c r="E15" i="4"/>
  <c r="N15" i="4"/>
  <c r="E16" i="4"/>
  <c r="F18" i="4"/>
  <c r="L18" i="4"/>
  <c r="G21" i="4"/>
  <c r="C22" i="4"/>
  <c r="H22" i="4"/>
  <c r="O22" i="4"/>
  <c r="D23" i="4"/>
  <c r="L23" i="4"/>
  <c r="P25" i="4"/>
  <c r="D26" i="4"/>
  <c r="N30" i="4"/>
  <c r="M30" i="4"/>
  <c r="G30" i="4"/>
  <c r="B30" i="4"/>
  <c r="H30" i="4"/>
  <c r="P30" i="4"/>
  <c r="D34" i="4"/>
  <c r="F37" i="4"/>
  <c r="N50" i="4"/>
  <c r="P50" i="4"/>
  <c r="J50" i="4"/>
  <c r="D50" i="4"/>
  <c r="O50" i="4"/>
  <c r="H50" i="4"/>
  <c r="C50" i="4"/>
  <c r="L50" i="4"/>
  <c r="N72" i="4"/>
  <c r="E72" i="4"/>
  <c r="L72" i="4"/>
  <c r="D72" i="4"/>
  <c r="I72" i="4"/>
  <c r="C72" i="4"/>
  <c r="N116" i="4"/>
  <c r="L116" i="4"/>
  <c r="C116" i="4"/>
  <c r="G116" i="4"/>
  <c r="P116" i="4"/>
  <c r="F116" i="4"/>
  <c r="O116" i="4"/>
  <c r="B116" i="4"/>
  <c r="H36" i="1"/>
  <c r="P36" i="1"/>
  <c r="C39" i="1"/>
  <c r="K39" i="1"/>
  <c r="H40" i="1"/>
  <c r="P40" i="1"/>
  <c r="C45" i="1"/>
  <c r="C49" i="1"/>
  <c r="C53" i="1"/>
  <c r="C57" i="1"/>
  <c r="C61" i="1"/>
  <c r="C65" i="1"/>
  <c r="C69" i="1"/>
  <c r="C73" i="1"/>
  <c r="G75" i="1"/>
  <c r="C77" i="1"/>
  <c r="G79" i="1"/>
  <c r="C81" i="1"/>
  <c r="G83" i="1"/>
  <c r="C85" i="1"/>
  <c r="G87" i="1"/>
  <c r="C89" i="1"/>
  <c r="G15" i="3"/>
  <c r="C29" i="3"/>
  <c r="I29" i="3"/>
  <c r="E30" i="3"/>
  <c r="M30" i="3"/>
  <c r="C31" i="3"/>
  <c r="I31" i="3"/>
  <c r="E32" i="3"/>
  <c r="M32" i="3"/>
  <c r="C33" i="3"/>
  <c r="I33" i="3"/>
  <c r="E34" i="3"/>
  <c r="M34" i="3"/>
  <c r="D44" i="3"/>
  <c r="H45" i="3"/>
  <c r="P45" i="3"/>
  <c r="G46" i="3"/>
  <c r="O46" i="3"/>
  <c r="C48" i="3"/>
  <c r="K48" i="3"/>
  <c r="H49" i="3"/>
  <c r="P49" i="3"/>
  <c r="G50" i="3"/>
  <c r="O50" i="3"/>
  <c r="F53" i="3"/>
  <c r="F55" i="3"/>
  <c r="F57" i="3"/>
  <c r="F61" i="3"/>
  <c r="F65" i="3"/>
  <c r="F69" i="3"/>
  <c r="F73" i="3"/>
  <c r="F77" i="3"/>
  <c r="I81" i="3"/>
  <c r="I83" i="3"/>
  <c r="I85" i="3"/>
  <c r="I87" i="3"/>
  <c r="I89" i="3"/>
  <c r="I91" i="3"/>
  <c r="N101" i="3"/>
  <c r="F14" i="4"/>
  <c r="L14" i="4"/>
  <c r="H15" i="4"/>
  <c r="P15" i="4"/>
  <c r="N26" i="4"/>
  <c r="P26" i="4"/>
  <c r="F26" i="4"/>
  <c r="L26" i="4"/>
  <c r="N29" i="4"/>
  <c r="L29" i="4"/>
  <c r="C29" i="4"/>
  <c r="J29" i="4"/>
  <c r="N43" i="4"/>
  <c r="I43" i="4"/>
  <c r="P61" i="4"/>
  <c r="O61" i="4"/>
  <c r="F61" i="4"/>
  <c r="M61" i="4"/>
  <c r="D61" i="4"/>
  <c r="J61" i="4"/>
  <c r="B61" i="4"/>
  <c r="N71" i="4"/>
  <c r="P71" i="4"/>
  <c r="J71" i="4"/>
  <c r="D71" i="4"/>
  <c r="O71" i="4"/>
  <c r="H71" i="4"/>
  <c r="C71" i="4"/>
  <c r="M71" i="4"/>
  <c r="G71" i="4"/>
  <c r="B71" i="4"/>
  <c r="H76" i="4"/>
  <c r="E76" i="4"/>
  <c r="N76" i="4"/>
  <c r="C76" i="4"/>
  <c r="O78" i="4"/>
  <c r="G78" i="4"/>
  <c r="P78" i="4"/>
  <c r="E78" i="4"/>
  <c r="N78" i="4"/>
  <c r="B78" i="4"/>
  <c r="N89" i="4"/>
  <c r="O89" i="4"/>
  <c r="F89" i="4"/>
  <c r="M89" i="4"/>
  <c r="D89" i="4"/>
  <c r="J89" i="4"/>
  <c r="B89" i="4"/>
  <c r="J107" i="4"/>
  <c r="D107" i="4"/>
  <c r="H107" i="4"/>
  <c r="O107" i="4"/>
  <c r="E107" i="4"/>
  <c r="N107" i="4"/>
  <c r="B107" i="4"/>
  <c r="P112" i="4"/>
  <c r="C112" i="4"/>
  <c r="O112" i="4"/>
  <c r="I112" i="4"/>
  <c r="L114" i="4"/>
  <c r="D114" i="4"/>
  <c r="P114" i="4"/>
  <c r="I114" i="4"/>
  <c r="J116" i="4"/>
  <c r="H30" i="3"/>
  <c r="H32" i="3"/>
  <c r="H34" i="3"/>
  <c r="H46" i="3"/>
  <c r="P46" i="3"/>
  <c r="D48" i="3"/>
  <c r="L48" i="3"/>
  <c r="H50" i="3"/>
  <c r="P50" i="3"/>
  <c r="F11" i="4"/>
  <c r="L11" i="4"/>
  <c r="Q11" i="4"/>
  <c r="C13" i="4"/>
  <c r="H13" i="4"/>
  <c r="O13" i="4"/>
  <c r="B14" i="4"/>
  <c r="G14" i="4"/>
  <c r="M14" i="4"/>
  <c r="C15" i="4"/>
  <c r="F22" i="4"/>
  <c r="L22" i="4"/>
  <c r="H23" i="4"/>
  <c r="B26" i="4"/>
  <c r="G26" i="4"/>
  <c r="M26" i="4"/>
  <c r="B29" i="4"/>
  <c r="O29" i="4"/>
  <c r="N34" i="4"/>
  <c r="M34" i="4"/>
  <c r="G34" i="4"/>
  <c r="B34" i="4"/>
  <c r="H34" i="4"/>
  <c r="P34" i="4"/>
  <c r="N37" i="4"/>
  <c r="J37" i="4"/>
  <c r="B37" i="4"/>
  <c r="L37" i="4"/>
  <c r="N42" i="4"/>
  <c r="O42" i="4"/>
  <c r="H42" i="4"/>
  <c r="C42" i="4"/>
  <c r="M42" i="4"/>
  <c r="G42" i="4"/>
  <c r="J42" i="4"/>
  <c r="N45" i="4"/>
  <c r="O45" i="4"/>
  <c r="F45" i="4"/>
  <c r="L45" i="4"/>
  <c r="C45" i="4"/>
  <c r="P45" i="4"/>
  <c r="F50" i="4"/>
  <c r="H61" i="4"/>
  <c r="F71" i="4"/>
  <c r="P72" i="4"/>
  <c r="N75" i="4"/>
  <c r="P75" i="4"/>
  <c r="J75" i="4"/>
  <c r="D75" i="4"/>
  <c r="O75" i="4"/>
  <c r="H75" i="4"/>
  <c r="C75" i="4"/>
  <c r="M75" i="4"/>
  <c r="G75" i="4"/>
  <c r="B75" i="4"/>
  <c r="L76" i="4"/>
  <c r="J78" i="4"/>
  <c r="J81" i="4"/>
  <c r="O81" i="4"/>
  <c r="I81" i="4"/>
  <c r="D81" i="4"/>
  <c r="H89" i="4"/>
  <c r="I107" i="4"/>
  <c r="O48" i="4"/>
  <c r="O52" i="4"/>
  <c r="C54" i="4"/>
  <c r="H54" i="4"/>
  <c r="O54" i="4"/>
  <c r="F59" i="4"/>
  <c r="L59" i="4"/>
  <c r="C63" i="4"/>
  <c r="H63" i="4"/>
  <c r="O63" i="4"/>
  <c r="N64" i="4"/>
  <c r="E66" i="4"/>
  <c r="P66" i="4"/>
  <c r="J70" i="4"/>
  <c r="J74" i="4"/>
  <c r="C79" i="4"/>
  <c r="H79" i="4"/>
  <c r="O79" i="4"/>
  <c r="D80" i="4"/>
  <c r="L80" i="4"/>
  <c r="C83" i="4"/>
  <c r="H83" i="4"/>
  <c r="O83" i="4"/>
  <c r="E84" i="4"/>
  <c r="E86" i="4"/>
  <c r="F87" i="4"/>
  <c r="L87" i="4"/>
  <c r="C91" i="4"/>
  <c r="H91" i="4"/>
  <c r="O91" i="4"/>
  <c r="N92" i="4"/>
  <c r="I100" i="4"/>
  <c r="N103" i="4"/>
  <c r="P103" i="4"/>
  <c r="J103" i="4"/>
  <c r="D103" i="4"/>
  <c r="G103" i="4"/>
  <c r="O103" i="4"/>
  <c r="F105" i="4"/>
  <c r="L106" i="4"/>
  <c r="I106" i="4"/>
  <c r="E111" i="4"/>
  <c r="D113" i="4"/>
  <c r="L113" i="4"/>
  <c r="F115" i="4"/>
  <c r="D117" i="4"/>
  <c r="L117" i="4"/>
  <c r="N119" i="4"/>
  <c r="J119" i="4"/>
  <c r="F119" i="4"/>
  <c r="F38" i="4"/>
  <c r="L38" i="4"/>
  <c r="O40" i="4"/>
  <c r="O44" i="4"/>
  <c r="B48" i="4"/>
  <c r="G49" i="4"/>
  <c r="P49" i="4"/>
  <c r="B52" i="4"/>
  <c r="G53" i="4"/>
  <c r="P53" i="4"/>
  <c r="D54" i="4"/>
  <c r="J54" i="4"/>
  <c r="P54" i="4"/>
  <c r="B58" i="4"/>
  <c r="B59" i="4"/>
  <c r="G59" i="4"/>
  <c r="M59" i="4"/>
  <c r="C60" i="4"/>
  <c r="D63" i="4"/>
  <c r="J63" i="4"/>
  <c r="P63" i="4"/>
  <c r="G66" i="4"/>
  <c r="F67" i="4"/>
  <c r="L67" i="4"/>
  <c r="B70" i="4"/>
  <c r="N70" i="4"/>
  <c r="D73" i="4"/>
  <c r="B74" i="4"/>
  <c r="D79" i="4"/>
  <c r="J79" i="4"/>
  <c r="P79" i="4"/>
  <c r="E80" i="4"/>
  <c r="N80" i="4"/>
  <c r="D83" i="4"/>
  <c r="J83" i="4"/>
  <c r="P83" i="4"/>
  <c r="H84" i="4"/>
  <c r="F85" i="4"/>
  <c r="G86" i="4"/>
  <c r="B87" i="4"/>
  <c r="G87" i="4"/>
  <c r="M87" i="4"/>
  <c r="E88" i="4"/>
  <c r="D91" i="4"/>
  <c r="J91" i="4"/>
  <c r="P91" i="4"/>
  <c r="H93" i="4"/>
  <c r="P94" i="4"/>
  <c r="E94" i="4"/>
  <c r="I96" i="4"/>
  <c r="N99" i="4"/>
  <c r="P99" i="4"/>
  <c r="J99" i="4"/>
  <c r="D99" i="4"/>
  <c r="G99" i="4"/>
  <c r="O99" i="4"/>
  <c r="B103" i="4"/>
  <c r="H103" i="4"/>
  <c r="D106" i="4"/>
  <c r="F113" i="4"/>
  <c r="F117" i="4"/>
  <c r="B119" i="4"/>
  <c r="F54" i="4"/>
  <c r="L54" i="4"/>
  <c r="F63" i="4"/>
  <c r="L63" i="4"/>
  <c r="F79" i="4"/>
  <c r="L79" i="4"/>
  <c r="H80" i="4"/>
  <c r="F83" i="4"/>
  <c r="L83" i="4"/>
  <c r="J86" i="4"/>
  <c r="F91" i="4"/>
  <c r="L91" i="4"/>
  <c r="N105" i="4"/>
  <c r="M105" i="4"/>
  <c r="D105" i="4"/>
  <c r="J105" i="4"/>
  <c r="O111" i="4"/>
  <c r="H111" i="4"/>
  <c r="N111" i="4"/>
  <c r="N113" i="4"/>
  <c r="M113" i="4"/>
  <c r="G113" i="4"/>
  <c r="B113" i="4"/>
  <c r="H113" i="4"/>
  <c r="P113" i="4"/>
  <c r="N115" i="4"/>
  <c r="B115" i="4"/>
  <c r="O115" i="4"/>
  <c r="N117" i="4"/>
  <c r="M117" i="4"/>
  <c r="G117" i="4"/>
  <c r="B117" i="4"/>
  <c r="H117" i="4"/>
  <c r="P117" i="4"/>
  <c r="O119" i="4"/>
  <c r="N124" i="4"/>
  <c r="O124" i="4"/>
  <c r="F124" i="4"/>
  <c r="L124" i="4"/>
  <c r="C124" i="4"/>
  <c r="J124" i="4"/>
  <c r="B124" i="4"/>
  <c r="F121" i="4"/>
  <c r="L121" i="4"/>
  <c r="F123" i="4"/>
  <c r="F125" i="4"/>
  <c r="L125" i="4"/>
  <c r="H129" i="4"/>
  <c r="O129" i="4"/>
  <c r="C131" i="4"/>
  <c r="H131" i="4"/>
  <c r="O131" i="4"/>
  <c r="D132" i="4"/>
  <c r="M132" i="4"/>
  <c r="H133" i="4"/>
  <c r="F135" i="4"/>
  <c r="L135" i="4"/>
  <c r="H136" i="4"/>
  <c r="C139" i="4"/>
  <c r="H139" i="4"/>
  <c r="O139" i="4"/>
  <c r="D140" i="4"/>
  <c r="M140" i="4"/>
  <c r="H141" i="4"/>
  <c r="F143" i="4"/>
  <c r="L143" i="4"/>
  <c r="H144" i="4"/>
  <c r="C147" i="4"/>
  <c r="H147" i="4"/>
  <c r="O147" i="4"/>
  <c r="D148" i="4"/>
  <c r="M148" i="4"/>
  <c r="H149" i="4"/>
  <c r="H97" i="4"/>
  <c r="P98" i="4"/>
  <c r="H101" i="4"/>
  <c r="P102" i="4"/>
  <c r="F109" i="4"/>
  <c r="L109" i="4"/>
  <c r="E118" i="4"/>
  <c r="B121" i="4"/>
  <c r="G121" i="4"/>
  <c r="M121" i="4"/>
  <c r="I122" i="4"/>
  <c r="J123" i="4"/>
  <c r="B125" i="4"/>
  <c r="G125" i="4"/>
  <c r="M125" i="4"/>
  <c r="F127" i="4"/>
  <c r="L127" i="4"/>
  <c r="I128" i="4"/>
  <c r="B129" i="4"/>
  <c r="D131" i="4"/>
  <c r="J131" i="4"/>
  <c r="P131" i="4"/>
  <c r="G132" i="4"/>
  <c r="P132" i="4"/>
  <c r="M133" i="4"/>
  <c r="B135" i="4"/>
  <c r="G135" i="4"/>
  <c r="M135" i="4"/>
  <c r="C136" i="4"/>
  <c r="L136" i="4"/>
  <c r="D137" i="4"/>
  <c r="E138" i="4"/>
  <c r="D139" i="4"/>
  <c r="J139" i="4"/>
  <c r="P139" i="4"/>
  <c r="G140" i="4"/>
  <c r="P140" i="4"/>
  <c r="M141" i="4"/>
  <c r="B143" i="4"/>
  <c r="G143" i="4"/>
  <c r="M143" i="4"/>
  <c r="C144" i="4"/>
  <c r="L144" i="4"/>
  <c r="D145" i="4"/>
  <c r="E146" i="4"/>
  <c r="D147" i="4"/>
  <c r="J147" i="4"/>
  <c r="P147" i="4"/>
  <c r="G148" i="4"/>
  <c r="P148" i="4"/>
  <c r="M149" i="4"/>
  <c r="O123" i="4"/>
  <c r="F131" i="4"/>
  <c r="L131" i="4"/>
  <c r="H132" i="4"/>
  <c r="F139" i="4"/>
  <c r="L139" i="4"/>
  <c r="H140" i="4"/>
  <c r="F147" i="4"/>
  <c r="L147" i="4"/>
  <c r="H148" i="4"/>
  <c r="O91" i="1"/>
  <c r="K91" i="1"/>
  <c r="G91" i="1"/>
  <c r="C91" i="1"/>
  <c r="N91" i="1"/>
  <c r="J91" i="1"/>
  <c r="F91" i="1"/>
  <c r="B91" i="1"/>
  <c r="P91" i="1"/>
  <c r="H91" i="1"/>
  <c r="L91" i="1"/>
  <c r="D91" i="1"/>
  <c r="O94" i="1"/>
  <c r="K94" i="1"/>
  <c r="G94" i="1"/>
  <c r="C94" i="1"/>
  <c r="N94" i="1"/>
  <c r="J94" i="1"/>
  <c r="F94" i="1"/>
  <c r="B94" i="1"/>
  <c r="P94" i="1"/>
  <c r="H94" i="1"/>
  <c r="L94" i="1"/>
  <c r="D94" i="1"/>
  <c r="O98" i="1"/>
  <c r="K98" i="1"/>
  <c r="G98" i="1"/>
  <c r="C98" i="1"/>
  <c r="N98" i="1"/>
  <c r="J98" i="1"/>
  <c r="F98" i="1"/>
  <c r="B98" i="1"/>
  <c r="P98" i="1"/>
  <c r="H98" i="1"/>
  <c r="L98" i="1"/>
  <c r="D98" i="1"/>
  <c r="O101" i="1"/>
  <c r="K101" i="1"/>
  <c r="G101" i="1"/>
  <c r="C101" i="1"/>
  <c r="N101" i="1"/>
  <c r="J101" i="1"/>
  <c r="F101" i="1"/>
  <c r="B101" i="1"/>
  <c r="P101" i="1"/>
  <c r="H101" i="1"/>
  <c r="L101" i="1"/>
  <c r="D101" i="1"/>
  <c r="O104" i="1"/>
  <c r="K104" i="1"/>
  <c r="G104" i="1"/>
  <c r="C104" i="1"/>
  <c r="N104" i="1"/>
  <c r="J104" i="1"/>
  <c r="F104" i="1"/>
  <c r="B104" i="1"/>
  <c r="P104" i="1"/>
  <c r="H104" i="1"/>
  <c r="L104" i="1"/>
  <c r="D104" i="1"/>
  <c r="O106" i="1"/>
  <c r="K106" i="1"/>
  <c r="G106" i="1"/>
  <c r="C106" i="1"/>
  <c r="N106" i="1"/>
  <c r="J106" i="1"/>
  <c r="F106" i="1"/>
  <c r="B106" i="1"/>
  <c r="P106" i="1"/>
  <c r="H106" i="1"/>
  <c r="L106" i="1"/>
  <c r="D106" i="1"/>
  <c r="P7" i="2"/>
  <c r="L7" i="2"/>
  <c r="G7" i="2"/>
  <c r="C7" i="2"/>
  <c r="O7" i="2"/>
  <c r="J7" i="2"/>
  <c r="F7" i="2"/>
  <c r="B7" i="2"/>
  <c r="Q7" i="2"/>
  <c r="H7" i="2"/>
  <c r="M7" i="2"/>
  <c r="D7" i="2"/>
  <c r="P9" i="2"/>
  <c r="L9" i="2"/>
  <c r="G9" i="2"/>
  <c r="C9" i="2"/>
  <c r="O9" i="2"/>
  <c r="J9" i="2"/>
  <c r="F9" i="2"/>
  <c r="B9" i="2"/>
  <c r="Q9" i="2"/>
  <c r="H9" i="2"/>
  <c r="M9" i="2"/>
  <c r="D9" i="2"/>
  <c r="P12" i="2"/>
  <c r="L12" i="2"/>
  <c r="G12" i="2"/>
  <c r="C12" i="2"/>
  <c r="O12" i="2"/>
  <c r="J12" i="2"/>
  <c r="F12" i="2"/>
  <c r="B12" i="2"/>
  <c r="Q12" i="2"/>
  <c r="H12" i="2"/>
  <c r="M12" i="2"/>
  <c r="D12" i="2"/>
  <c r="P15" i="2"/>
  <c r="L15" i="2"/>
  <c r="G15" i="2"/>
  <c r="C15" i="2"/>
  <c r="O15" i="2"/>
  <c r="J15" i="2"/>
  <c r="F15" i="2"/>
  <c r="B15" i="2"/>
  <c r="Q15" i="2"/>
  <c r="H15" i="2"/>
  <c r="M15" i="2"/>
  <c r="D15" i="2"/>
  <c r="P18" i="2"/>
  <c r="L18" i="2"/>
  <c r="G18" i="2"/>
  <c r="C18" i="2"/>
  <c r="O18" i="2"/>
  <c r="J18" i="2"/>
  <c r="F18" i="2"/>
  <c r="B18" i="2"/>
  <c r="Q18" i="2"/>
  <c r="H18" i="2"/>
  <c r="M18" i="2"/>
  <c r="D18" i="2"/>
  <c r="P21" i="2"/>
  <c r="L21" i="2"/>
  <c r="G21" i="2"/>
  <c r="C21" i="2"/>
  <c r="O21" i="2"/>
  <c r="J21" i="2"/>
  <c r="F21" i="2"/>
  <c r="B21" i="2"/>
  <c r="Q21" i="2"/>
  <c r="H21" i="2"/>
  <c r="M21" i="2"/>
  <c r="D21" i="2"/>
  <c r="P24" i="2"/>
  <c r="L24" i="2"/>
  <c r="G24" i="2"/>
  <c r="C24" i="2"/>
  <c r="O24" i="2"/>
  <c r="J24" i="2"/>
  <c r="F24" i="2"/>
  <c r="B24" i="2"/>
  <c r="Q24" i="2"/>
  <c r="H24" i="2"/>
  <c r="M24" i="2"/>
  <c r="D24" i="2"/>
  <c r="P28" i="2"/>
  <c r="L28" i="2"/>
  <c r="G28" i="2"/>
  <c r="C28" i="2"/>
  <c r="O28" i="2"/>
  <c r="J28" i="2"/>
  <c r="F28" i="2"/>
  <c r="B28" i="2"/>
  <c r="Q28" i="2"/>
  <c r="H28" i="2"/>
  <c r="M28" i="2"/>
  <c r="D28" i="2"/>
  <c r="P31" i="2"/>
  <c r="L31" i="2"/>
  <c r="G31" i="2"/>
  <c r="C31" i="2"/>
  <c r="O31" i="2"/>
  <c r="J31" i="2"/>
  <c r="F31" i="2"/>
  <c r="B31" i="2"/>
  <c r="Q31" i="2"/>
  <c r="H31" i="2"/>
  <c r="M31" i="2"/>
  <c r="D31" i="2"/>
  <c r="P34" i="2"/>
  <c r="L34" i="2"/>
  <c r="G34" i="2"/>
  <c r="C34" i="2"/>
  <c r="O34" i="2"/>
  <c r="J34" i="2"/>
  <c r="F34" i="2"/>
  <c r="B34" i="2"/>
  <c r="Q34" i="2"/>
  <c r="H34" i="2"/>
  <c r="M34" i="2"/>
  <c r="D34" i="2"/>
  <c r="O37" i="2"/>
  <c r="J37" i="2"/>
  <c r="F37" i="2"/>
  <c r="B37" i="2"/>
  <c r="P37" i="2"/>
  <c r="I37" i="2"/>
  <c r="D37" i="2"/>
  <c r="N37" i="2"/>
  <c r="H37" i="2"/>
  <c r="C37" i="2"/>
  <c r="L37" i="2"/>
  <c r="Q37" i="2"/>
  <c r="E37" i="2"/>
  <c r="O45" i="2"/>
  <c r="J45" i="2"/>
  <c r="F45" i="2"/>
  <c r="B45" i="2"/>
  <c r="P45" i="2"/>
  <c r="I45" i="2"/>
  <c r="D45" i="2"/>
  <c r="N45" i="2"/>
  <c r="H45" i="2"/>
  <c r="C45" i="2"/>
  <c r="L45" i="2"/>
  <c r="Q45" i="2"/>
  <c r="E45" i="2"/>
  <c r="E6" i="1"/>
  <c r="M6" i="1"/>
  <c r="E8" i="1"/>
  <c r="I8" i="1"/>
  <c r="M8" i="1"/>
  <c r="E11" i="1"/>
  <c r="I11" i="1"/>
  <c r="M11" i="1"/>
  <c r="E13" i="1"/>
  <c r="I13" i="1"/>
  <c r="M13" i="1"/>
  <c r="E15" i="1"/>
  <c r="I15" i="1"/>
  <c r="M15" i="1"/>
  <c r="E17" i="1"/>
  <c r="I17" i="1"/>
  <c r="M17" i="1"/>
  <c r="E19" i="1"/>
  <c r="I19" i="1"/>
  <c r="M19" i="1"/>
  <c r="E21" i="1"/>
  <c r="I21" i="1"/>
  <c r="M21" i="1"/>
  <c r="E23" i="1"/>
  <c r="I23" i="1"/>
  <c r="M23" i="1"/>
  <c r="E25" i="1"/>
  <c r="I25" i="1"/>
  <c r="M25" i="1"/>
  <c r="E27" i="1"/>
  <c r="I27" i="1"/>
  <c r="M27" i="1"/>
  <c r="E29" i="1"/>
  <c r="I29" i="1"/>
  <c r="M29" i="1"/>
  <c r="E31" i="1"/>
  <c r="I31" i="1"/>
  <c r="M31" i="1"/>
  <c r="E33" i="1"/>
  <c r="I33" i="1"/>
  <c r="M33" i="1"/>
  <c r="E35" i="1"/>
  <c r="I35" i="1"/>
  <c r="M35" i="1"/>
  <c r="E37" i="1"/>
  <c r="I37" i="1"/>
  <c r="M37" i="1"/>
  <c r="M38" i="1"/>
  <c r="E91" i="1"/>
  <c r="E92" i="1"/>
  <c r="E94" i="1"/>
  <c r="E95" i="1"/>
  <c r="E97" i="1"/>
  <c r="E98" i="1"/>
  <c r="E100" i="1"/>
  <c r="E101" i="1"/>
  <c r="E103" i="1"/>
  <c r="E104" i="1"/>
  <c r="E106" i="1"/>
  <c r="E107" i="1"/>
  <c r="E6" i="2"/>
  <c r="E7" i="2"/>
  <c r="E9" i="2"/>
  <c r="E10" i="2"/>
  <c r="E12" i="2"/>
  <c r="E13" i="2"/>
  <c r="E15" i="2"/>
  <c r="E16" i="2"/>
  <c r="E18" i="2"/>
  <c r="E19" i="2"/>
  <c r="E21" i="2"/>
  <c r="E22" i="2"/>
  <c r="E24" i="2"/>
  <c r="E25" i="2"/>
  <c r="E27" i="2"/>
  <c r="E28" i="2"/>
  <c r="E30" i="2"/>
  <c r="E31" i="2"/>
  <c r="E33" i="2"/>
  <c r="E34" i="2"/>
  <c r="E36" i="2"/>
  <c r="G37" i="2"/>
  <c r="O40" i="2"/>
  <c r="J40" i="2"/>
  <c r="F40" i="2"/>
  <c r="B40" i="2"/>
  <c r="P40" i="2"/>
  <c r="I40" i="2"/>
  <c r="D40" i="2"/>
  <c r="N40" i="2"/>
  <c r="H40" i="2"/>
  <c r="C40" i="2"/>
  <c r="Q40" i="2"/>
  <c r="E40" i="2"/>
  <c r="L40" i="2"/>
  <c r="O44" i="2"/>
  <c r="J44" i="2"/>
  <c r="F44" i="2"/>
  <c r="B44" i="2"/>
  <c r="P44" i="2"/>
  <c r="I44" i="2"/>
  <c r="D44" i="2"/>
  <c r="N44" i="2"/>
  <c r="H44" i="2"/>
  <c r="C44" i="2"/>
  <c r="Q44" i="2"/>
  <c r="E44" i="2"/>
  <c r="L44" i="2"/>
  <c r="G45" i="2"/>
  <c r="O48" i="2"/>
  <c r="J48" i="2"/>
  <c r="F48" i="2"/>
  <c r="B48" i="2"/>
  <c r="P48" i="2"/>
  <c r="I48" i="2"/>
  <c r="D48" i="2"/>
  <c r="N48" i="2"/>
  <c r="H48" i="2"/>
  <c r="C48" i="2"/>
  <c r="Q48" i="2"/>
  <c r="E48" i="2"/>
  <c r="L48" i="2"/>
  <c r="G49" i="2"/>
  <c r="O52" i="2"/>
  <c r="J52" i="2"/>
  <c r="F52" i="2"/>
  <c r="B52" i="2"/>
  <c r="P52" i="2"/>
  <c r="I52" i="2"/>
  <c r="D52" i="2"/>
  <c r="N52" i="2"/>
  <c r="H52" i="2"/>
  <c r="C52" i="2"/>
  <c r="Q52" i="2"/>
  <c r="E52" i="2"/>
  <c r="L52" i="2"/>
  <c r="G6" i="3"/>
  <c r="N9" i="3"/>
  <c r="J9" i="3"/>
  <c r="F9" i="3"/>
  <c r="B9" i="3"/>
  <c r="O9" i="3"/>
  <c r="I9" i="3"/>
  <c r="D9" i="3"/>
  <c r="M9" i="3"/>
  <c r="H9" i="3"/>
  <c r="C9" i="3"/>
  <c r="P9" i="3"/>
  <c r="E9" i="3"/>
  <c r="K9" i="3"/>
  <c r="N13" i="3"/>
  <c r="J13" i="3"/>
  <c r="F13" i="3"/>
  <c r="B13" i="3"/>
  <c r="O13" i="3"/>
  <c r="I13" i="3"/>
  <c r="D13" i="3"/>
  <c r="M13" i="3"/>
  <c r="H13" i="3"/>
  <c r="C13" i="3"/>
  <c r="P13" i="3"/>
  <c r="E13" i="3"/>
  <c r="K13" i="3"/>
  <c r="N16" i="3"/>
  <c r="J16" i="3"/>
  <c r="F16" i="3"/>
  <c r="B16" i="3"/>
  <c r="O16" i="3"/>
  <c r="I16" i="3"/>
  <c r="D16" i="3"/>
  <c r="M16" i="3"/>
  <c r="H16" i="3"/>
  <c r="C16" i="3"/>
  <c r="K16" i="3"/>
  <c r="G16" i="3"/>
  <c r="P16" i="3"/>
  <c r="E16" i="3"/>
  <c r="N18" i="3"/>
  <c r="J18" i="3"/>
  <c r="F18" i="3"/>
  <c r="B18" i="3"/>
  <c r="O18" i="3"/>
  <c r="I18" i="3"/>
  <c r="D18" i="3"/>
  <c r="M18" i="3"/>
  <c r="H18" i="3"/>
  <c r="C18" i="3"/>
  <c r="K18" i="3"/>
  <c r="G18" i="3"/>
  <c r="P18" i="3"/>
  <c r="E18" i="3"/>
  <c r="N20" i="3"/>
  <c r="J20" i="3"/>
  <c r="F20" i="3"/>
  <c r="B20" i="3"/>
  <c r="O20" i="3"/>
  <c r="I20" i="3"/>
  <c r="D20" i="3"/>
  <c r="M20" i="3"/>
  <c r="H20" i="3"/>
  <c r="C20" i="3"/>
  <c r="K20" i="3"/>
  <c r="G20" i="3"/>
  <c r="P20" i="3"/>
  <c r="E20" i="3"/>
  <c r="O35" i="3"/>
  <c r="K35" i="3"/>
  <c r="G35" i="3"/>
  <c r="C35" i="3"/>
  <c r="N35" i="3"/>
  <c r="J35" i="3"/>
  <c r="F35" i="3"/>
  <c r="B35" i="3"/>
  <c r="P35" i="3"/>
  <c r="H35" i="3"/>
  <c r="M35" i="3"/>
  <c r="E35" i="3"/>
  <c r="L35" i="3"/>
  <c r="D35" i="3"/>
  <c r="I35" i="3"/>
  <c r="O39" i="3"/>
  <c r="K39" i="3"/>
  <c r="G39" i="3"/>
  <c r="C39" i="3"/>
  <c r="N39" i="3"/>
  <c r="J39" i="3"/>
  <c r="F39" i="3"/>
  <c r="B39" i="3"/>
  <c r="P39" i="3"/>
  <c r="H39" i="3"/>
  <c r="M39" i="3"/>
  <c r="E39" i="3"/>
  <c r="L39" i="3"/>
  <c r="D39" i="3"/>
  <c r="I39" i="3"/>
  <c r="P52" i="3"/>
  <c r="L52" i="3"/>
  <c r="H52" i="3"/>
  <c r="D52" i="3"/>
  <c r="O52" i="3"/>
  <c r="J52" i="3"/>
  <c r="E52" i="3"/>
  <c r="N52" i="3"/>
  <c r="I52" i="3"/>
  <c r="C52" i="3"/>
  <c r="M52" i="3"/>
  <c r="G52" i="3"/>
  <c r="B52" i="3"/>
  <c r="K52" i="3"/>
  <c r="F52" i="3"/>
  <c r="P56" i="3"/>
  <c r="L56" i="3"/>
  <c r="H56" i="3"/>
  <c r="D56" i="3"/>
  <c r="O56" i="3"/>
  <c r="J56" i="3"/>
  <c r="E56" i="3"/>
  <c r="N56" i="3"/>
  <c r="I56" i="3"/>
  <c r="C56" i="3"/>
  <c r="M56" i="3"/>
  <c r="G56" i="3"/>
  <c r="B56" i="3"/>
  <c r="K56" i="3"/>
  <c r="F56" i="3"/>
  <c r="P60" i="3"/>
  <c r="L60" i="3"/>
  <c r="H60" i="3"/>
  <c r="D60" i="3"/>
  <c r="O60" i="3"/>
  <c r="J60" i="3"/>
  <c r="E60" i="3"/>
  <c r="N60" i="3"/>
  <c r="I60" i="3"/>
  <c r="C60" i="3"/>
  <c r="M60" i="3"/>
  <c r="G60" i="3"/>
  <c r="B60" i="3"/>
  <c r="K60" i="3"/>
  <c r="F60" i="3"/>
  <c r="P64" i="3"/>
  <c r="L64" i="3"/>
  <c r="H64" i="3"/>
  <c r="D64" i="3"/>
  <c r="O64" i="3"/>
  <c r="J64" i="3"/>
  <c r="E64" i="3"/>
  <c r="N64" i="3"/>
  <c r="I64" i="3"/>
  <c r="C64" i="3"/>
  <c r="M64" i="3"/>
  <c r="G64" i="3"/>
  <c r="B64" i="3"/>
  <c r="K64" i="3"/>
  <c r="F64" i="3"/>
  <c r="P68" i="3"/>
  <c r="L68" i="3"/>
  <c r="H68" i="3"/>
  <c r="D68" i="3"/>
  <c r="O68" i="3"/>
  <c r="J68" i="3"/>
  <c r="E68" i="3"/>
  <c r="N68" i="3"/>
  <c r="I68" i="3"/>
  <c r="C68" i="3"/>
  <c r="M68" i="3"/>
  <c r="G68" i="3"/>
  <c r="B68" i="3"/>
  <c r="K68" i="3"/>
  <c r="F68" i="3"/>
  <c r="P72" i="3"/>
  <c r="L72" i="3"/>
  <c r="H72" i="3"/>
  <c r="D72" i="3"/>
  <c r="O72" i="3"/>
  <c r="J72" i="3"/>
  <c r="E72" i="3"/>
  <c r="N72" i="3"/>
  <c r="I72" i="3"/>
  <c r="C72" i="3"/>
  <c r="M72" i="3"/>
  <c r="G72" i="3"/>
  <c r="B72" i="3"/>
  <c r="K72" i="3"/>
  <c r="F72" i="3"/>
  <c r="P76" i="3"/>
  <c r="L76" i="3"/>
  <c r="H76" i="3"/>
  <c r="D76" i="3"/>
  <c r="O76" i="3"/>
  <c r="J76" i="3"/>
  <c r="E76" i="3"/>
  <c r="N76" i="3"/>
  <c r="I76" i="3"/>
  <c r="C76" i="3"/>
  <c r="M76" i="3"/>
  <c r="G76" i="3"/>
  <c r="B76" i="3"/>
  <c r="K76" i="3"/>
  <c r="F76" i="3"/>
  <c r="P95" i="3"/>
  <c r="L95" i="3"/>
  <c r="H95" i="3"/>
  <c r="D95" i="3"/>
  <c r="O95" i="3"/>
  <c r="K95" i="3"/>
  <c r="G95" i="3"/>
  <c r="C95" i="3"/>
  <c r="M95" i="3"/>
  <c r="E95" i="3"/>
  <c r="J95" i="3"/>
  <c r="B95" i="3"/>
  <c r="N95" i="3"/>
  <c r="I95" i="3"/>
  <c r="F95" i="3"/>
  <c r="P20" i="4"/>
  <c r="L20" i="4"/>
  <c r="G20" i="4"/>
  <c r="C20" i="4"/>
  <c r="J20" i="4"/>
  <c r="E20" i="4"/>
  <c r="O20" i="4"/>
  <c r="I20" i="4"/>
  <c r="D20" i="4"/>
  <c r="N20" i="4"/>
  <c r="H20" i="4"/>
  <c r="B20" i="4"/>
  <c r="M20" i="4"/>
  <c r="F20" i="4"/>
  <c r="O93" i="1"/>
  <c r="K93" i="1"/>
  <c r="G93" i="1"/>
  <c r="C93" i="1"/>
  <c r="N93" i="1"/>
  <c r="J93" i="1"/>
  <c r="F93" i="1"/>
  <c r="B93" i="1"/>
  <c r="P93" i="1"/>
  <c r="H93" i="1"/>
  <c r="L93" i="1"/>
  <c r="D93" i="1"/>
  <c r="O96" i="1"/>
  <c r="K96" i="1"/>
  <c r="G96" i="1"/>
  <c r="C96" i="1"/>
  <c r="N96" i="1"/>
  <c r="J96" i="1"/>
  <c r="F96" i="1"/>
  <c r="B96" i="1"/>
  <c r="P96" i="1"/>
  <c r="H96" i="1"/>
  <c r="L96" i="1"/>
  <c r="D96" i="1"/>
  <c r="O99" i="1"/>
  <c r="K99" i="1"/>
  <c r="G99" i="1"/>
  <c r="C99" i="1"/>
  <c r="N99" i="1"/>
  <c r="J99" i="1"/>
  <c r="F99" i="1"/>
  <c r="B99" i="1"/>
  <c r="P99" i="1"/>
  <c r="H99" i="1"/>
  <c r="L99" i="1"/>
  <c r="D99" i="1"/>
  <c r="O102" i="1"/>
  <c r="K102" i="1"/>
  <c r="G102" i="1"/>
  <c r="C102" i="1"/>
  <c r="N102" i="1"/>
  <c r="J102" i="1"/>
  <c r="F102" i="1"/>
  <c r="B102" i="1"/>
  <c r="P102" i="1"/>
  <c r="H102" i="1"/>
  <c r="L102" i="1"/>
  <c r="D102" i="1"/>
  <c r="O105" i="1"/>
  <c r="K105" i="1"/>
  <c r="G105" i="1"/>
  <c r="C105" i="1"/>
  <c r="N105" i="1"/>
  <c r="J105" i="1"/>
  <c r="F105" i="1"/>
  <c r="B105" i="1"/>
  <c r="P105" i="1"/>
  <c r="H105" i="1"/>
  <c r="L105" i="1"/>
  <c r="D105" i="1"/>
  <c r="O108" i="1"/>
  <c r="K108" i="1"/>
  <c r="G108" i="1"/>
  <c r="C108" i="1"/>
  <c r="N108" i="1"/>
  <c r="J108" i="1"/>
  <c r="F108" i="1"/>
  <c r="B108" i="1"/>
  <c r="P108" i="1"/>
  <c r="H108" i="1"/>
  <c r="L108" i="1"/>
  <c r="D108" i="1"/>
  <c r="P8" i="2"/>
  <c r="L8" i="2"/>
  <c r="G8" i="2"/>
  <c r="C8" i="2"/>
  <c r="O8" i="2"/>
  <c r="J8" i="2"/>
  <c r="F8" i="2"/>
  <c r="B8" i="2"/>
  <c r="Q8" i="2"/>
  <c r="H8" i="2"/>
  <c r="M8" i="2"/>
  <c r="D8" i="2"/>
  <c r="P11" i="2"/>
  <c r="L11" i="2"/>
  <c r="G11" i="2"/>
  <c r="C11" i="2"/>
  <c r="O11" i="2"/>
  <c r="J11" i="2"/>
  <c r="F11" i="2"/>
  <c r="B11" i="2"/>
  <c r="Q11" i="2"/>
  <c r="H11" i="2"/>
  <c r="M11" i="2"/>
  <c r="D11" i="2"/>
  <c r="P14" i="2"/>
  <c r="L14" i="2"/>
  <c r="G14" i="2"/>
  <c r="C14" i="2"/>
  <c r="O14" i="2"/>
  <c r="J14" i="2"/>
  <c r="F14" i="2"/>
  <c r="B14" i="2"/>
  <c r="Q14" i="2"/>
  <c r="H14" i="2"/>
  <c r="M14" i="2"/>
  <c r="D14" i="2"/>
  <c r="P17" i="2"/>
  <c r="L17" i="2"/>
  <c r="G17" i="2"/>
  <c r="C17" i="2"/>
  <c r="O17" i="2"/>
  <c r="J17" i="2"/>
  <c r="F17" i="2"/>
  <c r="B17" i="2"/>
  <c r="Q17" i="2"/>
  <c r="H17" i="2"/>
  <c r="M17" i="2"/>
  <c r="D17" i="2"/>
  <c r="P20" i="2"/>
  <c r="L20" i="2"/>
  <c r="G20" i="2"/>
  <c r="C20" i="2"/>
  <c r="O20" i="2"/>
  <c r="J20" i="2"/>
  <c r="F20" i="2"/>
  <c r="B20" i="2"/>
  <c r="Q20" i="2"/>
  <c r="H20" i="2"/>
  <c r="M20" i="2"/>
  <c r="D20" i="2"/>
  <c r="P23" i="2"/>
  <c r="L23" i="2"/>
  <c r="G23" i="2"/>
  <c r="C23" i="2"/>
  <c r="O23" i="2"/>
  <c r="J23" i="2"/>
  <c r="F23" i="2"/>
  <c r="B23" i="2"/>
  <c r="Q23" i="2"/>
  <c r="H23" i="2"/>
  <c r="M23" i="2"/>
  <c r="D23" i="2"/>
  <c r="P26" i="2"/>
  <c r="L26" i="2"/>
  <c r="G26" i="2"/>
  <c r="C26" i="2"/>
  <c r="O26" i="2"/>
  <c r="J26" i="2"/>
  <c r="F26" i="2"/>
  <c r="B26" i="2"/>
  <c r="Q26" i="2"/>
  <c r="H26" i="2"/>
  <c r="M26" i="2"/>
  <c r="D26" i="2"/>
  <c r="P29" i="2"/>
  <c r="L29" i="2"/>
  <c r="G29" i="2"/>
  <c r="C29" i="2"/>
  <c r="O29" i="2"/>
  <c r="J29" i="2"/>
  <c r="F29" i="2"/>
  <c r="B29" i="2"/>
  <c r="Q29" i="2"/>
  <c r="H29" i="2"/>
  <c r="M29" i="2"/>
  <c r="D29" i="2"/>
  <c r="P32" i="2"/>
  <c r="L32" i="2"/>
  <c r="G32" i="2"/>
  <c r="C32" i="2"/>
  <c r="O32" i="2"/>
  <c r="J32" i="2"/>
  <c r="F32" i="2"/>
  <c r="B32" i="2"/>
  <c r="Q32" i="2"/>
  <c r="H32" i="2"/>
  <c r="M32" i="2"/>
  <c r="D32" i="2"/>
  <c r="P35" i="2"/>
  <c r="L35" i="2"/>
  <c r="G35" i="2"/>
  <c r="C35" i="2"/>
  <c r="O35" i="2"/>
  <c r="J35" i="2"/>
  <c r="F35" i="2"/>
  <c r="B35" i="2"/>
  <c r="Q35" i="2"/>
  <c r="H35" i="2"/>
  <c r="M35" i="2"/>
  <c r="D35" i="2"/>
  <c r="O41" i="2"/>
  <c r="J41" i="2"/>
  <c r="F41" i="2"/>
  <c r="B41" i="2"/>
  <c r="P41" i="2"/>
  <c r="I41" i="2"/>
  <c r="D41" i="2"/>
  <c r="N41" i="2"/>
  <c r="H41" i="2"/>
  <c r="C41" i="2"/>
  <c r="L41" i="2"/>
  <c r="Q41" i="2"/>
  <c r="E41" i="2"/>
  <c r="E7" i="1"/>
  <c r="I7" i="1"/>
  <c r="M7" i="1"/>
  <c r="E10" i="1"/>
  <c r="I10" i="1"/>
  <c r="M10" i="1"/>
  <c r="E12" i="1"/>
  <c r="I12" i="1"/>
  <c r="M12" i="1"/>
  <c r="E14" i="1"/>
  <c r="I14" i="1"/>
  <c r="M14" i="1"/>
  <c r="E16" i="1"/>
  <c r="I16" i="1"/>
  <c r="M16" i="1"/>
  <c r="E18" i="1"/>
  <c r="I18" i="1"/>
  <c r="M18" i="1"/>
  <c r="E20" i="1"/>
  <c r="I20" i="1"/>
  <c r="M20" i="1"/>
  <c r="E22" i="1"/>
  <c r="I22" i="1"/>
  <c r="M22" i="1"/>
  <c r="E24" i="1"/>
  <c r="I24" i="1"/>
  <c r="M24" i="1"/>
  <c r="E26" i="1"/>
  <c r="I26" i="1"/>
  <c r="M26" i="1"/>
  <c r="E28" i="1"/>
  <c r="I28" i="1"/>
  <c r="M28" i="1"/>
  <c r="E30" i="1"/>
  <c r="I30" i="1"/>
  <c r="M30" i="1"/>
  <c r="E32" i="1"/>
  <c r="I32" i="1"/>
  <c r="M32" i="1"/>
  <c r="E34" i="1"/>
  <c r="I34" i="1"/>
  <c r="M34" i="1"/>
  <c r="E36" i="1"/>
  <c r="I36" i="1"/>
  <c r="M36" i="1"/>
  <c r="E38" i="1"/>
  <c r="I38" i="1"/>
  <c r="E39" i="1"/>
  <c r="I39" i="1"/>
  <c r="M39" i="1"/>
  <c r="E40" i="1"/>
  <c r="I40" i="1"/>
  <c r="M40" i="1"/>
  <c r="E41" i="1"/>
  <c r="I41" i="1"/>
  <c r="M41" i="1"/>
  <c r="P42" i="1"/>
  <c r="L42" i="1"/>
  <c r="N42" i="1"/>
  <c r="E42" i="1"/>
  <c r="I42" i="1"/>
  <c r="O42" i="1"/>
  <c r="B6" i="1"/>
  <c r="F6" i="1"/>
  <c r="J6" i="1"/>
  <c r="N6" i="1"/>
  <c r="B7" i="1"/>
  <c r="F7" i="1"/>
  <c r="J7" i="1"/>
  <c r="N7" i="1"/>
  <c r="B8" i="1"/>
  <c r="F8" i="1"/>
  <c r="J8" i="1"/>
  <c r="N8" i="1"/>
  <c r="B9" i="1"/>
  <c r="F9" i="1"/>
  <c r="J9" i="1"/>
  <c r="N9" i="1"/>
  <c r="B10" i="1"/>
  <c r="F10" i="1"/>
  <c r="J10" i="1"/>
  <c r="N10" i="1"/>
  <c r="B11" i="1"/>
  <c r="F11" i="1"/>
  <c r="J11" i="1"/>
  <c r="N11" i="1"/>
  <c r="B12" i="1"/>
  <c r="F12" i="1"/>
  <c r="J12" i="1"/>
  <c r="N12" i="1"/>
  <c r="B13" i="1"/>
  <c r="F13" i="1"/>
  <c r="J13" i="1"/>
  <c r="N13" i="1"/>
  <c r="B14" i="1"/>
  <c r="F14" i="1"/>
  <c r="J14" i="1"/>
  <c r="N14" i="1"/>
  <c r="B15" i="1"/>
  <c r="F15" i="1"/>
  <c r="J15" i="1"/>
  <c r="N15" i="1"/>
  <c r="B16" i="1"/>
  <c r="F16" i="1"/>
  <c r="J16" i="1"/>
  <c r="B17" i="1"/>
  <c r="F17" i="1"/>
  <c r="J17" i="1"/>
  <c r="N17" i="1"/>
  <c r="B18" i="1"/>
  <c r="F18" i="1"/>
  <c r="J18" i="1"/>
  <c r="B19" i="1"/>
  <c r="F19" i="1"/>
  <c r="J19" i="1"/>
  <c r="B20" i="1"/>
  <c r="F20" i="1"/>
  <c r="J20" i="1"/>
  <c r="B21" i="1"/>
  <c r="F21" i="1"/>
  <c r="J21" i="1"/>
  <c r="B22" i="1"/>
  <c r="F22" i="1"/>
  <c r="J22" i="1"/>
  <c r="B23" i="1"/>
  <c r="F23" i="1"/>
  <c r="J23" i="1"/>
  <c r="B24" i="1"/>
  <c r="F24" i="1"/>
  <c r="J24" i="1"/>
  <c r="B25" i="1"/>
  <c r="F25" i="1"/>
  <c r="J25" i="1"/>
  <c r="B26" i="1"/>
  <c r="F26" i="1"/>
  <c r="J26" i="1"/>
  <c r="B27" i="1"/>
  <c r="F27" i="1"/>
  <c r="J27" i="1"/>
  <c r="B28" i="1"/>
  <c r="F28" i="1"/>
  <c r="J28" i="1"/>
  <c r="B29" i="1"/>
  <c r="F29" i="1"/>
  <c r="J29" i="1"/>
  <c r="B30" i="1"/>
  <c r="F30" i="1"/>
  <c r="J30" i="1"/>
  <c r="B31" i="1"/>
  <c r="F31" i="1"/>
  <c r="J31" i="1"/>
  <c r="B32" i="1"/>
  <c r="F32" i="1"/>
  <c r="J32" i="1"/>
  <c r="B33" i="1"/>
  <c r="F33" i="1"/>
  <c r="J33" i="1"/>
  <c r="B34" i="1"/>
  <c r="F34" i="1"/>
  <c r="J34" i="1"/>
  <c r="B35" i="1"/>
  <c r="F35" i="1"/>
  <c r="J35" i="1"/>
  <c r="B36" i="1"/>
  <c r="F36" i="1"/>
  <c r="J36" i="1"/>
  <c r="B37" i="1"/>
  <c r="F37" i="1"/>
  <c r="J37" i="1"/>
  <c r="B38" i="1"/>
  <c r="F38" i="1"/>
  <c r="J38" i="1"/>
  <c r="B39" i="1"/>
  <c r="F39" i="1"/>
  <c r="J39" i="1"/>
  <c r="B40" i="1"/>
  <c r="F40" i="1"/>
  <c r="J40" i="1"/>
  <c r="B41" i="1"/>
  <c r="F41" i="1"/>
  <c r="J41" i="1"/>
  <c r="B42" i="1"/>
  <c r="F42" i="1"/>
  <c r="J42" i="1"/>
  <c r="P43" i="1"/>
  <c r="L43" i="1"/>
  <c r="H43" i="1"/>
  <c r="D43" i="1"/>
  <c r="N43" i="1"/>
  <c r="J43" i="1"/>
  <c r="F43" i="1"/>
  <c r="B43" i="1"/>
  <c r="I43" i="1"/>
  <c r="P44" i="1"/>
  <c r="L44" i="1"/>
  <c r="H44" i="1"/>
  <c r="D44" i="1"/>
  <c r="N44" i="1"/>
  <c r="J44" i="1"/>
  <c r="F44" i="1"/>
  <c r="B44" i="1"/>
  <c r="I44" i="1"/>
  <c r="P45" i="1"/>
  <c r="L45" i="1"/>
  <c r="H45" i="1"/>
  <c r="D45" i="1"/>
  <c r="N45" i="1"/>
  <c r="J45" i="1"/>
  <c r="F45" i="1"/>
  <c r="B45" i="1"/>
  <c r="I45" i="1"/>
  <c r="P46" i="1"/>
  <c r="L46" i="1"/>
  <c r="H46" i="1"/>
  <c r="D46" i="1"/>
  <c r="N46" i="1"/>
  <c r="J46" i="1"/>
  <c r="F46" i="1"/>
  <c r="B46" i="1"/>
  <c r="I46" i="1"/>
  <c r="P47" i="1"/>
  <c r="L47" i="1"/>
  <c r="H47" i="1"/>
  <c r="D47" i="1"/>
  <c r="N47" i="1"/>
  <c r="J47" i="1"/>
  <c r="F47" i="1"/>
  <c r="B47" i="1"/>
  <c r="I47" i="1"/>
  <c r="P48" i="1"/>
  <c r="L48" i="1"/>
  <c r="H48" i="1"/>
  <c r="D48" i="1"/>
  <c r="N48" i="1"/>
  <c r="J48" i="1"/>
  <c r="F48" i="1"/>
  <c r="B48" i="1"/>
  <c r="I48" i="1"/>
  <c r="P49" i="1"/>
  <c r="L49" i="1"/>
  <c r="H49" i="1"/>
  <c r="D49" i="1"/>
  <c r="N49" i="1"/>
  <c r="J49" i="1"/>
  <c r="F49" i="1"/>
  <c r="B49" i="1"/>
  <c r="I49" i="1"/>
  <c r="P50" i="1"/>
  <c r="L50" i="1"/>
  <c r="H50" i="1"/>
  <c r="D50" i="1"/>
  <c r="N50" i="1"/>
  <c r="J50" i="1"/>
  <c r="F50" i="1"/>
  <c r="B50" i="1"/>
  <c r="I50" i="1"/>
  <c r="P51" i="1"/>
  <c r="L51" i="1"/>
  <c r="H51" i="1"/>
  <c r="D51" i="1"/>
  <c r="N51" i="1"/>
  <c r="J51" i="1"/>
  <c r="F51" i="1"/>
  <c r="B51" i="1"/>
  <c r="I51" i="1"/>
  <c r="P52" i="1"/>
  <c r="L52" i="1"/>
  <c r="H52" i="1"/>
  <c r="D52" i="1"/>
  <c r="N52" i="1"/>
  <c r="J52" i="1"/>
  <c r="F52" i="1"/>
  <c r="B52" i="1"/>
  <c r="I52" i="1"/>
  <c r="P53" i="1"/>
  <c r="L53" i="1"/>
  <c r="H53" i="1"/>
  <c r="D53" i="1"/>
  <c r="N53" i="1"/>
  <c r="J53" i="1"/>
  <c r="F53" i="1"/>
  <c r="B53" i="1"/>
  <c r="I53" i="1"/>
  <c r="P54" i="1"/>
  <c r="L54" i="1"/>
  <c r="H54" i="1"/>
  <c r="D54" i="1"/>
  <c r="N54" i="1"/>
  <c r="J54" i="1"/>
  <c r="F54" i="1"/>
  <c r="B54" i="1"/>
  <c r="I54" i="1"/>
  <c r="P55" i="1"/>
  <c r="L55" i="1"/>
  <c r="H55" i="1"/>
  <c r="D55" i="1"/>
  <c r="N55" i="1"/>
  <c r="J55" i="1"/>
  <c r="F55" i="1"/>
  <c r="B55" i="1"/>
  <c r="I55" i="1"/>
  <c r="P56" i="1"/>
  <c r="L56" i="1"/>
  <c r="H56" i="1"/>
  <c r="D56" i="1"/>
  <c r="N56" i="1"/>
  <c r="J56" i="1"/>
  <c r="F56" i="1"/>
  <c r="B56" i="1"/>
  <c r="I56" i="1"/>
  <c r="P57" i="1"/>
  <c r="L57" i="1"/>
  <c r="H57" i="1"/>
  <c r="D57" i="1"/>
  <c r="N57" i="1"/>
  <c r="J57" i="1"/>
  <c r="F57" i="1"/>
  <c r="B57" i="1"/>
  <c r="I57" i="1"/>
  <c r="P58" i="1"/>
  <c r="L58" i="1"/>
  <c r="H58" i="1"/>
  <c r="D58" i="1"/>
  <c r="N58" i="1"/>
  <c r="J58" i="1"/>
  <c r="F58" i="1"/>
  <c r="B58" i="1"/>
  <c r="I58" i="1"/>
  <c r="P59" i="1"/>
  <c r="L59" i="1"/>
  <c r="H59" i="1"/>
  <c r="D59" i="1"/>
  <c r="N59" i="1"/>
  <c r="J59" i="1"/>
  <c r="F59" i="1"/>
  <c r="B59" i="1"/>
  <c r="I59" i="1"/>
  <c r="P60" i="1"/>
  <c r="L60" i="1"/>
  <c r="H60" i="1"/>
  <c r="D60" i="1"/>
  <c r="N60" i="1"/>
  <c r="J60" i="1"/>
  <c r="F60" i="1"/>
  <c r="B60" i="1"/>
  <c r="I60" i="1"/>
  <c r="P61" i="1"/>
  <c r="L61" i="1"/>
  <c r="H61" i="1"/>
  <c r="D61" i="1"/>
  <c r="N61" i="1"/>
  <c r="J61" i="1"/>
  <c r="F61" i="1"/>
  <c r="B61" i="1"/>
  <c r="I61" i="1"/>
  <c r="P62" i="1"/>
  <c r="L62" i="1"/>
  <c r="H62" i="1"/>
  <c r="D62" i="1"/>
  <c r="N62" i="1"/>
  <c r="J62" i="1"/>
  <c r="F62" i="1"/>
  <c r="B62" i="1"/>
  <c r="I62" i="1"/>
  <c r="P63" i="1"/>
  <c r="L63" i="1"/>
  <c r="H63" i="1"/>
  <c r="D63" i="1"/>
  <c r="N63" i="1"/>
  <c r="J63" i="1"/>
  <c r="F63" i="1"/>
  <c r="B63" i="1"/>
  <c r="I63" i="1"/>
  <c r="P64" i="1"/>
  <c r="L64" i="1"/>
  <c r="H64" i="1"/>
  <c r="D64" i="1"/>
  <c r="N64" i="1"/>
  <c r="J64" i="1"/>
  <c r="F64" i="1"/>
  <c r="B64" i="1"/>
  <c r="I64" i="1"/>
  <c r="P65" i="1"/>
  <c r="L65" i="1"/>
  <c r="H65" i="1"/>
  <c r="D65" i="1"/>
  <c r="N65" i="1"/>
  <c r="J65" i="1"/>
  <c r="F65" i="1"/>
  <c r="B65" i="1"/>
  <c r="I65" i="1"/>
  <c r="P66" i="1"/>
  <c r="L66" i="1"/>
  <c r="H66" i="1"/>
  <c r="D66" i="1"/>
  <c r="N66" i="1"/>
  <c r="J66" i="1"/>
  <c r="F66" i="1"/>
  <c r="B66" i="1"/>
  <c r="I66" i="1"/>
  <c r="P67" i="1"/>
  <c r="L67" i="1"/>
  <c r="H67" i="1"/>
  <c r="D67" i="1"/>
  <c r="N67" i="1"/>
  <c r="J67" i="1"/>
  <c r="F67" i="1"/>
  <c r="B67" i="1"/>
  <c r="I67" i="1"/>
  <c r="P68" i="1"/>
  <c r="L68" i="1"/>
  <c r="H68" i="1"/>
  <c r="D68" i="1"/>
  <c r="N68" i="1"/>
  <c r="J68" i="1"/>
  <c r="F68" i="1"/>
  <c r="B68" i="1"/>
  <c r="I68" i="1"/>
  <c r="P69" i="1"/>
  <c r="L69" i="1"/>
  <c r="H69" i="1"/>
  <c r="D69" i="1"/>
  <c r="N69" i="1"/>
  <c r="J69" i="1"/>
  <c r="F69" i="1"/>
  <c r="B69" i="1"/>
  <c r="I69" i="1"/>
  <c r="P70" i="1"/>
  <c r="L70" i="1"/>
  <c r="H70" i="1"/>
  <c r="D70" i="1"/>
  <c r="N70" i="1"/>
  <c r="J70" i="1"/>
  <c r="F70" i="1"/>
  <c r="B70" i="1"/>
  <c r="I70" i="1"/>
  <c r="P71" i="1"/>
  <c r="L71" i="1"/>
  <c r="H71" i="1"/>
  <c r="D71" i="1"/>
  <c r="N71" i="1"/>
  <c r="J71" i="1"/>
  <c r="F71" i="1"/>
  <c r="B71" i="1"/>
  <c r="I71" i="1"/>
  <c r="P72" i="1"/>
  <c r="L72" i="1"/>
  <c r="H72" i="1"/>
  <c r="D72" i="1"/>
  <c r="N72" i="1"/>
  <c r="J72" i="1"/>
  <c r="F72" i="1"/>
  <c r="B72" i="1"/>
  <c r="I72" i="1"/>
  <c r="P73" i="1"/>
  <c r="L73" i="1"/>
  <c r="H73" i="1"/>
  <c r="D73" i="1"/>
  <c r="N73" i="1"/>
  <c r="J73" i="1"/>
  <c r="F73" i="1"/>
  <c r="B73" i="1"/>
  <c r="I73" i="1"/>
  <c r="P74" i="1"/>
  <c r="L74" i="1"/>
  <c r="H74" i="1"/>
  <c r="D74" i="1"/>
  <c r="N74" i="1"/>
  <c r="J74" i="1"/>
  <c r="F74" i="1"/>
  <c r="B74" i="1"/>
  <c r="I74" i="1"/>
  <c r="P75" i="1"/>
  <c r="L75" i="1"/>
  <c r="H75" i="1"/>
  <c r="D75" i="1"/>
  <c r="N75" i="1"/>
  <c r="J75" i="1"/>
  <c r="F75" i="1"/>
  <c r="B75" i="1"/>
  <c r="I75" i="1"/>
  <c r="P76" i="1"/>
  <c r="L76" i="1"/>
  <c r="H76" i="1"/>
  <c r="D76" i="1"/>
  <c r="N76" i="1"/>
  <c r="J76" i="1"/>
  <c r="F76" i="1"/>
  <c r="B76" i="1"/>
  <c r="I76" i="1"/>
  <c r="P77" i="1"/>
  <c r="L77" i="1"/>
  <c r="H77" i="1"/>
  <c r="D77" i="1"/>
  <c r="N77" i="1"/>
  <c r="J77" i="1"/>
  <c r="F77" i="1"/>
  <c r="B77" i="1"/>
  <c r="I77" i="1"/>
  <c r="P78" i="1"/>
  <c r="L78" i="1"/>
  <c r="H78" i="1"/>
  <c r="D78" i="1"/>
  <c r="N78" i="1"/>
  <c r="J78" i="1"/>
  <c r="F78" i="1"/>
  <c r="B78" i="1"/>
  <c r="I78" i="1"/>
  <c r="P79" i="1"/>
  <c r="L79" i="1"/>
  <c r="H79" i="1"/>
  <c r="D79" i="1"/>
  <c r="N79" i="1"/>
  <c r="J79" i="1"/>
  <c r="F79" i="1"/>
  <c r="B79" i="1"/>
  <c r="I79" i="1"/>
  <c r="P80" i="1"/>
  <c r="L80" i="1"/>
  <c r="H80" i="1"/>
  <c r="D80" i="1"/>
  <c r="N80" i="1"/>
  <c r="J80" i="1"/>
  <c r="F80" i="1"/>
  <c r="B80" i="1"/>
  <c r="I80" i="1"/>
  <c r="P81" i="1"/>
  <c r="L81" i="1"/>
  <c r="H81" i="1"/>
  <c r="D81" i="1"/>
  <c r="N81" i="1"/>
  <c r="J81" i="1"/>
  <c r="F81" i="1"/>
  <c r="B81" i="1"/>
  <c r="I81" i="1"/>
  <c r="P82" i="1"/>
  <c r="L82" i="1"/>
  <c r="H82" i="1"/>
  <c r="D82" i="1"/>
  <c r="N82" i="1"/>
  <c r="J82" i="1"/>
  <c r="F82" i="1"/>
  <c r="B82" i="1"/>
  <c r="I82" i="1"/>
  <c r="P83" i="1"/>
  <c r="L83" i="1"/>
  <c r="H83" i="1"/>
  <c r="D83" i="1"/>
  <c r="N83" i="1"/>
  <c r="J83" i="1"/>
  <c r="F83" i="1"/>
  <c r="B83" i="1"/>
  <c r="I83" i="1"/>
  <c r="P84" i="1"/>
  <c r="L84" i="1"/>
  <c r="H84" i="1"/>
  <c r="D84" i="1"/>
  <c r="N84" i="1"/>
  <c r="J84" i="1"/>
  <c r="F84" i="1"/>
  <c r="B84" i="1"/>
  <c r="I84" i="1"/>
  <c r="P85" i="1"/>
  <c r="L85" i="1"/>
  <c r="H85" i="1"/>
  <c r="D85" i="1"/>
  <c r="N85" i="1"/>
  <c r="J85" i="1"/>
  <c r="F85" i="1"/>
  <c r="B85" i="1"/>
  <c r="I85" i="1"/>
  <c r="P86" i="1"/>
  <c r="L86" i="1"/>
  <c r="H86" i="1"/>
  <c r="D86" i="1"/>
  <c r="N86" i="1"/>
  <c r="J86" i="1"/>
  <c r="F86" i="1"/>
  <c r="B86" i="1"/>
  <c r="I86" i="1"/>
  <c r="P87" i="1"/>
  <c r="L87" i="1"/>
  <c r="H87" i="1"/>
  <c r="D87" i="1"/>
  <c r="N87" i="1"/>
  <c r="J87" i="1"/>
  <c r="F87" i="1"/>
  <c r="B87" i="1"/>
  <c r="I87" i="1"/>
  <c r="P88" i="1"/>
  <c r="L88" i="1"/>
  <c r="H88" i="1"/>
  <c r="D88" i="1"/>
  <c r="N88" i="1"/>
  <c r="J88" i="1"/>
  <c r="F88" i="1"/>
  <c r="B88" i="1"/>
  <c r="I88" i="1"/>
  <c r="P89" i="1"/>
  <c r="L89" i="1"/>
  <c r="H89" i="1"/>
  <c r="D89" i="1"/>
  <c r="N89" i="1"/>
  <c r="J89" i="1"/>
  <c r="F89" i="1"/>
  <c r="B89" i="1"/>
  <c r="I89" i="1"/>
  <c r="O90" i="1"/>
  <c r="K90" i="1"/>
  <c r="N90" i="1"/>
  <c r="J90" i="1"/>
  <c r="P90" i="1"/>
  <c r="H90" i="1"/>
  <c r="D90" i="1"/>
  <c r="L90" i="1"/>
  <c r="F90" i="1"/>
  <c r="B90" i="1"/>
  <c r="I90" i="1"/>
  <c r="I91" i="1"/>
  <c r="I93" i="1"/>
  <c r="I94" i="1"/>
  <c r="I96" i="1"/>
  <c r="I98" i="1"/>
  <c r="I99" i="1"/>
  <c r="I101" i="1"/>
  <c r="I102" i="1"/>
  <c r="I104" i="1"/>
  <c r="I105" i="1"/>
  <c r="I106" i="1"/>
  <c r="I108" i="1"/>
  <c r="I7" i="2"/>
  <c r="I8" i="2"/>
  <c r="I9" i="2"/>
  <c r="I11" i="2"/>
  <c r="I12" i="2"/>
  <c r="I14" i="2"/>
  <c r="I15" i="2"/>
  <c r="I17" i="2"/>
  <c r="I18" i="2"/>
  <c r="I20" i="2"/>
  <c r="I21" i="2"/>
  <c r="I23" i="2"/>
  <c r="I24" i="2"/>
  <c r="I26" i="2"/>
  <c r="I28" i="2"/>
  <c r="I29" i="2"/>
  <c r="I31" i="2"/>
  <c r="I32" i="2"/>
  <c r="I34" i="2"/>
  <c r="I35" i="2"/>
  <c r="M37" i="2"/>
  <c r="O39" i="2"/>
  <c r="J39" i="2"/>
  <c r="F39" i="2"/>
  <c r="B39" i="2"/>
  <c r="P39" i="2"/>
  <c r="I39" i="2"/>
  <c r="D39" i="2"/>
  <c r="N39" i="2"/>
  <c r="H39" i="2"/>
  <c r="C39" i="2"/>
  <c r="L39" i="2"/>
  <c r="Q39" i="2"/>
  <c r="E39" i="2"/>
  <c r="G40" i="2"/>
  <c r="M41" i="2"/>
  <c r="O43" i="2"/>
  <c r="J43" i="2"/>
  <c r="F43" i="2"/>
  <c r="B43" i="2"/>
  <c r="P43" i="2"/>
  <c r="I43" i="2"/>
  <c r="D43" i="2"/>
  <c r="N43" i="2"/>
  <c r="H43" i="2"/>
  <c r="C43" i="2"/>
  <c r="L43" i="2"/>
  <c r="Q43" i="2"/>
  <c r="E43" i="2"/>
  <c r="G44" i="2"/>
  <c r="M45" i="2"/>
  <c r="O47" i="2"/>
  <c r="J47" i="2"/>
  <c r="F47" i="2"/>
  <c r="B47" i="2"/>
  <c r="P47" i="2"/>
  <c r="I47" i="2"/>
  <c r="D47" i="2"/>
  <c r="N47" i="2"/>
  <c r="H47" i="2"/>
  <c r="C47" i="2"/>
  <c r="L47" i="2"/>
  <c r="Q47" i="2"/>
  <c r="E47" i="2"/>
  <c r="G48" i="2"/>
  <c r="O51" i="2"/>
  <c r="J51" i="2"/>
  <c r="F51" i="2"/>
  <c r="B51" i="2"/>
  <c r="P51" i="2"/>
  <c r="I51" i="2"/>
  <c r="D51" i="2"/>
  <c r="N51" i="2"/>
  <c r="H51" i="2"/>
  <c r="C51" i="2"/>
  <c r="L51" i="2"/>
  <c r="Q51" i="2"/>
  <c r="E51" i="2"/>
  <c r="G52" i="2"/>
  <c r="N8" i="3"/>
  <c r="J8" i="3"/>
  <c r="F8" i="3"/>
  <c r="B8" i="3"/>
  <c r="O8" i="3"/>
  <c r="I8" i="3"/>
  <c r="D8" i="3"/>
  <c r="M8" i="3"/>
  <c r="H8" i="3"/>
  <c r="C8" i="3"/>
  <c r="K8" i="3"/>
  <c r="P8" i="3"/>
  <c r="E8" i="3"/>
  <c r="G9" i="3"/>
  <c r="N12" i="3"/>
  <c r="J12" i="3"/>
  <c r="F12" i="3"/>
  <c r="B12" i="3"/>
  <c r="O12" i="3"/>
  <c r="I12" i="3"/>
  <c r="D12" i="3"/>
  <c r="M12" i="3"/>
  <c r="H12" i="3"/>
  <c r="C12" i="3"/>
  <c r="K12" i="3"/>
  <c r="P12" i="3"/>
  <c r="E12" i="3"/>
  <c r="G13" i="3"/>
  <c r="L16" i="3"/>
  <c r="L18" i="3"/>
  <c r="L20" i="3"/>
  <c r="O92" i="1"/>
  <c r="K92" i="1"/>
  <c r="G92" i="1"/>
  <c r="C92" i="1"/>
  <c r="N92" i="1"/>
  <c r="J92" i="1"/>
  <c r="F92" i="1"/>
  <c r="B92" i="1"/>
  <c r="P92" i="1"/>
  <c r="H92" i="1"/>
  <c r="L92" i="1"/>
  <c r="D92" i="1"/>
  <c r="O95" i="1"/>
  <c r="K95" i="1"/>
  <c r="G95" i="1"/>
  <c r="C95" i="1"/>
  <c r="N95" i="1"/>
  <c r="J95" i="1"/>
  <c r="F95" i="1"/>
  <c r="B95" i="1"/>
  <c r="P95" i="1"/>
  <c r="H95" i="1"/>
  <c r="L95" i="1"/>
  <c r="D95" i="1"/>
  <c r="O97" i="1"/>
  <c r="K97" i="1"/>
  <c r="G97" i="1"/>
  <c r="C97" i="1"/>
  <c r="N97" i="1"/>
  <c r="J97" i="1"/>
  <c r="F97" i="1"/>
  <c r="B97" i="1"/>
  <c r="P97" i="1"/>
  <c r="H97" i="1"/>
  <c r="L97" i="1"/>
  <c r="D97" i="1"/>
  <c r="O100" i="1"/>
  <c r="K100" i="1"/>
  <c r="G100" i="1"/>
  <c r="C100" i="1"/>
  <c r="N100" i="1"/>
  <c r="J100" i="1"/>
  <c r="F100" i="1"/>
  <c r="B100" i="1"/>
  <c r="P100" i="1"/>
  <c r="H100" i="1"/>
  <c r="L100" i="1"/>
  <c r="D100" i="1"/>
  <c r="O103" i="1"/>
  <c r="K103" i="1"/>
  <c r="G103" i="1"/>
  <c r="C103" i="1"/>
  <c r="N103" i="1"/>
  <c r="J103" i="1"/>
  <c r="F103" i="1"/>
  <c r="B103" i="1"/>
  <c r="P103" i="1"/>
  <c r="H103" i="1"/>
  <c r="L103" i="1"/>
  <c r="D103" i="1"/>
  <c r="O107" i="1"/>
  <c r="K107" i="1"/>
  <c r="G107" i="1"/>
  <c r="C107" i="1"/>
  <c r="N107" i="1"/>
  <c r="J107" i="1"/>
  <c r="F107" i="1"/>
  <c r="B107" i="1"/>
  <c r="P107" i="1"/>
  <c r="H107" i="1"/>
  <c r="L107" i="1"/>
  <c r="D107" i="1"/>
  <c r="P6" i="2"/>
  <c r="L6" i="2"/>
  <c r="G6" i="2"/>
  <c r="C6" i="2"/>
  <c r="O6" i="2"/>
  <c r="J6" i="2"/>
  <c r="F6" i="2"/>
  <c r="B6" i="2"/>
  <c r="Q6" i="2"/>
  <c r="H6" i="2"/>
  <c r="M6" i="2"/>
  <c r="D6" i="2"/>
  <c r="P10" i="2"/>
  <c r="L10" i="2"/>
  <c r="G10" i="2"/>
  <c r="C10" i="2"/>
  <c r="O10" i="2"/>
  <c r="J10" i="2"/>
  <c r="F10" i="2"/>
  <c r="B10" i="2"/>
  <c r="Q10" i="2"/>
  <c r="H10" i="2"/>
  <c r="M10" i="2"/>
  <c r="D10" i="2"/>
  <c r="P13" i="2"/>
  <c r="L13" i="2"/>
  <c r="G13" i="2"/>
  <c r="C13" i="2"/>
  <c r="O13" i="2"/>
  <c r="J13" i="2"/>
  <c r="F13" i="2"/>
  <c r="B13" i="2"/>
  <c r="Q13" i="2"/>
  <c r="H13" i="2"/>
  <c r="M13" i="2"/>
  <c r="D13" i="2"/>
  <c r="P16" i="2"/>
  <c r="L16" i="2"/>
  <c r="G16" i="2"/>
  <c r="C16" i="2"/>
  <c r="O16" i="2"/>
  <c r="J16" i="2"/>
  <c r="F16" i="2"/>
  <c r="B16" i="2"/>
  <c r="Q16" i="2"/>
  <c r="H16" i="2"/>
  <c r="M16" i="2"/>
  <c r="D16" i="2"/>
  <c r="P19" i="2"/>
  <c r="L19" i="2"/>
  <c r="G19" i="2"/>
  <c r="C19" i="2"/>
  <c r="O19" i="2"/>
  <c r="J19" i="2"/>
  <c r="F19" i="2"/>
  <c r="B19" i="2"/>
  <c r="Q19" i="2"/>
  <c r="H19" i="2"/>
  <c r="M19" i="2"/>
  <c r="D19" i="2"/>
  <c r="P22" i="2"/>
  <c r="L22" i="2"/>
  <c r="G22" i="2"/>
  <c r="C22" i="2"/>
  <c r="O22" i="2"/>
  <c r="J22" i="2"/>
  <c r="F22" i="2"/>
  <c r="B22" i="2"/>
  <c r="Q22" i="2"/>
  <c r="H22" i="2"/>
  <c r="M22" i="2"/>
  <c r="D22" i="2"/>
  <c r="P25" i="2"/>
  <c r="L25" i="2"/>
  <c r="G25" i="2"/>
  <c r="C25" i="2"/>
  <c r="O25" i="2"/>
  <c r="J25" i="2"/>
  <c r="F25" i="2"/>
  <c r="B25" i="2"/>
  <c r="Q25" i="2"/>
  <c r="H25" i="2"/>
  <c r="M25" i="2"/>
  <c r="D25" i="2"/>
  <c r="P27" i="2"/>
  <c r="L27" i="2"/>
  <c r="G27" i="2"/>
  <c r="C27" i="2"/>
  <c r="O27" i="2"/>
  <c r="J27" i="2"/>
  <c r="F27" i="2"/>
  <c r="B27" i="2"/>
  <c r="Q27" i="2"/>
  <c r="H27" i="2"/>
  <c r="M27" i="2"/>
  <c r="D27" i="2"/>
  <c r="P30" i="2"/>
  <c r="L30" i="2"/>
  <c r="G30" i="2"/>
  <c r="C30" i="2"/>
  <c r="O30" i="2"/>
  <c r="J30" i="2"/>
  <c r="F30" i="2"/>
  <c r="B30" i="2"/>
  <c r="Q30" i="2"/>
  <c r="H30" i="2"/>
  <c r="M30" i="2"/>
  <c r="D30" i="2"/>
  <c r="P33" i="2"/>
  <c r="L33" i="2"/>
  <c r="G33" i="2"/>
  <c r="C33" i="2"/>
  <c r="O33" i="2"/>
  <c r="J33" i="2"/>
  <c r="F33" i="2"/>
  <c r="B33" i="2"/>
  <c r="Q33" i="2"/>
  <c r="H33" i="2"/>
  <c r="M33" i="2"/>
  <c r="D33" i="2"/>
  <c r="P36" i="2"/>
  <c r="L36" i="2"/>
  <c r="G36" i="2"/>
  <c r="C36" i="2"/>
  <c r="O36" i="2"/>
  <c r="J36" i="2"/>
  <c r="F36" i="2"/>
  <c r="B36" i="2"/>
  <c r="Q36" i="2"/>
  <c r="H36" i="2"/>
  <c r="M36" i="2"/>
  <c r="D36" i="2"/>
  <c r="O49" i="2"/>
  <c r="J49" i="2"/>
  <c r="F49" i="2"/>
  <c r="B49" i="2"/>
  <c r="P49" i="2"/>
  <c r="I49" i="2"/>
  <c r="D49" i="2"/>
  <c r="N49" i="2"/>
  <c r="H49" i="2"/>
  <c r="C49" i="2"/>
  <c r="L49" i="2"/>
  <c r="Q49" i="2"/>
  <c r="E49" i="2"/>
  <c r="I6" i="1"/>
  <c r="E9" i="1"/>
  <c r="I9" i="1"/>
  <c r="M9" i="1"/>
  <c r="C6" i="1"/>
  <c r="G6" i="1"/>
  <c r="K6" i="1"/>
  <c r="C7" i="1"/>
  <c r="G7" i="1"/>
  <c r="K7" i="1"/>
  <c r="C8" i="1"/>
  <c r="G8" i="1"/>
  <c r="K8" i="1"/>
  <c r="C9" i="1"/>
  <c r="G9" i="1"/>
  <c r="K9" i="1"/>
  <c r="C10" i="1"/>
  <c r="G10" i="1"/>
  <c r="K10" i="1"/>
  <c r="C11" i="1"/>
  <c r="G11" i="1"/>
  <c r="K11" i="1"/>
  <c r="C12" i="1"/>
  <c r="G12" i="1"/>
  <c r="K12" i="1"/>
  <c r="C13" i="1"/>
  <c r="G13" i="1"/>
  <c r="K13" i="1"/>
  <c r="C14" i="1"/>
  <c r="G14" i="1"/>
  <c r="K14" i="1"/>
  <c r="G15" i="1"/>
  <c r="K15" i="1"/>
  <c r="M91" i="1"/>
  <c r="M92" i="1"/>
  <c r="M93" i="1"/>
  <c r="M94" i="1"/>
  <c r="M95" i="1"/>
  <c r="M96" i="1"/>
  <c r="M97" i="1"/>
  <c r="M98" i="1"/>
  <c r="M99" i="1"/>
  <c r="M100" i="1"/>
  <c r="M101" i="1"/>
  <c r="M102" i="1"/>
  <c r="M103" i="1"/>
  <c r="M104" i="1"/>
  <c r="M105" i="1"/>
  <c r="M106" i="1"/>
  <c r="M107" i="1"/>
  <c r="M108" i="1"/>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O38" i="2"/>
  <c r="J38" i="2"/>
  <c r="F38" i="2"/>
  <c r="B38" i="2"/>
  <c r="P38" i="2"/>
  <c r="I38" i="2"/>
  <c r="D38" i="2"/>
  <c r="N38" i="2"/>
  <c r="H38" i="2"/>
  <c r="C38" i="2"/>
  <c r="Q38" i="2"/>
  <c r="E38" i="2"/>
  <c r="L38" i="2"/>
  <c r="M40" i="2"/>
  <c r="O42" i="2"/>
  <c r="J42" i="2"/>
  <c r="F42" i="2"/>
  <c r="B42" i="2"/>
  <c r="P42" i="2"/>
  <c r="I42" i="2"/>
  <c r="D42" i="2"/>
  <c r="N42" i="2"/>
  <c r="H42" i="2"/>
  <c r="C42" i="2"/>
  <c r="Q42" i="2"/>
  <c r="E42" i="2"/>
  <c r="L42" i="2"/>
  <c r="M44" i="2"/>
  <c r="O46" i="2"/>
  <c r="J46" i="2"/>
  <c r="F46" i="2"/>
  <c r="B46" i="2"/>
  <c r="P46" i="2"/>
  <c r="I46" i="2"/>
  <c r="D46" i="2"/>
  <c r="N46" i="2"/>
  <c r="H46" i="2"/>
  <c r="C46" i="2"/>
  <c r="Q46" i="2"/>
  <c r="E46" i="2"/>
  <c r="L46" i="2"/>
  <c r="M48" i="2"/>
  <c r="O50" i="2"/>
  <c r="J50" i="2"/>
  <c r="F50" i="2"/>
  <c r="B50" i="2"/>
  <c r="P50" i="2"/>
  <c r="I50" i="2"/>
  <c r="D50" i="2"/>
  <c r="N50" i="2"/>
  <c r="H50" i="2"/>
  <c r="C50" i="2"/>
  <c r="Q50" i="2"/>
  <c r="E50" i="2"/>
  <c r="L50" i="2"/>
  <c r="M52" i="2"/>
  <c r="N7" i="3"/>
  <c r="J7" i="3"/>
  <c r="F7" i="3"/>
  <c r="B7" i="3"/>
  <c r="O7" i="3"/>
  <c r="I7" i="3"/>
  <c r="D7" i="3"/>
  <c r="M7" i="3"/>
  <c r="H7" i="3"/>
  <c r="C7" i="3"/>
  <c r="P7" i="3"/>
  <c r="E7" i="3"/>
  <c r="K7" i="3"/>
  <c r="L9" i="3"/>
  <c r="N11" i="3"/>
  <c r="J11" i="3"/>
  <c r="F11" i="3"/>
  <c r="B11" i="3"/>
  <c r="O11" i="3"/>
  <c r="I11" i="3"/>
  <c r="D11" i="3"/>
  <c r="M11" i="3"/>
  <c r="H11" i="3"/>
  <c r="C11" i="3"/>
  <c r="P11" i="3"/>
  <c r="E11" i="3"/>
  <c r="K11" i="3"/>
  <c r="L13" i="3"/>
  <c r="O37" i="3"/>
  <c r="K37" i="3"/>
  <c r="G37" i="3"/>
  <c r="C37" i="3"/>
  <c r="N37" i="3"/>
  <c r="J37" i="3"/>
  <c r="F37" i="3"/>
  <c r="B37" i="3"/>
  <c r="P37" i="3"/>
  <c r="H37" i="3"/>
  <c r="M37" i="3"/>
  <c r="E37" i="3"/>
  <c r="L37" i="3"/>
  <c r="D37" i="3"/>
  <c r="I37" i="3"/>
  <c r="O41" i="3"/>
  <c r="K41" i="3"/>
  <c r="G41" i="3"/>
  <c r="C41" i="3"/>
  <c r="N41" i="3"/>
  <c r="J41" i="3"/>
  <c r="F41" i="3"/>
  <c r="B41" i="3"/>
  <c r="P41" i="3"/>
  <c r="H41" i="3"/>
  <c r="M41" i="3"/>
  <c r="E41" i="3"/>
  <c r="L41" i="3"/>
  <c r="D41" i="3"/>
  <c r="I41" i="3"/>
  <c r="J6" i="3"/>
  <c r="F6" i="3"/>
  <c r="B6" i="3"/>
  <c r="O6" i="3"/>
  <c r="I6" i="3"/>
  <c r="D6" i="3"/>
  <c r="M6" i="3"/>
  <c r="H6" i="3"/>
  <c r="C6" i="3"/>
  <c r="K6" i="3"/>
  <c r="P6" i="3"/>
  <c r="E6" i="3"/>
  <c r="G7" i="3"/>
  <c r="L8" i="3"/>
  <c r="N10" i="3"/>
  <c r="J10" i="3"/>
  <c r="F10" i="3"/>
  <c r="B10" i="3"/>
  <c r="O10" i="3"/>
  <c r="I10" i="3"/>
  <c r="D10" i="3"/>
  <c r="M10" i="3"/>
  <c r="H10" i="3"/>
  <c r="C10" i="3"/>
  <c r="K10" i="3"/>
  <c r="P10" i="3"/>
  <c r="E10" i="3"/>
  <c r="G11" i="3"/>
  <c r="L12" i="3"/>
  <c r="N14" i="3"/>
  <c r="J14" i="3"/>
  <c r="F14" i="3"/>
  <c r="B14" i="3"/>
  <c r="O14" i="3"/>
  <c r="I14" i="3"/>
  <c r="D14" i="3"/>
  <c r="M14" i="3"/>
  <c r="H14" i="3"/>
  <c r="C14" i="3"/>
  <c r="K14" i="3"/>
  <c r="P14" i="3"/>
  <c r="E14" i="3"/>
  <c r="N15" i="3"/>
  <c r="J15" i="3"/>
  <c r="F15" i="3"/>
  <c r="B15" i="3"/>
  <c r="O15" i="3"/>
  <c r="I15" i="3"/>
  <c r="D15" i="3"/>
  <c r="M15" i="3"/>
  <c r="H15" i="3"/>
  <c r="C15" i="3"/>
  <c r="L15" i="3"/>
  <c r="N17" i="3"/>
  <c r="J17" i="3"/>
  <c r="F17" i="3"/>
  <c r="B17" i="3"/>
  <c r="O17" i="3"/>
  <c r="I17" i="3"/>
  <c r="D17" i="3"/>
  <c r="M17" i="3"/>
  <c r="H17" i="3"/>
  <c r="C17" i="3"/>
  <c r="L17" i="3"/>
  <c r="N19" i="3"/>
  <c r="J19" i="3"/>
  <c r="F19" i="3"/>
  <c r="B19" i="3"/>
  <c r="O19" i="3"/>
  <c r="I19" i="3"/>
  <c r="D19" i="3"/>
  <c r="M19" i="3"/>
  <c r="H19" i="3"/>
  <c r="C19" i="3"/>
  <c r="L19" i="3"/>
  <c r="O36" i="3"/>
  <c r="K36" i="3"/>
  <c r="G36" i="3"/>
  <c r="C36" i="3"/>
  <c r="N36" i="3"/>
  <c r="J36" i="3"/>
  <c r="F36" i="3"/>
  <c r="B36" i="3"/>
  <c r="P36" i="3"/>
  <c r="H36" i="3"/>
  <c r="M36" i="3"/>
  <c r="E36" i="3"/>
  <c r="L36" i="3"/>
  <c r="D36" i="3"/>
  <c r="O38" i="3"/>
  <c r="K38" i="3"/>
  <c r="G38" i="3"/>
  <c r="C38" i="3"/>
  <c r="N38" i="3"/>
  <c r="J38" i="3"/>
  <c r="F38" i="3"/>
  <c r="B38" i="3"/>
  <c r="P38" i="3"/>
  <c r="H38" i="3"/>
  <c r="M38" i="3"/>
  <c r="E38" i="3"/>
  <c r="L38" i="3"/>
  <c r="D38" i="3"/>
  <c r="O40" i="3"/>
  <c r="K40" i="3"/>
  <c r="G40" i="3"/>
  <c r="C40" i="3"/>
  <c r="N40" i="3"/>
  <c r="J40" i="3"/>
  <c r="F40" i="3"/>
  <c r="B40" i="3"/>
  <c r="P40" i="3"/>
  <c r="H40" i="3"/>
  <c r="M40" i="3"/>
  <c r="E40" i="3"/>
  <c r="L40" i="3"/>
  <c r="D40" i="3"/>
  <c r="O42" i="3"/>
  <c r="K42" i="3"/>
  <c r="G42" i="3"/>
  <c r="C42" i="3"/>
  <c r="N42" i="3"/>
  <c r="J42" i="3"/>
  <c r="F42" i="3"/>
  <c r="B42" i="3"/>
  <c r="P42" i="3"/>
  <c r="H42" i="3"/>
  <c r="M42" i="3"/>
  <c r="E42" i="3"/>
  <c r="L42" i="3"/>
  <c r="D42" i="3"/>
  <c r="E15" i="3"/>
  <c r="P15" i="3"/>
  <c r="E17" i="3"/>
  <c r="P17" i="3"/>
  <c r="E19" i="3"/>
  <c r="P19" i="3"/>
  <c r="I36" i="3"/>
  <c r="I38" i="3"/>
  <c r="I40" i="3"/>
  <c r="I42" i="3"/>
  <c r="N21" i="3"/>
  <c r="J21" i="3"/>
  <c r="F21" i="3"/>
  <c r="B21" i="3"/>
  <c r="G21" i="3"/>
  <c r="L21" i="3"/>
  <c r="N22" i="3"/>
  <c r="J22" i="3"/>
  <c r="F22" i="3"/>
  <c r="B22" i="3"/>
  <c r="G22" i="3"/>
  <c r="L22" i="3"/>
  <c r="N23" i="3"/>
  <c r="J23" i="3"/>
  <c r="F23" i="3"/>
  <c r="B23" i="3"/>
  <c r="G23" i="3"/>
  <c r="L23" i="3"/>
  <c r="N24" i="3"/>
  <c r="J24" i="3"/>
  <c r="F24" i="3"/>
  <c r="B24" i="3"/>
  <c r="G24" i="3"/>
  <c r="L24" i="3"/>
  <c r="N25" i="3"/>
  <c r="J25" i="3"/>
  <c r="F25" i="3"/>
  <c r="B25" i="3"/>
  <c r="G25" i="3"/>
  <c r="L25" i="3"/>
  <c r="N26" i="3"/>
  <c r="J26" i="3"/>
  <c r="F26" i="3"/>
  <c r="B26" i="3"/>
  <c r="G26" i="3"/>
  <c r="L26" i="3"/>
  <c r="N27" i="3"/>
  <c r="J27" i="3"/>
  <c r="F27" i="3"/>
  <c r="B27" i="3"/>
  <c r="G27" i="3"/>
  <c r="L27" i="3"/>
  <c r="N28" i="3"/>
  <c r="J28" i="3"/>
  <c r="F28" i="3"/>
  <c r="B28" i="3"/>
  <c r="G28" i="3"/>
  <c r="L28" i="3"/>
  <c r="N29" i="3"/>
  <c r="J29" i="3"/>
  <c r="F29" i="3"/>
  <c r="B29" i="3"/>
  <c r="G29" i="3"/>
  <c r="L29" i="3"/>
  <c r="N30" i="3"/>
  <c r="J30" i="3"/>
  <c r="F30" i="3"/>
  <c r="B30" i="3"/>
  <c r="G30" i="3"/>
  <c r="L30" i="3"/>
  <c r="N31" i="3"/>
  <c r="J31" i="3"/>
  <c r="F31" i="3"/>
  <c r="B31" i="3"/>
  <c r="G31" i="3"/>
  <c r="L31" i="3"/>
  <c r="N32" i="3"/>
  <c r="J32" i="3"/>
  <c r="F32" i="3"/>
  <c r="B32" i="3"/>
  <c r="G32" i="3"/>
  <c r="L32" i="3"/>
  <c r="N33" i="3"/>
  <c r="J33" i="3"/>
  <c r="F33" i="3"/>
  <c r="B33" i="3"/>
  <c r="G33" i="3"/>
  <c r="L33" i="3"/>
  <c r="O34" i="3"/>
  <c r="N34" i="3"/>
  <c r="J34" i="3"/>
  <c r="F34" i="3"/>
  <c r="B34" i="3"/>
  <c r="G34" i="3"/>
  <c r="L34" i="3"/>
  <c r="P55" i="3"/>
  <c r="L55" i="3"/>
  <c r="H55" i="3"/>
  <c r="D55" i="3"/>
  <c r="O55" i="3"/>
  <c r="J55" i="3"/>
  <c r="E55" i="3"/>
  <c r="N55" i="3"/>
  <c r="I55" i="3"/>
  <c r="C55" i="3"/>
  <c r="M55" i="3"/>
  <c r="G55" i="3"/>
  <c r="B55" i="3"/>
  <c r="P59" i="3"/>
  <c r="L59" i="3"/>
  <c r="H59" i="3"/>
  <c r="D59" i="3"/>
  <c r="O59" i="3"/>
  <c r="J59" i="3"/>
  <c r="E59" i="3"/>
  <c r="N59" i="3"/>
  <c r="I59" i="3"/>
  <c r="C59" i="3"/>
  <c r="M59" i="3"/>
  <c r="G59" i="3"/>
  <c r="B59" i="3"/>
  <c r="P63" i="3"/>
  <c r="L63" i="3"/>
  <c r="H63" i="3"/>
  <c r="D63" i="3"/>
  <c r="O63" i="3"/>
  <c r="J63" i="3"/>
  <c r="E63" i="3"/>
  <c r="N63" i="3"/>
  <c r="I63" i="3"/>
  <c r="C63" i="3"/>
  <c r="M63" i="3"/>
  <c r="G63" i="3"/>
  <c r="B63" i="3"/>
  <c r="P67" i="3"/>
  <c r="L67" i="3"/>
  <c r="H67" i="3"/>
  <c r="D67" i="3"/>
  <c r="O67" i="3"/>
  <c r="J67" i="3"/>
  <c r="E67" i="3"/>
  <c r="N67" i="3"/>
  <c r="I67" i="3"/>
  <c r="C67" i="3"/>
  <c r="M67" i="3"/>
  <c r="G67" i="3"/>
  <c r="B67" i="3"/>
  <c r="P71" i="3"/>
  <c r="L71" i="3"/>
  <c r="H71" i="3"/>
  <c r="D71" i="3"/>
  <c r="O71" i="3"/>
  <c r="J71" i="3"/>
  <c r="E71" i="3"/>
  <c r="N71" i="3"/>
  <c r="I71" i="3"/>
  <c r="C71" i="3"/>
  <c r="M71" i="3"/>
  <c r="G71" i="3"/>
  <c r="B71" i="3"/>
  <c r="P75" i="3"/>
  <c r="L75" i="3"/>
  <c r="H75" i="3"/>
  <c r="D75" i="3"/>
  <c r="O75" i="3"/>
  <c r="J75" i="3"/>
  <c r="E75" i="3"/>
  <c r="N75" i="3"/>
  <c r="I75" i="3"/>
  <c r="C75" i="3"/>
  <c r="M75" i="3"/>
  <c r="G75" i="3"/>
  <c r="B75" i="3"/>
  <c r="P79" i="3"/>
  <c r="L79" i="3"/>
  <c r="M79" i="3"/>
  <c r="H79" i="3"/>
  <c r="D79" i="3"/>
  <c r="J79" i="3"/>
  <c r="E79" i="3"/>
  <c r="O79" i="3"/>
  <c r="I79" i="3"/>
  <c r="C79" i="3"/>
  <c r="N79" i="3"/>
  <c r="G79" i="3"/>
  <c r="B79" i="3"/>
  <c r="P96" i="3"/>
  <c r="L96" i="3"/>
  <c r="H96" i="3"/>
  <c r="D96" i="3"/>
  <c r="O96" i="3"/>
  <c r="K96" i="3"/>
  <c r="G96" i="3"/>
  <c r="C96" i="3"/>
  <c r="M96" i="3"/>
  <c r="E96" i="3"/>
  <c r="J96" i="3"/>
  <c r="B96" i="3"/>
  <c r="N96" i="3"/>
  <c r="I96" i="3"/>
  <c r="F96" i="3"/>
  <c r="C21" i="3"/>
  <c r="H21" i="3"/>
  <c r="M21" i="3"/>
  <c r="C22" i="3"/>
  <c r="H22" i="3"/>
  <c r="M22" i="3"/>
  <c r="C23" i="3"/>
  <c r="H23" i="3"/>
  <c r="M23" i="3"/>
  <c r="C24" i="3"/>
  <c r="H24" i="3"/>
  <c r="M24" i="3"/>
  <c r="C25" i="3"/>
  <c r="H25" i="3"/>
  <c r="M25" i="3"/>
  <c r="C26" i="3"/>
  <c r="H26" i="3"/>
  <c r="M26" i="3"/>
  <c r="C27" i="3"/>
  <c r="H27" i="3"/>
  <c r="M27" i="3"/>
  <c r="P54" i="3"/>
  <c r="L54" i="3"/>
  <c r="H54" i="3"/>
  <c r="D54" i="3"/>
  <c r="O54" i="3"/>
  <c r="J54" i="3"/>
  <c r="E54" i="3"/>
  <c r="N54" i="3"/>
  <c r="I54" i="3"/>
  <c r="C54" i="3"/>
  <c r="M54" i="3"/>
  <c r="G54" i="3"/>
  <c r="B54" i="3"/>
  <c r="P58" i="3"/>
  <c r="L58" i="3"/>
  <c r="H58" i="3"/>
  <c r="D58" i="3"/>
  <c r="O58" i="3"/>
  <c r="J58" i="3"/>
  <c r="E58" i="3"/>
  <c r="N58" i="3"/>
  <c r="I58" i="3"/>
  <c r="C58" i="3"/>
  <c r="M58" i="3"/>
  <c r="G58" i="3"/>
  <c r="B58" i="3"/>
  <c r="P62" i="3"/>
  <c r="L62" i="3"/>
  <c r="H62" i="3"/>
  <c r="D62" i="3"/>
  <c r="O62" i="3"/>
  <c r="J62" i="3"/>
  <c r="E62" i="3"/>
  <c r="N62" i="3"/>
  <c r="I62" i="3"/>
  <c r="C62" i="3"/>
  <c r="M62" i="3"/>
  <c r="G62" i="3"/>
  <c r="B62" i="3"/>
  <c r="P66" i="3"/>
  <c r="L66" i="3"/>
  <c r="H66" i="3"/>
  <c r="D66" i="3"/>
  <c r="O66" i="3"/>
  <c r="J66" i="3"/>
  <c r="E66" i="3"/>
  <c r="N66" i="3"/>
  <c r="I66" i="3"/>
  <c r="C66" i="3"/>
  <c r="M66" i="3"/>
  <c r="G66" i="3"/>
  <c r="B66" i="3"/>
  <c r="P70" i="3"/>
  <c r="L70" i="3"/>
  <c r="H70" i="3"/>
  <c r="D70" i="3"/>
  <c r="O70" i="3"/>
  <c r="J70" i="3"/>
  <c r="E70" i="3"/>
  <c r="N70" i="3"/>
  <c r="I70" i="3"/>
  <c r="C70" i="3"/>
  <c r="M70" i="3"/>
  <c r="G70" i="3"/>
  <c r="B70" i="3"/>
  <c r="P74" i="3"/>
  <c r="L74" i="3"/>
  <c r="H74" i="3"/>
  <c r="D74" i="3"/>
  <c r="O74" i="3"/>
  <c r="J74" i="3"/>
  <c r="E74" i="3"/>
  <c r="N74" i="3"/>
  <c r="I74" i="3"/>
  <c r="C74" i="3"/>
  <c r="M74" i="3"/>
  <c r="G74" i="3"/>
  <c r="B74" i="3"/>
  <c r="P78" i="3"/>
  <c r="L78" i="3"/>
  <c r="H78" i="3"/>
  <c r="D78" i="3"/>
  <c r="O78" i="3"/>
  <c r="J78" i="3"/>
  <c r="E78" i="3"/>
  <c r="N78" i="3"/>
  <c r="I78" i="3"/>
  <c r="C78" i="3"/>
  <c r="M78" i="3"/>
  <c r="G78" i="3"/>
  <c r="B78" i="3"/>
  <c r="P93" i="3"/>
  <c r="L93" i="3"/>
  <c r="H93" i="3"/>
  <c r="D93" i="3"/>
  <c r="O93" i="3"/>
  <c r="K93" i="3"/>
  <c r="G93" i="3"/>
  <c r="C93" i="3"/>
  <c r="M93" i="3"/>
  <c r="E93" i="3"/>
  <c r="J93" i="3"/>
  <c r="B93" i="3"/>
  <c r="N93" i="3"/>
  <c r="I93" i="3"/>
  <c r="F93" i="3"/>
  <c r="P97" i="3"/>
  <c r="L97" i="3"/>
  <c r="H97" i="3"/>
  <c r="D97" i="3"/>
  <c r="O97" i="3"/>
  <c r="K97" i="3"/>
  <c r="G97" i="3"/>
  <c r="C97" i="3"/>
  <c r="M97" i="3"/>
  <c r="E97" i="3"/>
  <c r="J97" i="3"/>
  <c r="B97" i="3"/>
  <c r="N97" i="3"/>
  <c r="I97" i="3"/>
  <c r="F97" i="3"/>
  <c r="D21" i="3"/>
  <c r="I21" i="3"/>
  <c r="O21" i="3"/>
  <c r="D22" i="3"/>
  <c r="I22" i="3"/>
  <c r="O22" i="3"/>
  <c r="D23" i="3"/>
  <c r="I23" i="3"/>
  <c r="O23" i="3"/>
  <c r="D24" i="3"/>
  <c r="I24" i="3"/>
  <c r="O24" i="3"/>
  <c r="D25" i="3"/>
  <c r="I25" i="3"/>
  <c r="O25" i="3"/>
  <c r="D26" i="3"/>
  <c r="I26" i="3"/>
  <c r="O26" i="3"/>
  <c r="D27" i="3"/>
  <c r="I27" i="3"/>
  <c r="O27" i="3"/>
  <c r="D28" i="3"/>
  <c r="I28" i="3"/>
  <c r="O28" i="3"/>
  <c r="P53" i="3"/>
  <c r="L53" i="3"/>
  <c r="H53" i="3"/>
  <c r="D53" i="3"/>
  <c r="O53" i="3"/>
  <c r="J53" i="3"/>
  <c r="E53" i="3"/>
  <c r="N53" i="3"/>
  <c r="I53" i="3"/>
  <c r="C53" i="3"/>
  <c r="M53" i="3"/>
  <c r="G53" i="3"/>
  <c r="B53" i="3"/>
  <c r="F54" i="3"/>
  <c r="P57" i="3"/>
  <c r="L57" i="3"/>
  <c r="H57" i="3"/>
  <c r="D57" i="3"/>
  <c r="O57" i="3"/>
  <c r="J57" i="3"/>
  <c r="E57" i="3"/>
  <c r="N57" i="3"/>
  <c r="I57" i="3"/>
  <c r="C57" i="3"/>
  <c r="M57" i="3"/>
  <c r="G57" i="3"/>
  <c r="B57" i="3"/>
  <c r="F58" i="3"/>
  <c r="P61" i="3"/>
  <c r="L61" i="3"/>
  <c r="H61" i="3"/>
  <c r="D61" i="3"/>
  <c r="O61" i="3"/>
  <c r="J61" i="3"/>
  <c r="E61" i="3"/>
  <c r="N61" i="3"/>
  <c r="I61" i="3"/>
  <c r="C61" i="3"/>
  <c r="M61" i="3"/>
  <c r="G61" i="3"/>
  <c r="B61" i="3"/>
  <c r="F62" i="3"/>
  <c r="P65" i="3"/>
  <c r="L65" i="3"/>
  <c r="H65" i="3"/>
  <c r="D65" i="3"/>
  <c r="O65" i="3"/>
  <c r="J65" i="3"/>
  <c r="E65" i="3"/>
  <c r="N65" i="3"/>
  <c r="I65" i="3"/>
  <c r="C65" i="3"/>
  <c r="M65" i="3"/>
  <c r="G65" i="3"/>
  <c r="B65" i="3"/>
  <c r="F66" i="3"/>
  <c r="P69" i="3"/>
  <c r="L69" i="3"/>
  <c r="H69" i="3"/>
  <c r="D69" i="3"/>
  <c r="O69" i="3"/>
  <c r="J69" i="3"/>
  <c r="E69" i="3"/>
  <c r="N69" i="3"/>
  <c r="I69" i="3"/>
  <c r="C69" i="3"/>
  <c r="M69" i="3"/>
  <c r="G69" i="3"/>
  <c r="B69" i="3"/>
  <c r="F70" i="3"/>
  <c r="P73" i="3"/>
  <c r="L73" i="3"/>
  <c r="H73" i="3"/>
  <c r="D73" i="3"/>
  <c r="O73" i="3"/>
  <c r="J73" i="3"/>
  <c r="E73" i="3"/>
  <c r="N73" i="3"/>
  <c r="I73" i="3"/>
  <c r="C73" i="3"/>
  <c r="M73" i="3"/>
  <c r="G73" i="3"/>
  <c r="B73" i="3"/>
  <c r="F74" i="3"/>
  <c r="P77" i="3"/>
  <c r="L77" i="3"/>
  <c r="H77" i="3"/>
  <c r="D77" i="3"/>
  <c r="O77" i="3"/>
  <c r="J77" i="3"/>
  <c r="E77" i="3"/>
  <c r="N77" i="3"/>
  <c r="I77" i="3"/>
  <c r="C77" i="3"/>
  <c r="M77" i="3"/>
  <c r="G77" i="3"/>
  <c r="B77" i="3"/>
  <c r="F78" i="3"/>
  <c r="P94" i="3"/>
  <c r="L94" i="3"/>
  <c r="H94" i="3"/>
  <c r="D94" i="3"/>
  <c r="O94" i="3"/>
  <c r="K94" i="3"/>
  <c r="G94" i="3"/>
  <c r="C94" i="3"/>
  <c r="M94" i="3"/>
  <c r="E94" i="3"/>
  <c r="J94" i="3"/>
  <c r="B94" i="3"/>
  <c r="N94" i="3"/>
  <c r="I94" i="3"/>
  <c r="F94" i="3"/>
  <c r="P98" i="3"/>
  <c r="L98" i="3"/>
  <c r="H98" i="3"/>
  <c r="D98" i="3"/>
  <c r="O98" i="3"/>
  <c r="K98" i="3"/>
  <c r="G98" i="3"/>
  <c r="C98" i="3"/>
  <c r="M98" i="3"/>
  <c r="E98" i="3"/>
  <c r="J98" i="3"/>
  <c r="B98" i="3"/>
  <c r="N98" i="3"/>
  <c r="I98" i="3"/>
  <c r="F98" i="3"/>
  <c r="E43" i="3"/>
  <c r="I43" i="3"/>
  <c r="M43" i="3"/>
  <c r="E44" i="3"/>
  <c r="I44" i="3"/>
  <c r="M44" i="3"/>
  <c r="E45" i="3"/>
  <c r="I45" i="3"/>
  <c r="M45" i="3"/>
  <c r="E46" i="3"/>
  <c r="I46" i="3"/>
  <c r="M46" i="3"/>
  <c r="E47" i="3"/>
  <c r="I47" i="3"/>
  <c r="M47" i="3"/>
  <c r="E48" i="3"/>
  <c r="I48" i="3"/>
  <c r="M48" i="3"/>
  <c r="E49" i="3"/>
  <c r="I49" i="3"/>
  <c r="M49" i="3"/>
  <c r="E50" i="3"/>
  <c r="I50" i="3"/>
  <c r="M50" i="3"/>
  <c r="E51" i="3"/>
  <c r="I51" i="3"/>
  <c r="M51" i="3"/>
  <c r="F80" i="3"/>
  <c r="P81" i="3"/>
  <c r="L81" i="3"/>
  <c r="H81" i="3"/>
  <c r="D81" i="3"/>
  <c r="O81" i="3"/>
  <c r="K81" i="3"/>
  <c r="G81" i="3"/>
  <c r="C81" i="3"/>
  <c r="J81" i="3"/>
  <c r="B81" i="3"/>
  <c r="M81" i="3"/>
  <c r="F82" i="3"/>
  <c r="P83" i="3"/>
  <c r="L83" i="3"/>
  <c r="H83" i="3"/>
  <c r="D83" i="3"/>
  <c r="O83" i="3"/>
  <c r="K83" i="3"/>
  <c r="G83" i="3"/>
  <c r="C83" i="3"/>
  <c r="J83" i="3"/>
  <c r="B83" i="3"/>
  <c r="M83" i="3"/>
  <c r="F84" i="3"/>
  <c r="P85" i="3"/>
  <c r="L85" i="3"/>
  <c r="H85" i="3"/>
  <c r="D85" i="3"/>
  <c r="O85" i="3"/>
  <c r="K85" i="3"/>
  <c r="G85" i="3"/>
  <c r="C85" i="3"/>
  <c r="J85" i="3"/>
  <c r="B85" i="3"/>
  <c r="M85" i="3"/>
  <c r="F86" i="3"/>
  <c r="P87" i="3"/>
  <c r="L87" i="3"/>
  <c r="H87" i="3"/>
  <c r="D87" i="3"/>
  <c r="O87" i="3"/>
  <c r="K87" i="3"/>
  <c r="G87" i="3"/>
  <c r="C87" i="3"/>
  <c r="J87" i="3"/>
  <c r="B87" i="3"/>
  <c r="M87" i="3"/>
  <c r="F88" i="3"/>
  <c r="P89" i="3"/>
  <c r="L89" i="3"/>
  <c r="H89" i="3"/>
  <c r="D89" i="3"/>
  <c r="O89" i="3"/>
  <c r="K89" i="3"/>
  <c r="G89" i="3"/>
  <c r="C89" i="3"/>
  <c r="J89" i="3"/>
  <c r="B89" i="3"/>
  <c r="M89" i="3"/>
  <c r="F90" i="3"/>
  <c r="P91" i="3"/>
  <c r="L91" i="3"/>
  <c r="H91" i="3"/>
  <c r="D91" i="3"/>
  <c r="O91" i="3"/>
  <c r="K91" i="3"/>
  <c r="G91" i="3"/>
  <c r="C91" i="3"/>
  <c r="J91" i="3"/>
  <c r="B91" i="3"/>
  <c r="M91" i="3"/>
  <c r="F92" i="3"/>
  <c r="B43" i="3"/>
  <c r="F43" i="3"/>
  <c r="J43" i="3"/>
  <c r="N43" i="3"/>
  <c r="B44" i="3"/>
  <c r="F44" i="3"/>
  <c r="J44" i="3"/>
  <c r="N44" i="3"/>
  <c r="B45" i="3"/>
  <c r="F45" i="3"/>
  <c r="J45" i="3"/>
  <c r="B46" i="3"/>
  <c r="F46" i="3"/>
  <c r="J46" i="3"/>
  <c r="B47" i="3"/>
  <c r="F47" i="3"/>
  <c r="J47" i="3"/>
  <c r="B48" i="3"/>
  <c r="F48" i="3"/>
  <c r="J48" i="3"/>
  <c r="B49" i="3"/>
  <c r="F49" i="3"/>
  <c r="J49" i="3"/>
  <c r="B50" i="3"/>
  <c r="F50" i="3"/>
  <c r="J50" i="3"/>
  <c r="M32" i="4"/>
  <c r="H32" i="4"/>
  <c r="D32" i="4"/>
  <c r="P32" i="4"/>
  <c r="L32" i="4"/>
  <c r="G32" i="4"/>
  <c r="C32" i="4"/>
  <c r="O32" i="4"/>
  <c r="F32" i="4"/>
  <c r="N32" i="4"/>
  <c r="E32" i="4"/>
  <c r="J32" i="4"/>
  <c r="B32" i="4"/>
  <c r="I32" i="4"/>
  <c r="C43" i="3"/>
  <c r="G43" i="3"/>
  <c r="K43" i="3"/>
  <c r="C44" i="3"/>
  <c r="G44" i="3"/>
  <c r="K44" i="3"/>
  <c r="P80" i="3"/>
  <c r="L80" i="3"/>
  <c r="H80" i="3"/>
  <c r="D80" i="3"/>
  <c r="O80" i="3"/>
  <c r="K80" i="3"/>
  <c r="G80" i="3"/>
  <c r="C80" i="3"/>
  <c r="J80" i="3"/>
  <c r="B80" i="3"/>
  <c r="M80" i="3"/>
  <c r="P82" i="3"/>
  <c r="L82" i="3"/>
  <c r="H82" i="3"/>
  <c r="D82" i="3"/>
  <c r="O82" i="3"/>
  <c r="K82" i="3"/>
  <c r="G82" i="3"/>
  <c r="C82" i="3"/>
  <c r="J82" i="3"/>
  <c r="B82" i="3"/>
  <c r="M82" i="3"/>
  <c r="P84" i="3"/>
  <c r="L84" i="3"/>
  <c r="H84" i="3"/>
  <c r="D84" i="3"/>
  <c r="O84" i="3"/>
  <c r="K84" i="3"/>
  <c r="G84" i="3"/>
  <c r="C84" i="3"/>
  <c r="J84" i="3"/>
  <c r="B84" i="3"/>
  <c r="M84" i="3"/>
  <c r="P86" i="3"/>
  <c r="L86" i="3"/>
  <c r="H86" i="3"/>
  <c r="D86" i="3"/>
  <c r="O86" i="3"/>
  <c r="K86" i="3"/>
  <c r="G86" i="3"/>
  <c r="C86" i="3"/>
  <c r="J86" i="3"/>
  <c r="B86" i="3"/>
  <c r="M86" i="3"/>
  <c r="P88" i="3"/>
  <c r="L88" i="3"/>
  <c r="H88" i="3"/>
  <c r="D88" i="3"/>
  <c r="O88" i="3"/>
  <c r="K88" i="3"/>
  <c r="G88" i="3"/>
  <c r="C88" i="3"/>
  <c r="J88" i="3"/>
  <c r="B88" i="3"/>
  <c r="M88" i="3"/>
  <c r="P90" i="3"/>
  <c r="L90" i="3"/>
  <c r="H90" i="3"/>
  <c r="D90" i="3"/>
  <c r="O90" i="3"/>
  <c r="K90" i="3"/>
  <c r="G90" i="3"/>
  <c r="C90" i="3"/>
  <c r="J90" i="3"/>
  <c r="B90" i="3"/>
  <c r="M90" i="3"/>
  <c r="P92" i="3"/>
  <c r="L92" i="3"/>
  <c r="H92" i="3"/>
  <c r="D92" i="3"/>
  <c r="O92" i="3"/>
  <c r="K92" i="3"/>
  <c r="G92" i="3"/>
  <c r="C92" i="3"/>
  <c r="M92" i="3"/>
  <c r="J92" i="3"/>
  <c r="B92" i="3"/>
  <c r="N92" i="3"/>
  <c r="P99" i="3"/>
  <c r="L99" i="3"/>
  <c r="H99" i="3"/>
  <c r="D99" i="3"/>
  <c r="O99" i="3"/>
  <c r="K99" i="3"/>
  <c r="G99" i="3"/>
  <c r="C99" i="3"/>
  <c r="I99" i="3"/>
  <c r="P100" i="3"/>
  <c r="L100" i="3"/>
  <c r="H100" i="3"/>
  <c r="D100" i="3"/>
  <c r="O100" i="3"/>
  <c r="K100" i="3"/>
  <c r="G100" i="3"/>
  <c r="C100" i="3"/>
  <c r="I100" i="3"/>
  <c r="P101" i="3"/>
  <c r="L101" i="3"/>
  <c r="H101" i="3"/>
  <c r="D101" i="3"/>
  <c r="O101" i="3"/>
  <c r="K101" i="3"/>
  <c r="G101" i="3"/>
  <c r="C101" i="3"/>
  <c r="I101" i="3"/>
  <c r="P102" i="3"/>
  <c r="L102" i="3"/>
  <c r="H102" i="3"/>
  <c r="D102" i="3"/>
  <c r="O102" i="3"/>
  <c r="K102" i="3"/>
  <c r="G102" i="3"/>
  <c r="C102" i="3"/>
  <c r="I102" i="3"/>
  <c r="P103" i="3"/>
  <c r="L103" i="3"/>
  <c r="H103" i="3"/>
  <c r="D103" i="3"/>
  <c r="O103" i="3"/>
  <c r="K103" i="3"/>
  <c r="G103" i="3"/>
  <c r="C103" i="3"/>
  <c r="I103" i="3"/>
  <c r="P104" i="3"/>
  <c r="L104" i="3"/>
  <c r="H104" i="3"/>
  <c r="D104" i="3"/>
  <c r="O104" i="3"/>
  <c r="K104" i="3"/>
  <c r="G104" i="3"/>
  <c r="C104" i="3"/>
  <c r="I104" i="3"/>
  <c r="P105" i="3"/>
  <c r="L105" i="3"/>
  <c r="H105" i="3"/>
  <c r="D105" i="3"/>
  <c r="O105" i="3"/>
  <c r="K105" i="3"/>
  <c r="G105" i="3"/>
  <c r="C105" i="3"/>
  <c r="N105" i="3"/>
  <c r="J105" i="3"/>
  <c r="I105" i="3"/>
  <c r="I6" i="4"/>
  <c r="I7" i="4"/>
  <c r="I8" i="4"/>
  <c r="I9" i="4"/>
  <c r="I10" i="4"/>
  <c r="B99" i="3"/>
  <c r="J99" i="3"/>
  <c r="B100" i="3"/>
  <c r="J100" i="3"/>
  <c r="B101" i="3"/>
  <c r="J101" i="3"/>
  <c r="B102" i="3"/>
  <c r="J102" i="3"/>
  <c r="B103" i="3"/>
  <c r="J103" i="3"/>
  <c r="B104" i="3"/>
  <c r="J104" i="3"/>
  <c r="B105" i="3"/>
  <c r="M105" i="3"/>
  <c r="M36" i="4"/>
  <c r="H36" i="4"/>
  <c r="D36" i="4"/>
  <c r="P36" i="4"/>
  <c r="L36" i="4"/>
  <c r="G36" i="4"/>
  <c r="C36" i="4"/>
  <c r="O36" i="4"/>
  <c r="F36" i="4"/>
  <c r="N36" i="4"/>
  <c r="E36" i="4"/>
  <c r="J36" i="4"/>
  <c r="B36" i="4"/>
  <c r="M55" i="4"/>
  <c r="H55" i="4"/>
  <c r="D55" i="4"/>
  <c r="P55" i="4"/>
  <c r="L55" i="4"/>
  <c r="G55" i="4"/>
  <c r="C55" i="4"/>
  <c r="O55" i="4"/>
  <c r="J55" i="4"/>
  <c r="F55" i="4"/>
  <c r="B55" i="4"/>
  <c r="N55" i="4"/>
  <c r="I55" i="4"/>
  <c r="E55" i="4"/>
  <c r="E99" i="3"/>
  <c r="M99" i="3"/>
  <c r="E100" i="3"/>
  <c r="M100" i="3"/>
  <c r="Q6" i="4"/>
  <c r="M6" i="4"/>
  <c r="H6" i="4"/>
  <c r="D6" i="4"/>
  <c r="P6" i="4"/>
  <c r="L6" i="4"/>
  <c r="G6" i="4"/>
  <c r="C6" i="4"/>
  <c r="O6" i="4"/>
  <c r="J6" i="4"/>
  <c r="F6" i="4"/>
  <c r="B6" i="4"/>
  <c r="Q7" i="4"/>
  <c r="M7" i="4"/>
  <c r="H7" i="4"/>
  <c r="D7" i="4"/>
  <c r="P7" i="4"/>
  <c r="L7" i="4"/>
  <c r="G7" i="4"/>
  <c r="C7" i="4"/>
  <c r="O7" i="4"/>
  <c r="J7" i="4"/>
  <c r="F7" i="4"/>
  <c r="B7" i="4"/>
  <c r="Q8" i="4"/>
  <c r="M8" i="4"/>
  <c r="H8" i="4"/>
  <c r="D8" i="4"/>
  <c r="P8" i="4"/>
  <c r="L8" i="4"/>
  <c r="G8" i="4"/>
  <c r="C8" i="4"/>
  <c r="O8" i="4"/>
  <c r="J8" i="4"/>
  <c r="F8" i="4"/>
  <c r="B8" i="4"/>
  <c r="Q9" i="4"/>
  <c r="M9" i="4"/>
  <c r="H9" i="4"/>
  <c r="D9" i="4"/>
  <c r="P9" i="4"/>
  <c r="L9" i="4"/>
  <c r="G9" i="4"/>
  <c r="C9" i="4"/>
  <c r="O9" i="4"/>
  <c r="J9" i="4"/>
  <c r="F9" i="4"/>
  <c r="B9" i="4"/>
  <c r="Q10" i="4"/>
  <c r="M10" i="4"/>
  <c r="H10" i="4"/>
  <c r="D10" i="4"/>
  <c r="P10" i="4"/>
  <c r="L10" i="4"/>
  <c r="G10" i="4"/>
  <c r="C10" i="4"/>
  <c r="O10" i="4"/>
  <c r="J10" i="4"/>
  <c r="F10" i="4"/>
  <c r="B10" i="4"/>
  <c r="M28" i="4"/>
  <c r="H28" i="4"/>
  <c r="D28" i="4"/>
  <c r="P28" i="4"/>
  <c r="L28" i="4"/>
  <c r="G28" i="4"/>
  <c r="C28" i="4"/>
  <c r="O28" i="4"/>
  <c r="F28" i="4"/>
  <c r="N28" i="4"/>
  <c r="E28" i="4"/>
  <c r="J28" i="4"/>
  <c r="B28" i="4"/>
  <c r="I36" i="4"/>
  <c r="M47" i="4"/>
  <c r="H47" i="4"/>
  <c r="D47" i="4"/>
  <c r="P47" i="4"/>
  <c r="L47" i="4"/>
  <c r="G47" i="4"/>
  <c r="C47" i="4"/>
  <c r="O47" i="4"/>
  <c r="J47" i="4"/>
  <c r="F47" i="4"/>
  <c r="B47" i="4"/>
  <c r="N47" i="4"/>
  <c r="I47" i="4"/>
  <c r="E47" i="4"/>
  <c r="P57" i="4"/>
  <c r="L57" i="4"/>
  <c r="G57" i="4"/>
  <c r="C57" i="4"/>
  <c r="J57" i="4"/>
  <c r="E57" i="4"/>
  <c r="O57" i="4"/>
  <c r="I57" i="4"/>
  <c r="D57" i="4"/>
  <c r="N57" i="4"/>
  <c r="H57" i="4"/>
  <c r="B57" i="4"/>
  <c r="M57" i="4"/>
  <c r="F57" i="4"/>
  <c r="M17" i="4"/>
  <c r="H17" i="4"/>
  <c r="D17" i="4"/>
  <c r="F17" i="4"/>
  <c r="L17" i="4"/>
  <c r="O19" i="4"/>
  <c r="J19" i="4"/>
  <c r="F19" i="4"/>
  <c r="B19" i="4"/>
  <c r="G19" i="4"/>
  <c r="M19" i="4"/>
  <c r="M25" i="4"/>
  <c r="H25" i="4"/>
  <c r="D25" i="4"/>
  <c r="F25" i="4"/>
  <c r="L25" i="4"/>
  <c r="O27" i="4"/>
  <c r="J27" i="4"/>
  <c r="F27" i="4"/>
  <c r="B27" i="4"/>
  <c r="G27" i="4"/>
  <c r="M27" i="4"/>
  <c r="P31" i="4"/>
  <c r="L31" i="4"/>
  <c r="G31" i="4"/>
  <c r="C31" i="4"/>
  <c r="O31" i="4"/>
  <c r="J31" i="4"/>
  <c r="F31" i="4"/>
  <c r="B31" i="4"/>
  <c r="I31" i="4"/>
  <c r="P35" i="4"/>
  <c r="L35" i="4"/>
  <c r="G35" i="4"/>
  <c r="C35" i="4"/>
  <c r="O35" i="4"/>
  <c r="J35" i="4"/>
  <c r="F35" i="4"/>
  <c r="B35" i="4"/>
  <c r="I35" i="4"/>
  <c r="P39" i="4"/>
  <c r="L39" i="4"/>
  <c r="G39" i="4"/>
  <c r="C39" i="4"/>
  <c r="O39" i="4"/>
  <c r="J39" i="4"/>
  <c r="F39" i="4"/>
  <c r="B39" i="4"/>
  <c r="I39" i="4"/>
  <c r="P16" i="4"/>
  <c r="L16" i="4"/>
  <c r="G16" i="4"/>
  <c r="C16" i="4"/>
  <c r="F16" i="4"/>
  <c r="M16" i="4"/>
  <c r="B17" i="4"/>
  <c r="G17" i="4"/>
  <c r="N17" i="4"/>
  <c r="C19" i="4"/>
  <c r="H19" i="4"/>
  <c r="N19" i="4"/>
  <c r="P24" i="4"/>
  <c r="L24" i="4"/>
  <c r="G24" i="4"/>
  <c r="C24" i="4"/>
  <c r="F24" i="4"/>
  <c r="M24" i="4"/>
  <c r="B25" i="4"/>
  <c r="G25" i="4"/>
  <c r="N25" i="4"/>
  <c r="C27" i="4"/>
  <c r="H27" i="4"/>
  <c r="N27" i="4"/>
  <c r="D31" i="4"/>
  <c r="M31" i="4"/>
  <c r="M35" i="4"/>
  <c r="M43" i="4"/>
  <c r="H43" i="4"/>
  <c r="D43" i="4"/>
  <c r="P43" i="4"/>
  <c r="L43" i="4"/>
  <c r="G43" i="4"/>
  <c r="C43" i="4"/>
  <c r="O43" i="4"/>
  <c r="J43" i="4"/>
  <c r="F43" i="4"/>
  <c r="B43" i="4"/>
  <c r="M51" i="4"/>
  <c r="H51" i="4"/>
  <c r="D51" i="4"/>
  <c r="P51" i="4"/>
  <c r="L51" i="4"/>
  <c r="G51" i="4"/>
  <c r="C51" i="4"/>
  <c r="O51" i="4"/>
  <c r="J51" i="4"/>
  <c r="F51" i="4"/>
  <c r="B51" i="4"/>
  <c r="P69" i="4"/>
  <c r="L69" i="4"/>
  <c r="G69" i="4"/>
  <c r="C69" i="4"/>
  <c r="J69" i="4"/>
  <c r="E69" i="4"/>
  <c r="N69" i="4"/>
  <c r="H69" i="4"/>
  <c r="B69" i="4"/>
  <c r="I69" i="4"/>
  <c r="F69" i="4"/>
  <c r="O69" i="4"/>
  <c r="D69" i="4"/>
  <c r="O15" i="4"/>
  <c r="J15" i="4"/>
  <c r="F15" i="4"/>
  <c r="B15" i="4"/>
  <c r="G15" i="4"/>
  <c r="M15" i="4"/>
  <c r="B16" i="4"/>
  <c r="H16" i="4"/>
  <c r="N16" i="4"/>
  <c r="C17" i="4"/>
  <c r="I17" i="4"/>
  <c r="O17" i="4"/>
  <c r="D19" i="4"/>
  <c r="I19" i="4"/>
  <c r="P19" i="4"/>
  <c r="M21" i="4"/>
  <c r="H21" i="4"/>
  <c r="D21" i="4"/>
  <c r="F21" i="4"/>
  <c r="L21" i="4"/>
  <c r="O23" i="4"/>
  <c r="J23" i="4"/>
  <c r="F23" i="4"/>
  <c r="B23" i="4"/>
  <c r="G23" i="4"/>
  <c r="M23" i="4"/>
  <c r="B24" i="4"/>
  <c r="H24" i="4"/>
  <c r="N24" i="4"/>
  <c r="C25" i="4"/>
  <c r="I25" i="4"/>
  <c r="O25" i="4"/>
  <c r="D27" i="4"/>
  <c r="I27" i="4"/>
  <c r="P27" i="4"/>
  <c r="E31" i="4"/>
  <c r="N31" i="4"/>
  <c r="E35" i="4"/>
  <c r="N35" i="4"/>
  <c r="E39" i="4"/>
  <c r="N39" i="4"/>
  <c r="E43" i="4"/>
  <c r="E51" i="4"/>
  <c r="M69" i="4"/>
  <c r="E11" i="4"/>
  <c r="I11" i="4"/>
  <c r="E12" i="4"/>
  <c r="I12" i="4"/>
  <c r="E13" i="4"/>
  <c r="I13" i="4"/>
  <c r="E14" i="4"/>
  <c r="I14" i="4"/>
  <c r="E18" i="4"/>
  <c r="I18" i="4"/>
  <c r="E22" i="4"/>
  <c r="I22" i="4"/>
  <c r="E26" i="4"/>
  <c r="I26" i="4"/>
  <c r="D29" i="4"/>
  <c r="H29" i="4"/>
  <c r="M29" i="4"/>
  <c r="E30" i="4"/>
  <c r="I30" i="4"/>
  <c r="D33" i="4"/>
  <c r="H33" i="4"/>
  <c r="M33" i="4"/>
  <c r="E34" i="4"/>
  <c r="I34" i="4"/>
  <c r="D37" i="4"/>
  <c r="H37" i="4"/>
  <c r="M37" i="4"/>
  <c r="E38" i="4"/>
  <c r="I38" i="4"/>
  <c r="C40" i="4"/>
  <c r="G40" i="4"/>
  <c r="L40" i="4"/>
  <c r="P40" i="4"/>
  <c r="D41" i="4"/>
  <c r="H41" i="4"/>
  <c r="M41" i="4"/>
  <c r="E42" i="4"/>
  <c r="I42" i="4"/>
  <c r="C44" i="4"/>
  <c r="G44" i="4"/>
  <c r="L44" i="4"/>
  <c r="P44" i="4"/>
  <c r="D45" i="4"/>
  <c r="H45" i="4"/>
  <c r="M45" i="4"/>
  <c r="E46" i="4"/>
  <c r="I46" i="4"/>
  <c r="C48" i="4"/>
  <c r="G48" i="4"/>
  <c r="L48" i="4"/>
  <c r="P48" i="4"/>
  <c r="D49" i="4"/>
  <c r="H49" i="4"/>
  <c r="M49" i="4"/>
  <c r="E50" i="4"/>
  <c r="I50" i="4"/>
  <c r="C52" i="4"/>
  <c r="G52" i="4"/>
  <c r="L52" i="4"/>
  <c r="P52" i="4"/>
  <c r="D53" i="4"/>
  <c r="H53" i="4"/>
  <c r="M53" i="4"/>
  <c r="E54" i="4"/>
  <c r="I54" i="4"/>
  <c r="C56" i="4"/>
  <c r="G56" i="4"/>
  <c r="M56" i="4"/>
  <c r="C58" i="4"/>
  <c r="I58" i="4"/>
  <c r="O58" i="4"/>
  <c r="E60" i="4"/>
  <c r="N60" i="4"/>
  <c r="E62" i="4"/>
  <c r="N62" i="4"/>
  <c r="E64" i="4"/>
  <c r="P65" i="4"/>
  <c r="L65" i="4"/>
  <c r="G65" i="4"/>
  <c r="C65" i="4"/>
  <c r="N65" i="4"/>
  <c r="H65" i="4"/>
  <c r="B65" i="4"/>
  <c r="J65" i="4"/>
  <c r="E65" i="4"/>
  <c r="M65" i="4"/>
  <c r="E29" i="4"/>
  <c r="I29" i="4"/>
  <c r="E33" i="4"/>
  <c r="I33" i="4"/>
  <c r="E37" i="4"/>
  <c r="I37" i="4"/>
  <c r="D40" i="4"/>
  <c r="H40" i="4"/>
  <c r="M40" i="4"/>
  <c r="E41" i="4"/>
  <c r="I41" i="4"/>
  <c r="D44" i="4"/>
  <c r="H44" i="4"/>
  <c r="M44" i="4"/>
  <c r="E45" i="4"/>
  <c r="I45" i="4"/>
  <c r="D48" i="4"/>
  <c r="H48" i="4"/>
  <c r="M48" i="4"/>
  <c r="E49" i="4"/>
  <c r="I49" i="4"/>
  <c r="D52" i="4"/>
  <c r="H52" i="4"/>
  <c r="M52" i="4"/>
  <c r="E53" i="4"/>
  <c r="I53" i="4"/>
  <c r="D56" i="4"/>
  <c r="H56" i="4"/>
  <c r="E58" i="4"/>
  <c r="J58" i="4"/>
  <c r="G60" i="4"/>
  <c r="G62" i="4"/>
  <c r="O110" i="4"/>
  <c r="J110" i="4"/>
  <c r="F110" i="4"/>
  <c r="B110" i="4"/>
  <c r="L110" i="4"/>
  <c r="E110" i="4"/>
  <c r="P110" i="4"/>
  <c r="I110" i="4"/>
  <c r="D110" i="4"/>
  <c r="N110" i="4"/>
  <c r="H110" i="4"/>
  <c r="C110" i="4"/>
  <c r="M110" i="4"/>
  <c r="G110" i="4"/>
  <c r="E40" i="4"/>
  <c r="I40" i="4"/>
  <c r="E44" i="4"/>
  <c r="I44" i="4"/>
  <c r="E48" i="4"/>
  <c r="I48" i="4"/>
  <c r="E52" i="4"/>
  <c r="I52" i="4"/>
  <c r="O56" i="4"/>
  <c r="J56" i="4"/>
  <c r="E56" i="4"/>
  <c r="I56" i="4"/>
  <c r="P56" i="4"/>
  <c r="M58" i="4"/>
  <c r="H58" i="4"/>
  <c r="D58" i="4"/>
  <c r="F58" i="4"/>
  <c r="L58" i="4"/>
  <c r="O60" i="4"/>
  <c r="J60" i="4"/>
  <c r="F60" i="4"/>
  <c r="B60" i="4"/>
  <c r="M60" i="4"/>
  <c r="H60" i="4"/>
  <c r="D60" i="4"/>
  <c r="I60" i="4"/>
  <c r="M62" i="4"/>
  <c r="H62" i="4"/>
  <c r="D62" i="4"/>
  <c r="O62" i="4"/>
  <c r="J62" i="4"/>
  <c r="F62" i="4"/>
  <c r="B62" i="4"/>
  <c r="I62" i="4"/>
  <c r="O64" i="4"/>
  <c r="J64" i="4"/>
  <c r="F64" i="4"/>
  <c r="M64" i="4"/>
  <c r="G64" i="4"/>
  <c r="B64" i="4"/>
  <c r="P64" i="4"/>
  <c r="I64" i="4"/>
  <c r="D64" i="4"/>
  <c r="L64" i="4"/>
  <c r="P77" i="4"/>
  <c r="L77" i="4"/>
  <c r="G77" i="4"/>
  <c r="C77" i="4"/>
  <c r="J77" i="4"/>
  <c r="E77" i="4"/>
  <c r="O77" i="4"/>
  <c r="I77" i="4"/>
  <c r="D77" i="4"/>
  <c r="N77" i="4"/>
  <c r="H77" i="4"/>
  <c r="B77" i="4"/>
  <c r="P85" i="4"/>
  <c r="L85" i="4"/>
  <c r="G85" i="4"/>
  <c r="C85" i="4"/>
  <c r="J85" i="4"/>
  <c r="E85" i="4"/>
  <c r="O85" i="4"/>
  <c r="I85" i="4"/>
  <c r="D85" i="4"/>
  <c r="N85" i="4"/>
  <c r="H85" i="4"/>
  <c r="B85" i="4"/>
  <c r="M104" i="4"/>
  <c r="H104" i="4"/>
  <c r="D104" i="4"/>
  <c r="P104" i="4"/>
  <c r="L104" i="4"/>
  <c r="G104" i="4"/>
  <c r="C104" i="4"/>
  <c r="O104" i="4"/>
  <c r="J104" i="4"/>
  <c r="F104" i="4"/>
  <c r="B104" i="4"/>
  <c r="N104" i="4"/>
  <c r="I104" i="4"/>
  <c r="E104" i="4"/>
  <c r="E61" i="4"/>
  <c r="I61" i="4"/>
  <c r="N61" i="4"/>
  <c r="M66" i="4"/>
  <c r="H66" i="4"/>
  <c r="D66" i="4"/>
  <c r="F66" i="4"/>
  <c r="L66" i="4"/>
  <c r="O68" i="4"/>
  <c r="J68" i="4"/>
  <c r="F68" i="4"/>
  <c r="B68" i="4"/>
  <c r="G68" i="4"/>
  <c r="M68" i="4"/>
  <c r="C70" i="4"/>
  <c r="I70" i="4"/>
  <c r="E73" i="4"/>
  <c r="M74" i="4"/>
  <c r="H74" i="4"/>
  <c r="D74" i="4"/>
  <c r="F74" i="4"/>
  <c r="L74" i="4"/>
  <c r="O76" i="4"/>
  <c r="J76" i="4"/>
  <c r="F76" i="4"/>
  <c r="B76" i="4"/>
  <c r="G76" i="4"/>
  <c r="M76" i="4"/>
  <c r="C78" i="4"/>
  <c r="I78" i="4"/>
  <c r="E81" i="4"/>
  <c r="M82" i="4"/>
  <c r="H82" i="4"/>
  <c r="D82" i="4"/>
  <c r="F82" i="4"/>
  <c r="L82" i="4"/>
  <c r="O84" i="4"/>
  <c r="J84" i="4"/>
  <c r="F84" i="4"/>
  <c r="B84" i="4"/>
  <c r="G84" i="4"/>
  <c r="M84" i="4"/>
  <c r="C86" i="4"/>
  <c r="I86" i="4"/>
  <c r="G88" i="4"/>
  <c r="G90" i="4"/>
  <c r="G92" i="4"/>
  <c r="G94" i="4"/>
  <c r="M108" i="4"/>
  <c r="H108" i="4"/>
  <c r="D108" i="4"/>
  <c r="P108" i="4"/>
  <c r="J108" i="4"/>
  <c r="E108" i="4"/>
  <c r="O108" i="4"/>
  <c r="I108" i="4"/>
  <c r="C108" i="4"/>
  <c r="N108" i="4"/>
  <c r="G108" i="4"/>
  <c r="B108" i="4"/>
  <c r="M126" i="4"/>
  <c r="N126" i="4"/>
  <c r="H126" i="4"/>
  <c r="D126" i="4"/>
  <c r="L126" i="4"/>
  <c r="G126" i="4"/>
  <c r="C126" i="4"/>
  <c r="P126" i="4"/>
  <c r="J126" i="4"/>
  <c r="F126" i="4"/>
  <c r="B126" i="4"/>
  <c r="O126" i="4"/>
  <c r="I126" i="4"/>
  <c r="E126" i="4"/>
  <c r="P73" i="4"/>
  <c r="L73" i="4"/>
  <c r="G73" i="4"/>
  <c r="C73" i="4"/>
  <c r="F73" i="4"/>
  <c r="M73" i="4"/>
  <c r="P81" i="4"/>
  <c r="L81" i="4"/>
  <c r="G81" i="4"/>
  <c r="C81" i="4"/>
  <c r="F81" i="4"/>
  <c r="M81" i="4"/>
  <c r="M88" i="4"/>
  <c r="H88" i="4"/>
  <c r="D88" i="4"/>
  <c r="O88" i="4"/>
  <c r="J88" i="4"/>
  <c r="F88" i="4"/>
  <c r="B88" i="4"/>
  <c r="I88" i="4"/>
  <c r="O90" i="4"/>
  <c r="J90" i="4"/>
  <c r="F90" i="4"/>
  <c r="B90" i="4"/>
  <c r="M90" i="4"/>
  <c r="H90" i="4"/>
  <c r="D90" i="4"/>
  <c r="I90" i="4"/>
  <c r="M92" i="4"/>
  <c r="H92" i="4"/>
  <c r="D92" i="4"/>
  <c r="O92" i="4"/>
  <c r="J92" i="4"/>
  <c r="F92" i="4"/>
  <c r="B92" i="4"/>
  <c r="I92" i="4"/>
  <c r="O94" i="4"/>
  <c r="J94" i="4"/>
  <c r="F94" i="4"/>
  <c r="B94" i="4"/>
  <c r="M94" i="4"/>
  <c r="H94" i="4"/>
  <c r="D94" i="4"/>
  <c r="I94" i="4"/>
  <c r="M96" i="4"/>
  <c r="H96" i="4"/>
  <c r="D96" i="4"/>
  <c r="P96" i="4"/>
  <c r="L96" i="4"/>
  <c r="G96" i="4"/>
  <c r="C96" i="4"/>
  <c r="O96" i="4"/>
  <c r="J96" i="4"/>
  <c r="F96" i="4"/>
  <c r="B96" i="4"/>
  <c r="F108" i="4"/>
  <c r="P130" i="4"/>
  <c r="M130" i="4"/>
  <c r="H130" i="4"/>
  <c r="D130" i="4"/>
  <c r="J130" i="4"/>
  <c r="E130" i="4"/>
  <c r="O130" i="4"/>
  <c r="I130" i="4"/>
  <c r="C130" i="4"/>
  <c r="N130" i="4"/>
  <c r="G130" i="4"/>
  <c r="B130" i="4"/>
  <c r="L130" i="4"/>
  <c r="F130" i="4"/>
  <c r="E59" i="4"/>
  <c r="I59" i="4"/>
  <c r="C61" i="4"/>
  <c r="G61" i="4"/>
  <c r="L61" i="4"/>
  <c r="E63" i="4"/>
  <c r="I63" i="4"/>
  <c r="C66" i="4"/>
  <c r="I66" i="4"/>
  <c r="O66" i="4"/>
  <c r="D68" i="4"/>
  <c r="I68" i="4"/>
  <c r="P68" i="4"/>
  <c r="M70" i="4"/>
  <c r="H70" i="4"/>
  <c r="D70" i="4"/>
  <c r="F70" i="4"/>
  <c r="L70" i="4"/>
  <c r="O72" i="4"/>
  <c r="J72" i="4"/>
  <c r="F72" i="4"/>
  <c r="B72" i="4"/>
  <c r="G72" i="4"/>
  <c r="M72" i="4"/>
  <c r="B73" i="4"/>
  <c r="H73" i="4"/>
  <c r="N73" i="4"/>
  <c r="C74" i="4"/>
  <c r="I74" i="4"/>
  <c r="O74" i="4"/>
  <c r="D76" i="4"/>
  <c r="I76" i="4"/>
  <c r="P76" i="4"/>
  <c r="M78" i="4"/>
  <c r="H78" i="4"/>
  <c r="D78" i="4"/>
  <c r="F78" i="4"/>
  <c r="L78" i="4"/>
  <c r="O80" i="4"/>
  <c r="J80" i="4"/>
  <c r="F80" i="4"/>
  <c r="B80" i="4"/>
  <c r="G80" i="4"/>
  <c r="M80" i="4"/>
  <c r="B81" i="4"/>
  <c r="H81" i="4"/>
  <c r="N81" i="4"/>
  <c r="C82" i="4"/>
  <c r="I82" i="4"/>
  <c r="O82" i="4"/>
  <c r="D84" i="4"/>
  <c r="I84" i="4"/>
  <c r="P84" i="4"/>
  <c r="O86" i="4"/>
  <c r="M86" i="4"/>
  <c r="H86" i="4"/>
  <c r="D86" i="4"/>
  <c r="F86" i="4"/>
  <c r="L86" i="4"/>
  <c r="C88" i="4"/>
  <c r="L88" i="4"/>
  <c r="C90" i="4"/>
  <c r="L90" i="4"/>
  <c r="C92" i="4"/>
  <c r="L92" i="4"/>
  <c r="C94" i="4"/>
  <c r="L94" i="4"/>
  <c r="E96" i="4"/>
  <c r="M100" i="4"/>
  <c r="H100" i="4"/>
  <c r="D100" i="4"/>
  <c r="P100" i="4"/>
  <c r="L100" i="4"/>
  <c r="G100" i="4"/>
  <c r="C100" i="4"/>
  <c r="O100" i="4"/>
  <c r="J100" i="4"/>
  <c r="F100" i="4"/>
  <c r="B100" i="4"/>
  <c r="L108" i="4"/>
  <c r="E67" i="4"/>
  <c r="I67" i="4"/>
  <c r="E71" i="4"/>
  <c r="I71" i="4"/>
  <c r="E75" i="4"/>
  <c r="I75" i="4"/>
  <c r="E79" i="4"/>
  <c r="I79" i="4"/>
  <c r="E83" i="4"/>
  <c r="I83" i="4"/>
  <c r="E87" i="4"/>
  <c r="I87" i="4"/>
  <c r="C89" i="4"/>
  <c r="G89" i="4"/>
  <c r="L89" i="4"/>
  <c r="P89" i="4"/>
  <c r="E91" i="4"/>
  <c r="I91" i="4"/>
  <c r="C93" i="4"/>
  <c r="G93" i="4"/>
  <c r="L93" i="4"/>
  <c r="P93" i="4"/>
  <c r="E95" i="4"/>
  <c r="I95" i="4"/>
  <c r="C97" i="4"/>
  <c r="G97" i="4"/>
  <c r="L97" i="4"/>
  <c r="P97" i="4"/>
  <c r="D98" i="4"/>
  <c r="H98" i="4"/>
  <c r="M98" i="4"/>
  <c r="E99" i="4"/>
  <c r="I99" i="4"/>
  <c r="C101" i="4"/>
  <c r="G101" i="4"/>
  <c r="L101" i="4"/>
  <c r="P101" i="4"/>
  <c r="D102" i="4"/>
  <c r="H102" i="4"/>
  <c r="M102" i="4"/>
  <c r="E103" i="4"/>
  <c r="I103" i="4"/>
  <c r="C105" i="4"/>
  <c r="G105" i="4"/>
  <c r="L105" i="4"/>
  <c r="P105" i="4"/>
  <c r="E106" i="4"/>
  <c r="P107" i="4"/>
  <c r="L107" i="4"/>
  <c r="G107" i="4"/>
  <c r="C107" i="4"/>
  <c r="F107" i="4"/>
  <c r="M107" i="4"/>
  <c r="D111" i="4"/>
  <c r="I111" i="4"/>
  <c r="E112" i="4"/>
  <c r="J112" i="4"/>
  <c r="E114" i="4"/>
  <c r="M115" i="4"/>
  <c r="H115" i="4"/>
  <c r="D115" i="4"/>
  <c r="P115" i="4"/>
  <c r="L115" i="4"/>
  <c r="G115" i="4"/>
  <c r="C115" i="4"/>
  <c r="I115" i="4"/>
  <c r="E98" i="4"/>
  <c r="I98" i="4"/>
  <c r="N98" i="4"/>
  <c r="E102" i="4"/>
  <c r="I102" i="4"/>
  <c r="N102" i="4"/>
  <c r="O106" i="4"/>
  <c r="J106" i="4"/>
  <c r="F106" i="4"/>
  <c r="B106" i="4"/>
  <c r="G106" i="4"/>
  <c r="M106" i="4"/>
  <c r="M112" i="4"/>
  <c r="H112" i="4"/>
  <c r="D112" i="4"/>
  <c r="F112" i="4"/>
  <c r="L112" i="4"/>
  <c r="O114" i="4"/>
  <c r="J114" i="4"/>
  <c r="F114" i="4"/>
  <c r="B114" i="4"/>
  <c r="G114" i="4"/>
  <c r="M114" i="4"/>
  <c r="M118" i="4"/>
  <c r="P118" i="4"/>
  <c r="L118" i="4"/>
  <c r="G118" i="4"/>
  <c r="C118" i="4"/>
  <c r="O118" i="4"/>
  <c r="J118" i="4"/>
  <c r="F118" i="4"/>
  <c r="B118" i="4"/>
  <c r="I118" i="4"/>
  <c r="M122" i="4"/>
  <c r="H122" i="4"/>
  <c r="D122" i="4"/>
  <c r="P122" i="4"/>
  <c r="L122" i="4"/>
  <c r="G122" i="4"/>
  <c r="C122" i="4"/>
  <c r="O122" i="4"/>
  <c r="J122" i="4"/>
  <c r="F122" i="4"/>
  <c r="B122" i="4"/>
  <c r="E89" i="4"/>
  <c r="I89" i="4"/>
  <c r="E93" i="4"/>
  <c r="I93" i="4"/>
  <c r="E97" i="4"/>
  <c r="I97" i="4"/>
  <c r="B98" i="4"/>
  <c r="F98" i="4"/>
  <c r="J98" i="4"/>
  <c r="E101" i="4"/>
  <c r="I101" i="4"/>
  <c r="B102" i="4"/>
  <c r="F102" i="4"/>
  <c r="J102" i="4"/>
  <c r="E105" i="4"/>
  <c r="I105" i="4"/>
  <c r="C106" i="4"/>
  <c r="H106" i="4"/>
  <c r="N106" i="4"/>
  <c r="P111" i="4"/>
  <c r="L111" i="4"/>
  <c r="G111" i="4"/>
  <c r="C111" i="4"/>
  <c r="F111" i="4"/>
  <c r="M111" i="4"/>
  <c r="B112" i="4"/>
  <c r="G112" i="4"/>
  <c r="N112" i="4"/>
  <c r="C114" i="4"/>
  <c r="H114" i="4"/>
  <c r="N114" i="4"/>
  <c r="D118" i="4"/>
  <c r="N118" i="4"/>
  <c r="E122" i="4"/>
  <c r="E109" i="4"/>
  <c r="I109" i="4"/>
  <c r="E113" i="4"/>
  <c r="I113" i="4"/>
  <c r="D116" i="4"/>
  <c r="H116" i="4"/>
  <c r="M116" i="4"/>
  <c r="E117" i="4"/>
  <c r="I117" i="4"/>
  <c r="C119" i="4"/>
  <c r="G119" i="4"/>
  <c r="L119" i="4"/>
  <c r="P119" i="4"/>
  <c r="D120" i="4"/>
  <c r="H120" i="4"/>
  <c r="M120" i="4"/>
  <c r="E121" i="4"/>
  <c r="I121" i="4"/>
  <c r="C123" i="4"/>
  <c r="G123" i="4"/>
  <c r="L123" i="4"/>
  <c r="P123" i="4"/>
  <c r="D124" i="4"/>
  <c r="H124" i="4"/>
  <c r="M124" i="4"/>
  <c r="E125" i="4"/>
  <c r="I125" i="4"/>
  <c r="E128" i="4"/>
  <c r="P129" i="4"/>
  <c r="L129" i="4"/>
  <c r="G129" i="4"/>
  <c r="C129" i="4"/>
  <c r="F129" i="4"/>
  <c r="M129" i="4"/>
  <c r="I134" i="4"/>
  <c r="I138" i="4"/>
  <c r="I142" i="4"/>
  <c r="I146" i="4"/>
  <c r="E116" i="4"/>
  <c r="I116" i="4"/>
  <c r="D119" i="4"/>
  <c r="H119" i="4"/>
  <c r="M119" i="4"/>
  <c r="E120" i="4"/>
  <c r="I120" i="4"/>
  <c r="D123" i="4"/>
  <c r="H123" i="4"/>
  <c r="M123" i="4"/>
  <c r="E124" i="4"/>
  <c r="I124" i="4"/>
  <c r="O128" i="4"/>
  <c r="J128" i="4"/>
  <c r="F128" i="4"/>
  <c r="B128" i="4"/>
  <c r="G128" i="4"/>
  <c r="M128" i="4"/>
  <c r="E119" i="4"/>
  <c r="I119" i="4"/>
  <c r="E123" i="4"/>
  <c r="I123" i="4"/>
  <c r="P134" i="4"/>
  <c r="L134" i="4"/>
  <c r="G134" i="4"/>
  <c r="C134" i="4"/>
  <c r="O134" i="4"/>
  <c r="J134" i="4"/>
  <c r="F134" i="4"/>
  <c r="B134" i="4"/>
  <c r="M134" i="4"/>
  <c r="H134" i="4"/>
  <c r="D134" i="4"/>
  <c r="P138" i="4"/>
  <c r="L138" i="4"/>
  <c r="G138" i="4"/>
  <c r="C138" i="4"/>
  <c r="O138" i="4"/>
  <c r="J138" i="4"/>
  <c r="F138" i="4"/>
  <c r="B138" i="4"/>
  <c r="M138" i="4"/>
  <c r="H138" i="4"/>
  <c r="D138" i="4"/>
  <c r="P142" i="4"/>
  <c r="L142" i="4"/>
  <c r="G142" i="4"/>
  <c r="C142" i="4"/>
  <c r="O142" i="4"/>
  <c r="J142" i="4"/>
  <c r="F142" i="4"/>
  <c r="B142" i="4"/>
  <c r="M142" i="4"/>
  <c r="H142" i="4"/>
  <c r="D142" i="4"/>
  <c r="P146" i="4"/>
  <c r="L146" i="4"/>
  <c r="G146" i="4"/>
  <c r="C146" i="4"/>
  <c r="O146" i="4"/>
  <c r="J146" i="4"/>
  <c r="F146" i="4"/>
  <c r="B146" i="4"/>
  <c r="M146" i="4"/>
  <c r="H146" i="4"/>
  <c r="D146" i="4"/>
  <c r="E127" i="4"/>
  <c r="I127" i="4"/>
  <c r="E131" i="4"/>
  <c r="I131" i="4"/>
  <c r="B132" i="4"/>
  <c r="F132" i="4"/>
  <c r="J132" i="4"/>
  <c r="O132" i="4"/>
  <c r="C133" i="4"/>
  <c r="G133" i="4"/>
  <c r="L133" i="4"/>
  <c r="P133" i="4"/>
  <c r="E135" i="4"/>
  <c r="I135" i="4"/>
  <c r="B136" i="4"/>
  <c r="F136" i="4"/>
  <c r="J136" i="4"/>
  <c r="O136" i="4"/>
  <c r="C137" i="4"/>
  <c r="G137" i="4"/>
  <c r="L137" i="4"/>
  <c r="P137" i="4"/>
  <c r="E139" i="4"/>
  <c r="I139" i="4"/>
  <c r="B140" i="4"/>
  <c r="F140" i="4"/>
  <c r="J140" i="4"/>
  <c r="O140" i="4"/>
  <c r="C141" i="4"/>
  <c r="G141" i="4"/>
  <c r="L141" i="4"/>
  <c r="P141" i="4"/>
  <c r="E143" i="4"/>
  <c r="I143" i="4"/>
  <c r="B144" i="4"/>
  <c r="F144" i="4"/>
  <c r="J144" i="4"/>
  <c r="O144" i="4"/>
  <c r="C145" i="4"/>
  <c r="G145" i="4"/>
  <c r="L145" i="4"/>
  <c r="P145" i="4"/>
  <c r="E147" i="4"/>
  <c r="I147" i="4"/>
  <c r="B148" i="4"/>
  <c r="F148" i="4"/>
  <c r="J148" i="4"/>
  <c r="O148" i="4"/>
  <c r="C149" i="4"/>
  <c r="G149" i="4"/>
  <c r="L149" i="4"/>
  <c r="P149" i="4"/>
  <c r="D150" i="4"/>
  <c r="H150" i="4"/>
  <c r="M150" i="4"/>
  <c r="E150" i="4"/>
  <c r="I150" i="4"/>
  <c r="N150" i="4"/>
  <c r="E133" i="4"/>
  <c r="I133" i="4"/>
  <c r="N133" i="4"/>
  <c r="E137" i="4"/>
  <c r="I137" i="4"/>
  <c r="N137" i="4"/>
  <c r="E141" i="4"/>
  <c r="I141" i="4"/>
  <c r="N141" i="4"/>
  <c r="E145" i="4"/>
  <c r="I145" i="4"/>
  <c r="N145" i="4"/>
  <c r="E149" i="4"/>
  <c r="I149" i="4"/>
  <c r="N149" i="4"/>
  <c r="B150" i="4"/>
  <c r="F150" i="4"/>
  <c r="J150" i="4"/>
  <c r="O150" i="4"/>
  <c r="E132" i="4"/>
  <c r="I132" i="4"/>
  <c r="B133" i="4"/>
  <c r="F133" i="4"/>
  <c r="J133" i="4"/>
  <c r="E136" i="4"/>
  <c r="I136" i="4"/>
  <c r="B137" i="4"/>
  <c r="F137" i="4"/>
  <c r="J137" i="4"/>
  <c r="E140" i="4"/>
  <c r="I140" i="4"/>
  <c r="B141" i="4"/>
  <c r="F141" i="4"/>
  <c r="J141" i="4"/>
  <c r="E144" i="4"/>
  <c r="I144" i="4"/>
  <c r="B145" i="4"/>
  <c r="F145" i="4"/>
  <c r="J145" i="4"/>
  <c r="E148" i="4"/>
  <c r="I148" i="4"/>
  <c r="B149" i="4"/>
  <c r="F149" i="4"/>
  <c r="J149" i="4"/>
  <c r="C150" i="4"/>
  <c r="G150" i="4"/>
  <c r="L150" i="4"/>
  <c r="N6" i="3" l="1"/>
</calcChain>
</file>

<file path=xl/sharedStrings.xml><?xml version="1.0" encoding="utf-8"?>
<sst xmlns="http://schemas.openxmlformats.org/spreadsheetml/2006/main" count="107" uniqueCount="36">
  <si>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</si>
  <si>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</si>
  <si>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</si>
  <si>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</si>
  <si>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</si>
  <si>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</si>
  <si>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</si>
  <si>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</si>
  <si>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</si>
  <si>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</si>
  <si>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</si>
  <si>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</si>
  <si>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</si>
  <si>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</si>
  <si>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</si>
  <si>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9"/>
  </si>
  <si>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9"/>
  </si>
  <si>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9"/>
  </si>
  <si>
    <t>契約を締結した日</t>
    <rPh sb="0" eb="2">
      <t>ケイヤク</t>
    </rPh>
    <rPh sb="3" eb="5">
      <t>テイケツ</t>
    </rPh>
    <rPh sb="7" eb="8">
      <t>ヒ</t>
    </rPh>
    <phoneticPr fontId="9"/>
  </si>
  <si>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9"/>
  </si>
  <si>
    <t>法人番号</t>
    <rPh sb="0" eb="2">
      <t>ホウジン</t>
    </rPh>
    <rPh sb="2" eb="4">
      <t>バンゴウ</t>
    </rPh>
    <phoneticPr fontId="9"/>
  </si>
  <si>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9"/>
  </si>
  <si>
    <t>予定価格</t>
    <rPh sb="0" eb="2">
      <t>ヨテイ</t>
    </rPh>
    <rPh sb="2" eb="4">
      <t>カカク</t>
    </rPh>
    <phoneticPr fontId="9"/>
  </si>
  <si>
    <t>契約金額</t>
    <rPh sb="0" eb="2">
      <t>ケイヤク</t>
    </rPh>
    <rPh sb="2" eb="4">
      <t>キンガク</t>
    </rPh>
    <phoneticPr fontId="9"/>
  </si>
  <si>
    <t>落札率</t>
    <rPh sb="0" eb="2">
      <t>ラクサツ</t>
    </rPh>
    <rPh sb="2" eb="3">
      <t>リツ</t>
    </rPh>
    <phoneticPr fontId="9"/>
  </si>
  <si>
    <t>再就職の役員の数</t>
    <phoneticPr fontId="9"/>
  </si>
  <si>
    <t>公益法人の場合</t>
    <phoneticPr fontId="9"/>
  </si>
  <si>
    <t>備　　考</t>
    <rPh sb="0" eb="1">
      <t>ソナエ</t>
    </rPh>
    <rPh sb="3" eb="4">
      <t>コウ</t>
    </rPh>
    <phoneticPr fontId="9"/>
  </si>
  <si>
    <t>公益法人の区分</t>
    <rPh sb="0" eb="2">
      <t>コウエキ</t>
    </rPh>
    <rPh sb="2" eb="4">
      <t>ホウジン</t>
    </rPh>
    <rPh sb="5" eb="7">
      <t>クブン</t>
    </rPh>
    <phoneticPr fontId="1"/>
  </si>
  <si>
    <t>国所管、都道府県所管の区分</t>
    <rPh sb="4" eb="8">
      <t>トドウフケン</t>
    </rPh>
    <phoneticPr fontId="1"/>
  </si>
  <si>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</si>
  <si>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9"/>
  </si>
  <si>
    <t>物品役務等の名称及び数量</t>
    <rPh sb="0" eb="2">
      <t>ブッピン</t>
    </rPh>
    <rPh sb="2" eb="4">
      <t>エキム</t>
    </rPh>
    <rPh sb="4" eb="5">
      <t>トウ</t>
    </rPh>
    <rPh sb="6" eb="8">
      <t>メイショウ</t>
    </rPh>
    <rPh sb="8" eb="9">
      <t>オヨ</t>
    </rPh>
    <rPh sb="10" eb="12">
      <t>スウリョウ</t>
    </rPh>
    <phoneticPr fontId="9"/>
  </si>
  <si>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9"/>
  </si>
  <si>
    <t>備考</t>
    <rPh sb="0" eb="2">
      <t>ビコウ</t>
    </rPh>
    <phoneticPr fontId="9"/>
  </si>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</sst>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s>
  <fonts count="12">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74">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0" xfId="6" applyFont="1" applyFill="1" applyAlignment="1">
      <alignment vertical="center" wrapText="1"/>
    </xf>
    <xf numFmtId="0" fontId="6" fillId="0" borderId="0" xfId="1" applyFont="1" applyFill="1" applyAlignment="1">
      <alignment horizontal="left" vertical="center"/>
    </xf>
    <xf numFmtId="9" fontId="6" fillId="0" borderId="0" xfId="1" applyNumberFormat="1" applyFont="1" applyFill="1">
      <alignment vertical="center"/>
    </xf>
    <xf numFmtId="0" fontId="7" fillId="0" borderId="0" xfId="2" applyFont="1"/>
    <xf numFmtId="0" fontId="7" fillId="0" borderId="0" xfId="1" applyFont="1" applyFill="1" applyAlignment="1">
      <alignment horizontal="center" vertical="center"/>
    </xf>
    <xf numFmtId="0" fontId="7" fillId="0" borderId="0" xfId="1" applyFont="1" applyFill="1">
      <alignment vertical="center"/>
    </xf>
    <xf numFmtId="0" fontId="7" fillId="0" borderId="0" xfId="1" applyFont="1" applyFill="1" applyAlignment="1">
      <alignment horizontal="left" vertical="center"/>
    </xf>
    <xf numFmtId="38" fontId="7" fillId="0" borderId="0" xfId="3" applyFont="1" applyFill="1" applyAlignment="1">
      <alignment horizontal="center" vertical="center"/>
    </xf>
    <xf numFmtId="9" fontId="7" fillId="0" borderId="0" xfId="1" applyNumberFormat="1" applyFont="1" applyFill="1">
      <alignment vertical="center"/>
    </xf>
    <xf numFmtId="176" fontId="7" fillId="0" borderId="0" xfId="1" applyNumberFormat="1" applyFont="1" applyFill="1">
      <alignment vertical="center"/>
    </xf>
    <xf numFmtId="0" fontId="7" fillId="0" borderId="0" xfId="2" applyFont="1" applyAlignment="1">
      <alignment horizontal="right" vertical="center"/>
    </xf>
    <xf numFmtId="0" fontId="7" fillId="0" borderId="1" xfId="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0" fontId="7" fillId="0" borderId="0" xfId="1" applyFont="1" applyFill="1" applyAlignment="1">
      <alignment horizontal="center" vertical="center" wrapText="1"/>
    </xf>
    <xf numFmtId="181" fontId="8" fillId="0" borderId="4" xfId="4" applyNumberFormat="1" applyFont="1" applyFill="1" applyBorder="1" applyAlignment="1">
      <alignment horizontal="center" vertical="center" wrapText="1"/>
    </xf>
    <xf numFmtId="0" fontId="8" fillId="0" borderId="4" xfId="5" applyNumberFormat="1" applyFont="1" applyFill="1" applyBorder="1" applyAlignment="1">
      <alignment horizontal="center" vertical="center" wrapText="1"/>
    </xf>
    <xf numFmtId="38" fontId="7" fillId="0" borderId="0" xfId="3" applyFont="1" applyFill="1" applyAlignment="1">
      <alignment horizontal="left" vertical="center"/>
    </xf>
    <xf numFmtId="180" fontId="7" fillId="0" borderId="0" xfId="1" applyNumberFormat="1" applyFont="1" applyFill="1">
      <alignment vertical="center"/>
    </xf>
    <xf numFmtId="176" fontId="7" fillId="0" borderId="7" xfId="1" applyNumberFormat="1" applyFont="1" applyFill="1" applyBorder="1" applyAlignment="1">
      <alignment horizontal="center" vertical="center" wrapText="1"/>
    </xf>
    <xf numFmtId="0" fontId="7" fillId="0" borderId="1" xfId="1" applyFont="1" applyBorder="1" applyAlignment="1">
      <alignment horizontal="center" vertical="center" wrapText="1"/>
    </xf>
    <xf numFmtId="177" fontId="8" fillId="0" borderId="4" xfId="4" applyNumberFormat="1" applyFont="1" applyFill="1" applyBorder="1" applyAlignment="1">
      <alignment horizontal="center" vertical="center" shrinkToFit="1"/>
    </xf>
    <xf numFmtId="0" fontId="7" fillId="0" borderId="1" xfId="2" applyFont="1" applyBorder="1" applyAlignment="1">
      <alignment horizontal="right" vertical="center"/>
    </xf>
    <xf numFmtId="178" fontId="8" fillId="0" borderId="4" xfId="4" applyNumberFormat="1" applyFont="1" applyFill="1" applyBorder="1" applyAlignment="1">
      <alignment horizontal="left" vertical="center" wrapText="1"/>
    </xf>
    <xf numFmtId="0" fontId="7" fillId="0" borderId="0" xfId="6" applyFont="1" applyFill="1" applyAlignment="1">
      <alignment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xf numFmtId="9" fontId="7" fillId="0"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4" fillId="0" borderId="0" xfId="2" applyFont="1" applyAlignment="1">
      <alignment horizontal="left" vertical="center"/>
    </xf>
    <xf numFmtId="0" fontId="7" fillId="0" borderId="1" xfId="2" applyFont="1" applyFill="1" applyBorder="1" applyAlignment="1">
      <alignment horizontal="center" vertical="center" wrapText="1"/>
    </xf>
    <xf numFmtId="180" fontId="7" fillId="0" borderId="1" xfId="1" applyNumberFormat="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10" fillId="0" borderId="0" xfId="1" applyFont="1" applyAlignment="1">
      <alignment horizontal="left" vertical="center" wrapText="1"/>
    </xf>
    <xf numFmtId="0" fontId="11" fillId="0" borderId="0" xfId="1" applyFont="1" applyAlignment="1">
      <alignment horizontal="left" vertical="center" wrapText="1"/>
    </xf>
    <xf numFmtId="0" fontId="11" fillId="0" borderId="3"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314;&#32068;&#32340;&#21442;&#32771;&#36039;&#26009;/109&#22865;&#32004;&#29366;&#27841;&#35519;&#26619;&#31080;&#12539;&#30435;&#35222;&#22996;&#21729;&#20250;&#31561;/&#9733;&#20844;&#20849;&#35519;&#36948;&#12398;&#36969;&#27491;&#21270;&#65288;&#38543;&#24847;&#22865;&#32004;&#12398;&#35211;&#30452;&#12375;&#65289;/&#9733;&#22865;&#32004;&#29366;&#27841;&#35519;&#26619;&#31080;&#65288;H21&#65374;&#65289;/R3&#24180;&#24230;/05_&#24193;&#12408;&#25552;&#20986;/0312/Db12&#26376;&#20998;&#12304;&#31246;&#22823;&#21644;&#20809;&#12305;&#20196;&#21644;&#65299;&#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314;&#32068;&#32340;&#21442;&#32771;&#36039;&#26009;/109&#22865;&#32004;&#29366;&#27841;&#35519;&#26619;&#31080;&#12539;&#30435;&#35222;&#22996;&#21729;&#20250;&#31561;/&#9733;&#20844;&#20849;&#35519;&#36948;&#12398;&#36969;&#27491;&#21270;&#65288;&#38543;&#24847;&#22865;&#32004;&#12398;&#35211;&#30452;&#12375;&#65289;/&#9733;&#22865;&#32004;&#29366;&#27841;&#35519;&#26619;&#31080;&#65288;H21&#65374;&#65289;/R3&#24180;&#24230;/05_&#24193;&#12408;&#25552;&#20986;/031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J1" t="str">
            <v>（12月分）</v>
          </cell>
        </row>
        <row r="2">
          <cell r="I2">
            <v>1</v>
          </cell>
          <cell r="AK2" t="str">
            <v xml:space="preserve">女性の活躍推進に向けた公共調達への取組に関する入力項目
</v>
          </cell>
          <cell r="AM2" t="str">
            <v>一者応札に係るフォローアップ及び競争性のない随意契約フォローアップに必要な項目</v>
          </cell>
          <cell r="AT2" t="str">
            <v>調達改善計画自己評価等に必要な項目</v>
          </cell>
          <cell r="AW2" t="str">
            <v>契約の統計用</v>
          </cell>
          <cell r="BD2" t="str">
            <v>作業用</v>
          </cell>
        </row>
        <row r="3">
          <cell r="I3">
            <v>0</v>
          </cell>
          <cell r="AA3" t="str">
            <v>調達手続の電子化に係るフォローアップに係る入力項目</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Q3" t="str">
            <v>一者応札から改善しなかったもの又は当年度において一者応札となった案件について、一者応札となった理由を選択。</v>
          </cell>
          <cell r="AT3" t="str">
            <v>前年度又は前回に一者応札であった案件について、改善の有無にかかわらず記載する。
※25欄に「○」又は「×」が付されたものについて記載する。</v>
          </cell>
          <cell r="BB3">
            <v>0</v>
          </cell>
        </row>
        <row r="4">
          <cell r="AY4">
            <v>1</v>
          </cell>
          <cell r="AZ4">
            <v>0</v>
          </cell>
          <cell r="BA4">
            <v>0</v>
          </cell>
          <cell r="BB4">
            <v>0</v>
          </cell>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C6" t="str">
            <v/>
          </cell>
          <cell r="D6" t="str">
            <v/>
          </cell>
          <cell r="E6">
            <v>1</v>
          </cell>
          <cell r="F6" t="str">
            <v/>
          </cell>
          <cell r="G6" t="str">
            <v>Db058</v>
          </cell>
          <cell r="H6" t="str">
            <v>⑤ガス</v>
          </cell>
          <cell r="I6" t="str">
            <v>税務大学校和光校舎及び関東信越研修所において使用するガスの調達　658,000立方メートル</v>
          </cell>
          <cell r="J6" t="str">
            <v>支出負担行為担当官
税務大学校副校長
三宅　啓介
埼玉県和光市南２－３－７</v>
          </cell>
          <cell r="M6">
            <v>44545</v>
          </cell>
          <cell r="N6" t="str">
            <v>東京電力エナジーパートナー株式会社　
東京都千代田区内幸町１－１－３</v>
          </cell>
          <cell r="O6">
            <v>8010001166930</v>
          </cell>
          <cell r="P6" t="str">
            <v>①一般競争入札</v>
          </cell>
          <cell r="R6">
            <v>43434416</v>
          </cell>
          <cell r="S6" t="str">
            <v>@51.202円ほか</v>
          </cell>
          <cell r="T6">
            <v>43434416</v>
          </cell>
          <cell r="U6">
            <v>1</v>
          </cell>
          <cell r="X6" t="str">
            <v>○</v>
          </cell>
          <cell r="Y6" t="str">
            <v>②同種の他の契約の予定価格を類推されるおそれがあるため公表しない</v>
          </cell>
          <cell r="Z6">
            <v>1</v>
          </cell>
          <cell r="AA6">
            <v>1</v>
          </cell>
          <cell r="AE6" t="str">
            <v>⑥その他の法人等</v>
          </cell>
          <cell r="AG6" t="str">
            <v>②長期継続契約（令和３年度）</v>
          </cell>
          <cell r="AM6" t="str">
            <v>△</v>
          </cell>
          <cell r="AQ6" t="str">
            <v>⑥公表されている前年度契約金額から採算が合わないと判断している可能性があるもの</v>
          </cell>
          <cell r="AR6" t="str">
            <v>⑨その他</v>
          </cell>
          <cell r="AS6" t="str">
            <v>燃料高騰の影響により予定数量に対してガスの供給ができない可能性がある。</v>
          </cell>
          <cell r="AX6" t="str">
            <v>年間支払金額</v>
          </cell>
          <cell r="AY6" t="str">
            <v>○</v>
          </cell>
          <cell r="AZ6" t="str">
            <v>×</v>
          </cell>
          <cell r="BA6" t="str">
            <v>×</v>
          </cell>
          <cell r="BB6" t="str">
            <v>×</v>
          </cell>
          <cell r="BC6" t="str">
            <v/>
          </cell>
          <cell r="BD6" t="str">
            <v>⑤ガス</v>
          </cell>
          <cell r="BE6" t="str">
            <v>単価契約</v>
          </cell>
          <cell r="BF6">
            <v>1</v>
          </cell>
          <cell r="BG6" t="str">
            <v>○</v>
          </cell>
          <cell r="BH6" t="b">
            <v>1</v>
          </cell>
          <cell r="BI6" t="b">
            <v>1</v>
          </cell>
        </row>
        <row r="7">
          <cell r="C7" t="str">
            <v/>
          </cell>
          <cell r="D7" t="str">
            <v/>
          </cell>
          <cell r="E7" t="str">
            <v/>
          </cell>
          <cell r="F7" t="str">
            <v/>
          </cell>
          <cell r="U7" t="str">
            <v>－</v>
          </cell>
          <cell r="AX7" t="str">
            <v>予定価格</v>
          </cell>
          <cell r="AY7" t="str">
            <v>×</v>
          </cell>
          <cell r="AZ7" t="str">
            <v>×</v>
          </cell>
          <cell r="BA7" t="str">
            <v>×</v>
          </cell>
          <cell r="BB7" t="str">
            <v>×</v>
          </cell>
          <cell r="BC7" t="str">
            <v/>
          </cell>
          <cell r="BD7">
            <v>0</v>
          </cell>
          <cell r="BE7" t="str">
            <v/>
          </cell>
          <cell r="BF7" t="str">
            <v/>
          </cell>
          <cell r="BG7" t="str">
            <v>○</v>
          </cell>
          <cell r="BH7" t="b">
            <v>1</v>
          </cell>
          <cell r="BI7" t="b">
            <v>1</v>
          </cell>
        </row>
        <row r="8">
          <cell r="C8" t="str">
            <v/>
          </cell>
          <cell r="D8" t="str">
            <v/>
          </cell>
          <cell r="E8" t="str">
            <v/>
          </cell>
          <cell r="F8" t="str">
            <v/>
          </cell>
          <cell r="U8" t="str">
            <v>－</v>
          </cell>
          <cell r="AX8" t="str">
            <v>予定価格</v>
          </cell>
          <cell r="AY8" t="str">
            <v>×</v>
          </cell>
          <cell r="AZ8" t="str">
            <v>×</v>
          </cell>
          <cell r="BA8" t="str">
            <v>×</v>
          </cell>
          <cell r="BB8" t="str">
            <v>×</v>
          </cell>
          <cell r="BC8" t="str">
            <v/>
          </cell>
          <cell r="BD8">
            <v>0</v>
          </cell>
          <cell r="BE8" t="str">
            <v/>
          </cell>
          <cell r="BF8" t="str">
            <v/>
          </cell>
          <cell r="BG8" t="str">
            <v>○</v>
          </cell>
          <cell r="BH8" t="b">
            <v>1</v>
          </cell>
          <cell r="BI8" t="b">
            <v>1</v>
          </cell>
        </row>
        <row r="9">
          <cell r="C9" t="str">
            <v/>
          </cell>
          <cell r="D9" t="str">
            <v/>
          </cell>
          <cell r="E9" t="str">
            <v/>
          </cell>
          <cell r="F9" t="str">
            <v/>
          </cell>
          <cell r="U9" t="str">
            <v>－</v>
          </cell>
          <cell r="AX9" t="str">
            <v>予定価格</v>
          </cell>
          <cell r="AY9" t="str">
            <v>×</v>
          </cell>
          <cell r="AZ9" t="str">
            <v>×</v>
          </cell>
          <cell r="BA9" t="str">
            <v>×</v>
          </cell>
          <cell r="BB9" t="str">
            <v>×</v>
          </cell>
          <cell r="BC9" t="str">
            <v/>
          </cell>
          <cell r="BD9">
            <v>0</v>
          </cell>
          <cell r="BE9" t="str">
            <v/>
          </cell>
          <cell r="BF9" t="str">
            <v/>
          </cell>
          <cell r="BG9" t="str">
            <v>○</v>
          </cell>
          <cell r="BH9" t="b">
            <v>1</v>
          </cell>
          <cell r="BI9" t="b">
            <v>1</v>
          </cell>
        </row>
        <row r="10">
          <cell r="C10" t="str">
            <v/>
          </cell>
          <cell r="D10" t="str">
            <v/>
          </cell>
          <cell r="E10" t="str">
            <v/>
          </cell>
          <cell r="F10" t="str">
            <v/>
          </cell>
          <cell r="U10" t="str">
            <v>－</v>
          </cell>
          <cell r="AX10" t="str">
            <v>予定価格</v>
          </cell>
          <cell r="AY10" t="str">
            <v>×</v>
          </cell>
          <cell r="AZ10" t="str">
            <v>×</v>
          </cell>
          <cell r="BA10" t="str">
            <v>×</v>
          </cell>
          <cell r="BB10" t="str">
            <v>×</v>
          </cell>
          <cell r="BC10" t="str">
            <v/>
          </cell>
          <cell r="BD10">
            <v>0</v>
          </cell>
          <cell r="BE10" t="str">
            <v/>
          </cell>
          <cell r="BF10" t="str">
            <v/>
          </cell>
          <cell r="BG10" t="str">
            <v>○</v>
          </cell>
          <cell r="BH10" t="b">
            <v>1</v>
          </cell>
          <cell r="BI10" t="b">
            <v>1</v>
          </cell>
        </row>
        <row r="11">
          <cell r="C11" t="str">
            <v/>
          </cell>
          <cell r="D11" t="str">
            <v/>
          </cell>
          <cell r="E11" t="str">
            <v/>
          </cell>
          <cell r="F11" t="str">
            <v/>
          </cell>
          <cell r="U11" t="str">
            <v>－</v>
          </cell>
          <cell r="AX11" t="str">
            <v>予定価格</v>
          </cell>
          <cell r="AY11" t="str">
            <v>×</v>
          </cell>
          <cell r="AZ11" t="str">
            <v>×</v>
          </cell>
          <cell r="BA11" t="str">
            <v>×</v>
          </cell>
          <cell r="BB11" t="str">
            <v>×</v>
          </cell>
          <cell r="BC11" t="str">
            <v/>
          </cell>
          <cell r="BD11">
            <v>0</v>
          </cell>
          <cell r="BE11" t="str">
            <v/>
          </cell>
          <cell r="BF11" t="str">
            <v/>
          </cell>
          <cell r="BG11" t="str">
            <v>○</v>
          </cell>
          <cell r="BH11" t="b">
            <v>1</v>
          </cell>
          <cell r="BI11" t="b">
            <v>1</v>
          </cell>
        </row>
        <row r="12">
          <cell r="C12" t="str">
            <v/>
          </cell>
          <cell r="D12" t="str">
            <v/>
          </cell>
          <cell r="E12" t="str">
            <v/>
          </cell>
          <cell r="F12" t="str">
            <v/>
          </cell>
          <cell r="U12" t="str">
            <v>－</v>
          </cell>
          <cell r="AX12" t="str">
            <v>予定価格</v>
          </cell>
          <cell r="AY12" t="str">
            <v>×</v>
          </cell>
          <cell r="AZ12" t="str">
            <v>×</v>
          </cell>
          <cell r="BA12" t="str">
            <v>×</v>
          </cell>
          <cell r="BB12" t="str">
            <v>×</v>
          </cell>
          <cell r="BC12" t="str">
            <v/>
          </cell>
          <cell r="BD12">
            <v>0</v>
          </cell>
          <cell r="BE12" t="str">
            <v/>
          </cell>
          <cell r="BF12" t="str">
            <v/>
          </cell>
          <cell r="BG12" t="str">
            <v>○</v>
          </cell>
          <cell r="BH12" t="b">
            <v>1</v>
          </cell>
          <cell r="BI12" t="b">
            <v>1</v>
          </cell>
        </row>
        <row r="13">
          <cell r="C13" t="str">
            <v/>
          </cell>
          <cell r="D13" t="str">
            <v/>
          </cell>
          <cell r="E13" t="str">
            <v/>
          </cell>
          <cell r="F13" t="str">
            <v/>
          </cell>
          <cell r="U13" t="str">
            <v>－</v>
          </cell>
          <cell r="AX13" t="str">
            <v>予定価格</v>
          </cell>
          <cell r="AY13" t="str">
            <v>×</v>
          </cell>
          <cell r="AZ13" t="str">
            <v>×</v>
          </cell>
          <cell r="BA13" t="str">
            <v>×</v>
          </cell>
          <cell r="BB13" t="str">
            <v>×</v>
          </cell>
          <cell r="BC13" t="str">
            <v/>
          </cell>
          <cell r="BD13">
            <v>0</v>
          </cell>
          <cell r="BE13" t="str">
            <v/>
          </cell>
          <cell r="BF13" t="str">
            <v/>
          </cell>
          <cell r="BG13" t="str">
            <v>○</v>
          </cell>
          <cell r="BH13" t="b">
            <v>1</v>
          </cell>
          <cell r="BI13" t="b">
            <v>1</v>
          </cell>
        </row>
        <row r="14">
          <cell r="C14" t="str">
            <v/>
          </cell>
          <cell r="D14" t="str">
            <v/>
          </cell>
          <cell r="E14" t="str">
            <v/>
          </cell>
          <cell r="F14" t="str">
            <v/>
          </cell>
          <cell r="U14" t="str">
            <v>－</v>
          </cell>
          <cell r="AX14" t="str">
            <v>予定価格</v>
          </cell>
          <cell r="AY14" t="str">
            <v>×</v>
          </cell>
          <cell r="AZ14" t="str">
            <v>×</v>
          </cell>
          <cell r="BA14" t="str">
            <v>×</v>
          </cell>
          <cell r="BB14" t="str">
            <v>×</v>
          </cell>
          <cell r="BC14" t="str">
            <v/>
          </cell>
          <cell r="BD14">
            <v>0</v>
          </cell>
          <cell r="BE14" t="str">
            <v/>
          </cell>
          <cell r="BF14" t="str">
            <v/>
          </cell>
          <cell r="BG14" t="str">
            <v>○</v>
          </cell>
          <cell r="BH14" t="b">
            <v>1</v>
          </cell>
          <cell r="BI14" t="b">
            <v>1</v>
          </cell>
        </row>
        <row r="15">
          <cell r="C15" t="str">
            <v/>
          </cell>
          <cell r="D15" t="str">
            <v/>
          </cell>
          <cell r="E15" t="str">
            <v/>
          </cell>
          <cell r="F15" t="str">
            <v/>
          </cell>
          <cell r="U15" t="str">
            <v>－</v>
          </cell>
          <cell r="AX15" t="str">
            <v>予定価格</v>
          </cell>
          <cell r="AY15" t="str">
            <v>×</v>
          </cell>
          <cell r="AZ15" t="str">
            <v>×</v>
          </cell>
          <cell r="BA15" t="str">
            <v>×</v>
          </cell>
          <cell r="BB15" t="str">
            <v>×</v>
          </cell>
          <cell r="BC15" t="str">
            <v/>
          </cell>
          <cell r="BD15">
            <v>0</v>
          </cell>
          <cell r="BE15" t="str">
            <v/>
          </cell>
          <cell r="BF15" t="str">
            <v/>
          </cell>
          <cell r="BG15" t="str">
            <v>○</v>
          </cell>
          <cell r="BH15" t="b">
            <v>1</v>
          </cell>
          <cell r="BI15" t="b">
            <v>1</v>
          </cell>
        </row>
        <row r="16">
          <cell r="C16" t="str">
            <v/>
          </cell>
          <cell r="D16" t="str">
            <v/>
          </cell>
          <cell r="E16" t="str">
            <v/>
          </cell>
          <cell r="F16" t="str">
            <v/>
          </cell>
          <cell r="U16" t="str">
            <v>－</v>
          </cell>
          <cell r="AX16" t="str">
            <v>予定価格</v>
          </cell>
          <cell r="AY16" t="str">
            <v>×</v>
          </cell>
          <cell r="AZ16" t="str">
            <v>×</v>
          </cell>
          <cell r="BA16" t="str">
            <v>×</v>
          </cell>
          <cell r="BB16" t="str">
            <v>×</v>
          </cell>
          <cell r="BC16" t="str">
            <v/>
          </cell>
          <cell r="BD16">
            <v>0</v>
          </cell>
          <cell r="BE16" t="str">
            <v/>
          </cell>
          <cell r="BF16" t="str">
            <v/>
          </cell>
          <cell r="BG16" t="str">
            <v>○</v>
          </cell>
          <cell r="BH16" t="b">
            <v>1</v>
          </cell>
          <cell r="BI16" t="b">
            <v>1</v>
          </cell>
        </row>
        <row r="17">
          <cell r="C17" t="str">
            <v/>
          </cell>
          <cell r="D17" t="str">
            <v/>
          </cell>
          <cell r="E17" t="str">
            <v/>
          </cell>
          <cell r="F17" t="str">
            <v/>
          </cell>
          <cell r="U17" t="str">
            <v>－</v>
          </cell>
          <cell r="AX17" t="str">
            <v>予定価格</v>
          </cell>
          <cell r="AY17" t="str">
            <v>×</v>
          </cell>
          <cell r="AZ17" t="str">
            <v>×</v>
          </cell>
          <cell r="BA17" t="str">
            <v>×</v>
          </cell>
          <cell r="BB17" t="str">
            <v>×</v>
          </cell>
          <cell r="BC17" t="str">
            <v/>
          </cell>
          <cell r="BD17">
            <v>0</v>
          </cell>
          <cell r="BE17" t="str">
            <v/>
          </cell>
          <cell r="BF17" t="str">
            <v/>
          </cell>
          <cell r="BG17" t="str">
            <v>○</v>
          </cell>
          <cell r="BH17" t="b">
            <v>1</v>
          </cell>
          <cell r="BI17" t="b">
            <v>1</v>
          </cell>
        </row>
        <row r="18">
          <cell r="C18" t="str">
            <v/>
          </cell>
          <cell r="D18" t="str">
            <v/>
          </cell>
          <cell r="E18" t="str">
            <v/>
          </cell>
          <cell r="F18" t="str">
            <v/>
          </cell>
          <cell r="U18" t="str">
            <v>－</v>
          </cell>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C19" t="str">
            <v/>
          </cell>
          <cell r="D19" t="str">
            <v/>
          </cell>
          <cell r="E19" t="str">
            <v/>
          </cell>
          <cell r="F19" t="str">
            <v/>
          </cell>
          <cell r="U19" t="str">
            <v>－</v>
          </cell>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C20" t="str">
            <v/>
          </cell>
          <cell r="D20" t="str">
            <v/>
          </cell>
          <cell r="E20" t="str">
            <v/>
          </cell>
          <cell r="F20" t="str">
            <v/>
          </cell>
          <cell r="U20" t="str">
            <v>－</v>
          </cell>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C21" t="str">
            <v/>
          </cell>
          <cell r="D21" t="str">
            <v/>
          </cell>
          <cell r="E21" t="str">
            <v/>
          </cell>
          <cell r="F21" t="str">
            <v/>
          </cell>
          <cell r="U21" t="str">
            <v>－</v>
          </cell>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C22" t="str">
            <v/>
          </cell>
          <cell r="D22" t="str">
            <v/>
          </cell>
          <cell r="E22" t="str">
            <v/>
          </cell>
          <cell r="F22" t="str">
            <v/>
          </cell>
          <cell r="U22" t="str">
            <v>－</v>
          </cell>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C23" t="str">
            <v/>
          </cell>
          <cell r="D23" t="str">
            <v/>
          </cell>
          <cell r="E23" t="str">
            <v/>
          </cell>
          <cell r="F23" t="str">
            <v/>
          </cell>
          <cell r="U23" t="str">
            <v>－</v>
          </cell>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C24" t="str">
            <v/>
          </cell>
          <cell r="D24" t="str">
            <v/>
          </cell>
          <cell r="E24" t="str">
            <v/>
          </cell>
          <cell r="F24" t="str">
            <v/>
          </cell>
          <cell r="U24" t="str">
            <v>－</v>
          </cell>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C25" t="str">
            <v/>
          </cell>
          <cell r="D25" t="str">
            <v/>
          </cell>
          <cell r="E25" t="str">
            <v/>
          </cell>
          <cell r="F25" t="str">
            <v/>
          </cell>
          <cell r="U25" t="str">
            <v>－</v>
          </cell>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C26" t="str">
            <v/>
          </cell>
          <cell r="D26" t="str">
            <v/>
          </cell>
          <cell r="E26" t="str">
            <v/>
          </cell>
          <cell r="F26" t="str">
            <v/>
          </cell>
          <cell r="U26" t="str">
            <v>－</v>
          </cell>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C27" t="str">
            <v/>
          </cell>
          <cell r="D27" t="str">
            <v/>
          </cell>
          <cell r="E27" t="str">
            <v/>
          </cell>
          <cell r="F27" t="str">
            <v/>
          </cell>
          <cell r="U27" t="str">
            <v>－</v>
          </cell>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C28" t="str">
            <v/>
          </cell>
          <cell r="D28" t="str">
            <v/>
          </cell>
          <cell r="E28" t="str">
            <v/>
          </cell>
          <cell r="F28" t="str">
            <v/>
          </cell>
          <cell r="U28" t="str">
            <v>－</v>
          </cell>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C29" t="str">
            <v/>
          </cell>
          <cell r="D29" t="str">
            <v/>
          </cell>
          <cell r="E29" t="str">
            <v/>
          </cell>
          <cell r="F29" t="str">
            <v/>
          </cell>
          <cell r="U29" t="str">
            <v>－</v>
          </cell>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C30" t="str">
            <v/>
          </cell>
          <cell r="D30" t="str">
            <v/>
          </cell>
          <cell r="E30" t="str">
            <v/>
          </cell>
          <cell r="F30" t="str">
            <v/>
          </cell>
          <cell r="U30" t="str">
            <v>－</v>
          </cell>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C31" t="str">
            <v/>
          </cell>
          <cell r="D31" t="str">
            <v/>
          </cell>
          <cell r="E31" t="str">
            <v/>
          </cell>
          <cell r="F31" t="str">
            <v/>
          </cell>
          <cell r="U31" t="str">
            <v>－</v>
          </cell>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C32" t="str">
            <v/>
          </cell>
          <cell r="D32" t="str">
            <v/>
          </cell>
          <cell r="E32" t="str">
            <v/>
          </cell>
          <cell r="F32" t="str">
            <v/>
          </cell>
          <cell r="U32" t="str">
            <v>－</v>
          </cell>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C33" t="str">
            <v/>
          </cell>
          <cell r="D33" t="str">
            <v/>
          </cell>
          <cell r="E33" t="str">
            <v/>
          </cell>
          <cell r="F33" t="str">
            <v/>
          </cell>
          <cell r="U33" t="str">
            <v>－</v>
          </cell>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C34" t="str">
            <v/>
          </cell>
          <cell r="D34" t="str">
            <v/>
          </cell>
          <cell r="E34" t="str">
            <v/>
          </cell>
          <cell r="F34" t="str">
            <v/>
          </cell>
          <cell r="U34" t="str">
            <v>－</v>
          </cell>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C35" t="str">
            <v/>
          </cell>
          <cell r="D35" t="str">
            <v/>
          </cell>
          <cell r="E35" t="str">
            <v/>
          </cell>
          <cell r="F35" t="str">
            <v/>
          </cell>
          <cell r="U35" t="str">
            <v>－</v>
          </cell>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C36" t="str">
            <v/>
          </cell>
          <cell r="D36" t="str">
            <v/>
          </cell>
          <cell r="E36" t="str">
            <v/>
          </cell>
          <cell r="F36" t="str">
            <v/>
          </cell>
          <cell r="U36" t="str">
            <v>－</v>
          </cell>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C37" t="str">
            <v/>
          </cell>
          <cell r="D37" t="str">
            <v/>
          </cell>
          <cell r="E37" t="str">
            <v/>
          </cell>
          <cell r="F37" t="str">
            <v/>
          </cell>
          <cell r="U37" t="str">
            <v>－</v>
          </cell>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C38" t="str">
            <v/>
          </cell>
          <cell r="D38" t="str">
            <v/>
          </cell>
          <cell r="E38" t="str">
            <v/>
          </cell>
          <cell r="F38" t="str">
            <v/>
          </cell>
          <cell r="U38" t="str">
            <v>－</v>
          </cell>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C39" t="str">
            <v/>
          </cell>
          <cell r="D39" t="str">
            <v/>
          </cell>
          <cell r="E39" t="str">
            <v/>
          </cell>
          <cell r="F39" t="str">
            <v/>
          </cell>
          <cell r="U39" t="str">
            <v>－</v>
          </cell>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C40" t="str">
            <v/>
          </cell>
          <cell r="D40" t="str">
            <v/>
          </cell>
          <cell r="E40" t="str">
            <v/>
          </cell>
          <cell r="F40" t="str">
            <v/>
          </cell>
          <cell r="U40" t="str">
            <v>－</v>
          </cell>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C41" t="str">
            <v/>
          </cell>
          <cell r="D41" t="str">
            <v/>
          </cell>
          <cell r="E41" t="str">
            <v/>
          </cell>
          <cell r="F41" t="str">
            <v/>
          </cell>
          <cell r="U41" t="str">
            <v>－</v>
          </cell>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C42" t="str">
            <v/>
          </cell>
          <cell r="D42" t="str">
            <v/>
          </cell>
          <cell r="E42" t="str">
            <v/>
          </cell>
          <cell r="F42" t="str">
            <v/>
          </cell>
          <cell r="U42" t="str">
            <v>－</v>
          </cell>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C43" t="str">
            <v/>
          </cell>
          <cell r="D43" t="str">
            <v/>
          </cell>
          <cell r="E43" t="str">
            <v/>
          </cell>
          <cell r="F43" t="str">
            <v/>
          </cell>
          <cell r="U43" t="str">
            <v>－</v>
          </cell>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C44" t="str">
            <v/>
          </cell>
          <cell r="D44" t="str">
            <v/>
          </cell>
          <cell r="E44" t="str">
            <v/>
          </cell>
          <cell r="F44" t="str">
            <v/>
          </cell>
          <cell r="U44" t="str">
            <v>－</v>
          </cell>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C45" t="str">
            <v/>
          </cell>
          <cell r="D45" t="str">
            <v/>
          </cell>
          <cell r="E45" t="str">
            <v/>
          </cell>
          <cell r="F45" t="str">
            <v/>
          </cell>
          <cell r="U45" t="str">
            <v>－</v>
          </cell>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C46" t="str">
            <v/>
          </cell>
          <cell r="D46" t="str">
            <v/>
          </cell>
          <cell r="E46" t="str">
            <v/>
          </cell>
          <cell r="F46" t="str">
            <v/>
          </cell>
          <cell r="U46" t="str">
            <v>－</v>
          </cell>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C47" t="str">
            <v/>
          </cell>
          <cell r="D47" t="str">
            <v/>
          </cell>
          <cell r="E47" t="str">
            <v/>
          </cell>
          <cell r="F47" t="str">
            <v/>
          </cell>
          <cell r="U47" t="str">
            <v>－</v>
          </cell>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C48" t="str">
            <v/>
          </cell>
          <cell r="D48" t="str">
            <v/>
          </cell>
          <cell r="E48" t="str">
            <v/>
          </cell>
          <cell r="F48" t="str">
            <v/>
          </cell>
          <cell r="U48" t="str">
            <v>－</v>
          </cell>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C49" t="str">
            <v/>
          </cell>
          <cell r="D49" t="str">
            <v/>
          </cell>
          <cell r="E49" t="str">
            <v/>
          </cell>
          <cell r="F49" t="str">
            <v/>
          </cell>
          <cell r="U49" t="str">
            <v>－</v>
          </cell>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C50" t="str">
            <v/>
          </cell>
          <cell r="D50" t="str">
            <v/>
          </cell>
          <cell r="E50" t="str">
            <v/>
          </cell>
          <cell r="F50" t="str">
            <v/>
          </cell>
          <cell r="U50" t="str">
            <v>－</v>
          </cell>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C51" t="str">
            <v/>
          </cell>
          <cell r="D51" t="str">
            <v/>
          </cell>
          <cell r="E51" t="str">
            <v/>
          </cell>
          <cell r="F51" t="str">
            <v/>
          </cell>
          <cell r="U51" t="str">
            <v>－</v>
          </cell>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C52" t="str">
            <v/>
          </cell>
          <cell r="D52" t="str">
            <v/>
          </cell>
          <cell r="E52" t="str">
            <v/>
          </cell>
          <cell r="F52" t="str">
            <v/>
          </cell>
          <cell r="U52" t="str">
            <v>－</v>
          </cell>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C53" t="str">
            <v/>
          </cell>
          <cell r="D53" t="str">
            <v/>
          </cell>
          <cell r="E53" t="str">
            <v/>
          </cell>
          <cell r="F53" t="str">
            <v/>
          </cell>
          <cell r="U53" t="str">
            <v>－</v>
          </cell>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C54" t="str">
            <v/>
          </cell>
          <cell r="D54" t="str">
            <v/>
          </cell>
          <cell r="E54" t="str">
            <v/>
          </cell>
          <cell r="F54" t="str">
            <v/>
          </cell>
          <cell r="U54" t="str">
            <v>－</v>
          </cell>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C55" t="str">
            <v/>
          </cell>
          <cell r="D55" t="str">
            <v/>
          </cell>
          <cell r="E55" t="str">
            <v/>
          </cell>
          <cell r="F55" t="str">
            <v/>
          </cell>
          <cell r="U55" t="str">
            <v>－</v>
          </cell>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C56" t="str">
            <v/>
          </cell>
          <cell r="D56" t="str">
            <v/>
          </cell>
          <cell r="E56" t="str">
            <v/>
          </cell>
          <cell r="F56" t="str">
            <v/>
          </cell>
          <cell r="U56" t="str">
            <v>－</v>
          </cell>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C57" t="str">
            <v/>
          </cell>
          <cell r="D57" t="str">
            <v/>
          </cell>
          <cell r="E57" t="str">
            <v/>
          </cell>
          <cell r="F57" t="str">
            <v/>
          </cell>
          <cell r="U57" t="str">
            <v>－</v>
          </cell>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C58" t="str">
            <v/>
          </cell>
          <cell r="D58" t="str">
            <v/>
          </cell>
          <cell r="E58" t="str">
            <v/>
          </cell>
          <cell r="F58" t="str">
            <v/>
          </cell>
          <cell r="U58" t="str">
            <v>－</v>
          </cell>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C59" t="str">
            <v/>
          </cell>
          <cell r="D59" t="str">
            <v/>
          </cell>
          <cell r="E59" t="str">
            <v/>
          </cell>
          <cell r="F59" t="str">
            <v/>
          </cell>
          <cell r="U59" t="str">
            <v>－</v>
          </cell>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C60" t="str">
            <v/>
          </cell>
          <cell r="D60" t="str">
            <v/>
          </cell>
          <cell r="E60" t="str">
            <v/>
          </cell>
          <cell r="F60" t="str">
            <v/>
          </cell>
          <cell r="U60" t="str">
            <v>－</v>
          </cell>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C61" t="str">
            <v/>
          </cell>
          <cell r="D61" t="str">
            <v/>
          </cell>
          <cell r="E61" t="str">
            <v/>
          </cell>
          <cell r="F61" t="str">
            <v/>
          </cell>
          <cell r="U61" t="str">
            <v>－</v>
          </cell>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C62" t="str">
            <v/>
          </cell>
          <cell r="D62" t="str">
            <v/>
          </cell>
          <cell r="E62" t="str">
            <v/>
          </cell>
          <cell r="F62" t="str">
            <v/>
          </cell>
          <cell r="U62" t="str">
            <v>－</v>
          </cell>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C63" t="str">
            <v/>
          </cell>
          <cell r="D63" t="str">
            <v/>
          </cell>
          <cell r="E63" t="str">
            <v/>
          </cell>
          <cell r="F63" t="str">
            <v/>
          </cell>
          <cell r="U63" t="str">
            <v>－</v>
          </cell>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C64" t="str">
            <v/>
          </cell>
          <cell r="D64" t="str">
            <v/>
          </cell>
          <cell r="E64" t="str">
            <v/>
          </cell>
          <cell r="F64" t="str">
            <v/>
          </cell>
          <cell r="U64" t="str">
            <v>－</v>
          </cell>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C65" t="str">
            <v/>
          </cell>
          <cell r="D65" t="str">
            <v/>
          </cell>
          <cell r="E65" t="str">
            <v/>
          </cell>
          <cell r="F65" t="str">
            <v/>
          </cell>
          <cell r="U65" t="str">
            <v>－</v>
          </cell>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C66" t="str">
            <v/>
          </cell>
          <cell r="D66" t="str">
            <v/>
          </cell>
          <cell r="E66" t="str">
            <v/>
          </cell>
          <cell r="F66" t="str">
            <v/>
          </cell>
          <cell r="U66" t="str">
            <v>－</v>
          </cell>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C67" t="str">
            <v/>
          </cell>
          <cell r="D67" t="str">
            <v/>
          </cell>
          <cell r="E67" t="str">
            <v/>
          </cell>
          <cell r="F67" t="str">
            <v/>
          </cell>
          <cell r="U67" t="str">
            <v>－</v>
          </cell>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C68" t="str">
            <v/>
          </cell>
          <cell r="D68" t="str">
            <v/>
          </cell>
          <cell r="E68" t="str">
            <v/>
          </cell>
          <cell r="F68" t="str">
            <v/>
          </cell>
          <cell r="U68" t="str">
            <v>－</v>
          </cell>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C69" t="str">
            <v/>
          </cell>
          <cell r="D69" t="str">
            <v/>
          </cell>
          <cell r="E69" t="str">
            <v/>
          </cell>
          <cell r="F69" t="str">
            <v/>
          </cell>
          <cell r="U69" t="str">
            <v>－</v>
          </cell>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C70" t="str">
            <v/>
          </cell>
          <cell r="D70" t="str">
            <v/>
          </cell>
          <cell r="E70" t="str">
            <v/>
          </cell>
          <cell r="F70" t="str">
            <v/>
          </cell>
          <cell r="U70" t="str">
            <v>－</v>
          </cell>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C71" t="str">
            <v/>
          </cell>
          <cell r="D71" t="str">
            <v/>
          </cell>
          <cell r="E71" t="str">
            <v/>
          </cell>
          <cell r="F71" t="str">
            <v/>
          </cell>
          <cell r="U71" t="str">
            <v>－</v>
          </cell>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C72" t="str">
            <v/>
          </cell>
          <cell r="D72" t="str">
            <v/>
          </cell>
          <cell r="E72" t="str">
            <v/>
          </cell>
          <cell r="F72" t="str">
            <v/>
          </cell>
          <cell r="U72" t="str">
            <v>－</v>
          </cell>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C73" t="str">
            <v/>
          </cell>
          <cell r="D73" t="str">
            <v/>
          </cell>
          <cell r="E73" t="str">
            <v/>
          </cell>
          <cell r="F73" t="str">
            <v/>
          </cell>
          <cell r="U73" t="str">
            <v>－</v>
          </cell>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C74" t="str">
            <v/>
          </cell>
          <cell r="D74" t="str">
            <v/>
          </cell>
          <cell r="E74" t="str">
            <v/>
          </cell>
          <cell r="F74" t="str">
            <v/>
          </cell>
          <cell r="U74" t="str">
            <v>－</v>
          </cell>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C75" t="str">
            <v/>
          </cell>
          <cell r="D75" t="str">
            <v/>
          </cell>
          <cell r="E75" t="str">
            <v/>
          </cell>
          <cell r="F75" t="str">
            <v/>
          </cell>
          <cell r="U75" t="str">
            <v>－</v>
          </cell>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C76" t="str">
            <v/>
          </cell>
          <cell r="D76" t="str">
            <v/>
          </cell>
          <cell r="E76" t="str">
            <v/>
          </cell>
          <cell r="F76" t="str">
            <v/>
          </cell>
          <cell r="U76" t="str">
            <v>－</v>
          </cell>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C77" t="str">
            <v/>
          </cell>
          <cell r="D77" t="str">
            <v/>
          </cell>
          <cell r="E77" t="str">
            <v/>
          </cell>
          <cell r="F77" t="str">
            <v/>
          </cell>
          <cell r="U77" t="str">
            <v>－</v>
          </cell>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C78" t="str">
            <v/>
          </cell>
          <cell r="D78" t="str">
            <v/>
          </cell>
          <cell r="E78" t="str">
            <v/>
          </cell>
          <cell r="F78" t="str">
            <v/>
          </cell>
          <cell r="U78" t="str">
            <v>－</v>
          </cell>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C79" t="str">
            <v/>
          </cell>
          <cell r="D79" t="str">
            <v/>
          </cell>
          <cell r="E79" t="str">
            <v/>
          </cell>
          <cell r="F79" t="str">
            <v/>
          </cell>
          <cell r="U79" t="str">
            <v>－</v>
          </cell>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C80" t="str">
            <v/>
          </cell>
          <cell r="D80" t="str">
            <v/>
          </cell>
          <cell r="E80" t="str">
            <v/>
          </cell>
          <cell r="F80" t="str">
            <v/>
          </cell>
          <cell r="U80" t="str">
            <v>－</v>
          </cell>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C81" t="str">
            <v/>
          </cell>
          <cell r="D81" t="str">
            <v/>
          </cell>
          <cell r="E81" t="str">
            <v/>
          </cell>
          <cell r="F81" t="str">
            <v/>
          </cell>
          <cell r="U81" t="str">
            <v>－</v>
          </cell>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C82" t="str">
            <v/>
          </cell>
          <cell r="D82" t="str">
            <v/>
          </cell>
          <cell r="E82" t="str">
            <v/>
          </cell>
          <cell r="F82" t="str">
            <v/>
          </cell>
          <cell r="U82" t="str">
            <v>－</v>
          </cell>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C83" t="str">
            <v/>
          </cell>
          <cell r="D83" t="str">
            <v/>
          </cell>
          <cell r="E83" t="str">
            <v/>
          </cell>
          <cell r="F83" t="str">
            <v/>
          </cell>
          <cell r="U83" t="str">
            <v>－</v>
          </cell>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C84" t="str">
            <v/>
          </cell>
          <cell r="D84" t="str">
            <v/>
          </cell>
          <cell r="E84" t="str">
            <v/>
          </cell>
          <cell r="F84" t="str">
            <v/>
          </cell>
          <cell r="U84" t="str">
            <v>－</v>
          </cell>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C85" t="str">
            <v/>
          </cell>
          <cell r="D85" t="str">
            <v/>
          </cell>
          <cell r="E85" t="str">
            <v/>
          </cell>
          <cell r="F85" t="str">
            <v/>
          </cell>
          <cell r="U85" t="str">
            <v>－</v>
          </cell>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C86" t="str">
            <v/>
          </cell>
          <cell r="D86" t="str">
            <v/>
          </cell>
          <cell r="E86" t="str">
            <v/>
          </cell>
          <cell r="F86" t="str">
            <v/>
          </cell>
          <cell r="U86" t="str">
            <v>－</v>
          </cell>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C87" t="str">
            <v/>
          </cell>
          <cell r="D87" t="str">
            <v/>
          </cell>
          <cell r="E87" t="str">
            <v/>
          </cell>
          <cell r="F87" t="str">
            <v/>
          </cell>
          <cell r="U87" t="str">
            <v>－</v>
          </cell>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C88" t="str">
            <v/>
          </cell>
          <cell r="D88" t="str">
            <v/>
          </cell>
          <cell r="E88" t="str">
            <v/>
          </cell>
          <cell r="F88" t="str">
            <v/>
          </cell>
          <cell r="U88" t="str">
            <v>－</v>
          </cell>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C89" t="str">
            <v/>
          </cell>
          <cell r="D89" t="str">
            <v/>
          </cell>
          <cell r="E89" t="str">
            <v/>
          </cell>
          <cell r="F89" t="str">
            <v/>
          </cell>
          <cell r="U89" t="str">
            <v>－</v>
          </cell>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C90" t="str">
            <v/>
          </cell>
          <cell r="D90" t="str">
            <v/>
          </cell>
          <cell r="E90" t="str">
            <v/>
          </cell>
          <cell r="F90" t="str">
            <v/>
          </cell>
          <cell r="U90" t="str">
            <v>－</v>
          </cell>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C91" t="str">
            <v/>
          </cell>
          <cell r="D91" t="str">
            <v/>
          </cell>
          <cell r="E91" t="str">
            <v/>
          </cell>
          <cell r="F91" t="str">
            <v/>
          </cell>
          <cell r="U91" t="str">
            <v>－</v>
          </cell>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C92" t="str">
            <v/>
          </cell>
          <cell r="D92" t="str">
            <v/>
          </cell>
          <cell r="E92" t="str">
            <v/>
          </cell>
          <cell r="F92" t="str">
            <v/>
          </cell>
          <cell r="U92" t="str">
            <v>－</v>
          </cell>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C93" t="str">
            <v/>
          </cell>
          <cell r="D93" t="str">
            <v/>
          </cell>
          <cell r="E93" t="str">
            <v/>
          </cell>
          <cell r="F93" t="str">
            <v/>
          </cell>
          <cell r="U93" t="str">
            <v>－</v>
          </cell>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C94" t="str">
            <v/>
          </cell>
          <cell r="D94" t="str">
            <v/>
          </cell>
          <cell r="E94" t="str">
            <v/>
          </cell>
          <cell r="F94" t="str">
            <v/>
          </cell>
          <cell r="U94" t="str">
            <v>－</v>
          </cell>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C95" t="str">
            <v/>
          </cell>
          <cell r="D95" t="str">
            <v/>
          </cell>
          <cell r="E95" t="str">
            <v/>
          </cell>
          <cell r="F95" t="str">
            <v/>
          </cell>
          <cell r="U95" t="str">
            <v>－</v>
          </cell>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C96" t="str">
            <v/>
          </cell>
          <cell r="D96" t="str">
            <v/>
          </cell>
          <cell r="E96" t="str">
            <v/>
          </cell>
          <cell r="F96" t="str">
            <v/>
          </cell>
          <cell r="U96" t="str">
            <v>－</v>
          </cell>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C97" t="str">
            <v/>
          </cell>
          <cell r="D97" t="str">
            <v/>
          </cell>
          <cell r="E97" t="str">
            <v/>
          </cell>
          <cell r="F97" t="str">
            <v/>
          </cell>
          <cell r="U97" t="str">
            <v>－</v>
          </cell>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C98" t="str">
            <v/>
          </cell>
          <cell r="D98" t="str">
            <v/>
          </cell>
          <cell r="E98" t="str">
            <v/>
          </cell>
          <cell r="F98" t="str">
            <v/>
          </cell>
          <cell r="U98" t="str">
            <v>－</v>
          </cell>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C99" t="str">
            <v/>
          </cell>
          <cell r="D99" t="str">
            <v/>
          </cell>
          <cell r="E99" t="str">
            <v/>
          </cell>
          <cell r="F99" t="str">
            <v/>
          </cell>
          <cell r="U99" t="str">
            <v>－</v>
          </cell>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C100" t="str">
            <v/>
          </cell>
          <cell r="D100" t="str">
            <v/>
          </cell>
          <cell r="E100" t="str">
            <v/>
          </cell>
          <cell r="F100" t="str">
            <v/>
          </cell>
          <cell r="U100" t="str">
            <v>－</v>
          </cell>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C101" t="str">
            <v/>
          </cell>
          <cell r="D101" t="str">
            <v/>
          </cell>
          <cell r="E101" t="str">
            <v/>
          </cell>
          <cell r="F101" t="str">
            <v/>
          </cell>
          <cell r="U101" t="str">
            <v>－</v>
          </cell>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C102" t="str">
            <v/>
          </cell>
          <cell r="D102" t="str">
            <v/>
          </cell>
          <cell r="E102" t="str">
            <v/>
          </cell>
          <cell r="F102" t="str">
            <v/>
          </cell>
          <cell r="U102" t="str">
            <v>－</v>
          </cell>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C103" t="str">
            <v/>
          </cell>
          <cell r="D103" t="str">
            <v/>
          </cell>
          <cell r="E103" t="str">
            <v/>
          </cell>
          <cell r="F103" t="str">
            <v/>
          </cell>
          <cell r="U103" t="str">
            <v>－</v>
          </cell>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C104" t="str">
            <v/>
          </cell>
          <cell r="D104" t="str">
            <v/>
          </cell>
          <cell r="E104" t="str">
            <v/>
          </cell>
          <cell r="F104" t="str">
            <v/>
          </cell>
          <cell r="U104" t="str">
            <v>－</v>
          </cell>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C105" t="str">
            <v/>
          </cell>
          <cell r="D105" t="str">
            <v/>
          </cell>
          <cell r="E105" t="str">
            <v/>
          </cell>
          <cell r="F105" t="str">
            <v/>
          </cell>
          <cell r="U105" t="str">
            <v>－</v>
          </cell>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C106" t="str">
            <v/>
          </cell>
          <cell r="D106" t="str">
            <v/>
          </cell>
          <cell r="E106" t="str">
            <v/>
          </cell>
          <cell r="F106" t="str">
            <v/>
          </cell>
          <cell r="U106" t="str">
            <v>－</v>
          </cell>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C107" t="str">
            <v/>
          </cell>
          <cell r="D107" t="str">
            <v/>
          </cell>
          <cell r="E107" t="str">
            <v/>
          </cell>
          <cell r="F107" t="str">
            <v/>
          </cell>
          <cell r="U107" t="str">
            <v>－</v>
          </cell>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C108" t="str">
            <v/>
          </cell>
          <cell r="D108" t="str">
            <v/>
          </cell>
          <cell r="E108" t="str">
            <v/>
          </cell>
          <cell r="F108" t="str">
            <v/>
          </cell>
          <cell r="U108" t="str">
            <v>－</v>
          </cell>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C109" t="str">
            <v/>
          </cell>
          <cell r="D109" t="str">
            <v/>
          </cell>
          <cell r="E109" t="str">
            <v/>
          </cell>
          <cell r="F109" t="str">
            <v/>
          </cell>
          <cell r="U109" t="str">
            <v>－</v>
          </cell>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C110" t="str">
            <v/>
          </cell>
          <cell r="D110" t="str">
            <v/>
          </cell>
          <cell r="E110" t="str">
            <v/>
          </cell>
          <cell r="F110" t="str">
            <v/>
          </cell>
          <cell r="U110" t="str">
            <v>－</v>
          </cell>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C111" t="str">
            <v/>
          </cell>
          <cell r="D111" t="str">
            <v/>
          </cell>
          <cell r="E111" t="str">
            <v/>
          </cell>
          <cell r="F111" t="str">
            <v/>
          </cell>
          <cell r="U111" t="str">
            <v>－</v>
          </cell>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C112" t="str">
            <v/>
          </cell>
          <cell r="D112" t="str">
            <v/>
          </cell>
          <cell r="E112" t="str">
            <v/>
          </cell>
          <cell r="F112" t="str">
            <v/>
          </cell>
          <cell r="U112" t="str">
            <v>－</v>
          </cell>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C113" t="str">
            <v/>
          </cell>
          <cell r="D113" t="str">
            <v/>
          </cell>
          <cell r="E113" t="str">
            <v/>
          </cell>
          <cell r="F113" t="str">
            <v/>
          </cell>
          <cell r="U113" t="str">
            <v>－</v>
          </cell>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C114" t="str">
            <v/>
          </cell>
          <cell r="D114" t="str">
            <v/>
          </cell>
          <cell r="E114" t="str">
            <v/>
          </cell>
          <cell r="F114" t="str">
            <v/>
          </cell>
          <cell r="U114" t="str">
            <v>－</v>
          </cell>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C115" t="str">
            <v/>
          </cell>
          <cell r="D115" t="str">
            <v/>
          </cell>
          <cell r="E115" t="str">
            <v/>
          </cell>
          <cell r="F115" t="str">
            <v/>
          </cell>
          <cell r="U115" t="str">
            <v>－</v>
          </cell>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C116" t="str">
            <v/>
          </cell>
          <cell r="D116" t="str">
            <v/>
          </cell>
          <cell r="E116" t="str">
            <v/>
          </cell>
          <cell r="F116" t="str">
            <v/>
          </cell>
          <cell r="U116" t="str">
            <v>－</v>
          </cell>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C117" t="str">
            <v/>
          </cell>
          <cell r="D117" t="str">
            <v/>
          </cell>
          <cell r="E117" t="str">
            <v/>
          </cell>
          <cell r="F117" t="str">
            <v/>
          </cell>
          <cell r="U117" t="str">
            <v>－</v>
          </cell>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C118" t="str">
            <v/>
          </cell>
          <cell r="D118" t="str">
            <v/>
          </cell>
          <cell r="E118" t="str">
            <v/>
          </cell>
          <cell r="F118" t="str">
            <v/>
          </cell>
          <cell r="U118" t="str">
            <v>－</v>
          </cell>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C119" t="str">
            <v/>
          </cell>
          <cell r="D119" t="str">
            <v/>
          </cell>
          <cell r="E119" t="str">
            <v/>
          </cell>
          <cell r="F119" t="str">
            <v/>
          </cell>
          <cell r="U119" t="str">
            <v>－</v>
          </cell>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C120" t="str">
            <v/>
          </cell>
          <cell r="D120" t="str">
            <v/>
          </cell>
          <cell r="E120" t="str">
            <v/>
          </cell>
          <cell r="F120" t="str">
            <v/>
          </cell>
          <cell r="U120" t="str">
            <v>－</v>
          </cell>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C121" t="str">
            <v/>
          </cell>
          <cell r="D121" t="str">
            <v/>
          </cell>
          <cell r="E121" t="str">
            <v/>
          </cell>
          <cell r="F121" t="str">
            <v/>
          </cell>
          <cell r="U121" t="str">
            <v>－</v>
          </cell>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C122" t="str">
            <v/>
          </cell>
          <cell r="D122" t="str">
            <v/>
          </cell>
          <cell r="E122" t="str">
            <v/>
          </cell>
          <cell r="F122" t="str">
            <v/>
          </cell>
          <cell r="U122" t="str">
            <v>－</v>
          </cell>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C123" t="str">
            <v/>
          </cell>
          <cell r="D123" t="str">
            <v/>
          </cell>
          <cell r="E123" t="str">
            <v/>
          </cell>
          <cell r="F123" t="str">
            <v/>
          </cell>
          <cell r="U123" t="str">
            <v>－</v>
          </cell>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C124" t="str">
            <v/>
          </cell>
          <cell r="D124" t="str">
            <v/>
          </cell>
          <cell r="E124" t="str">
            <v/>
          </cell>
          <cell r="F124" t="str">
            <v/>
          </cell>
          <cell r="U124" t="str">
            <v>－</v>
          </cell>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C125" t="str">
            <v/>
          </cell>
          <cell r="D125" t="str">
            <v/>
          </cell>
          <cell r="E125" t="str">
            <v/>
          </cell>
          <cell r="F125" t="str">
            <v/>
          </cell>
          <cell r="U125" t="str">
            <v>－</v>
          </cell>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C126" t="str">
            <v/>
          </cell>
          <cell r="D126" t="str">
            <v/>
          </cell>
          <cell r="E126" t="str">
            <v/>
          </cell>
          <cell r="F126" t="str">
            <v/>
          </cell>
          <cell r="U126" t="str">
            <v>－</v>
          </cell>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C127" t="str">
            <v/>
          </cell>
          <cell r="D127" t="str">
            <v/>
          </cell>
          <cell r="E127" t="str">
            <v/>
          </cell>
          <cell r="F127" t="str">
            <v/>
          </cell>
          <cell r="U127" t="str">
            <v>－</v>
          </cell>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C128" t="str">
            <v/>
          </cell>
          <cell r="D128" t="str">
            <v/>
          </cell>
          <cell r="E128" t="str">
            <v/>
          </cell>
          <cell r="F128" t="str">
            <v/>
          </cell>
          <cell r="U128" t="str">
            <v>－</v>
          </cell>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C129" t="str">
            <v/>
          </cell>
          <cell r="D129" t="str">
            <v/>
          </cell>
          <cell r="E129" t="str">
            <v/>
          </cell>
          <cell r="F129" t="str">
            <v/>
          </cell>
          <cell r="U129" t="str">
            <v>－</v>
          </cell>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C130" t="str">
            <v/>
          </cell>
          <cell r="D130" t="str">
            <v/>
          </cell>
          <cell r="E130" t="str">
            <v/>
          </cell>
          <cell r="F130" t="str">
            <v/>
          </cell>
          <cell r="U130" t="str">
            <v>－</v>
          </cell>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C131" t="str">
            <v/>
          </cell>
          <cell r="D131" t="str">
            <v/>
          </cell>
          <cell r="E131" t="str">
            <v/>
          </cell>
          <cell r="F131" t="str">
            <v/>
          </cell>
          <cell r="U131" t="str">
            <v>－</v>
          </cell>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C132" t="str">
            <v/>
          </cell>
          <cell r="D132" t="str">
            <v/>
          </cell>
          <cell r="E132" t="str">
            <v/>
          </cell>
          <cell r="F132" t="str">
            <v/>
          </cell>
          <cell r="U132" t="str">
            <v>－</v>
          </cell>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C133" t="str">
            <v/>
          </cell>
          <cell r="D133" t="str">
            <v/>
          </cell>
          <cell r="E133" t="str">
            <v/>
          </cell>
          <cell r="F133" t="str">
            <v/>
          </cell>
          <cell r="U133" t="str">
            <v>－</v>
          </cell>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C134" t="str">
            <v/>
          </cell>
          <cell r="D134" t="str">
            <v/>
          </cell>
          <cell r="E134" t="str">
            <v/>
          </cell>
          <cell r="F134" t="str">
            <v/>
          </cell>
          <cell r="U134" t="str">
            <v>－</v>
          </cell>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C135" t="str">
            <v/>
          </cell>
          <cell r="D135" t="str">
            <v/>
          </cell>
          <cell r="E135" t="str">
            <v/>
          </cell>
          <cell r="F135" t="str">
            <v/>
          </cell>
          <cell r="U135" t="str">
            <v>－</v>
          </cell>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C136" t="str">
            <v/>
          </cell>
          <cell r="D136" t="str">
            <v/>
          </cell>
          <cell r="E136" t="str">
            <v/>
          </cell>
          <cell r="F136" t="str">
            <v/>
          </cell>
          <cell r="U136" t="str">
            <v>－</v>
          </cell>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C137" t="str">
            <v/>
          </cell>
          <cell r="D137" t="str">
            <v/>
          </cell>
          <cell r="E137" t="str">
            <v/>
          </cell>
          <cell r="F137" t="str">
            <v/>
          </cell>
          <cell r="U137" t="str">
            <v>－</v>
          </cell>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C138" t="str">
            <v/>
          </cell>
          <cell r="D138" t="str">
            <v/>
          </cell>
          <cell r="E138" t="str">
            <v/>
          </cell>
          <cell r="F138" t="str">
            <v/>
          </cell>
          <cell r="U138" t="str">
            <v>－</v>
          </cell>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C139" t="str">
            <v/>
          </cell>
          <cell r="D139" t="str">
            <v/>
          </cell>
          <cell r="E139" t="str">
            <v/>
          </cell>
          <cell r="F139" t="str">
            <v/>
          </cell>
          <cell r="U139" t="str">
            <v>－</v>
          </cell>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C140" t="str">
            <v/>
          </cell>
          <cell r="D140" t="str">
            <v/>
          </cell>
          <cell r="E140" t="str">
            <v/>
          </cell>
          <cell r="F140" t="str">
            <v/>
          </cell>
          <cell r="U140" t="str">
            <v>－</v>
          </cell>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C141" t="str">
            <v/>
          </cell>
          <cell r="D141" t="str">
            <v/>
          </cell>
          <cell r="E141" t="str">
            <v/>
          </cell>
          <cell r="F141" t="str">
            <v/>
          </cell>
          <cell r="U141" t="str">
            <v>－</v>
          </cell>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C142" t="str">
            <v/>
          </cell>
          <cell r="D142" t="str">
            <v/>
          </cell>
          <cell r="E142" t="str">
            <v/>
          </cell>
          <cell r="F142" t="str">
            <v/>
          </cell>
          <cell r="U142" t="str">
            <v>－</v>
          </cell>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C143" t="str">
            <v/>
          </cell>
          <cell r="D143" t="str">
            <v/>
          </cell>
          <cell r="E143" t="str">
            <v/>
          </cell>
          <cell r="F143" t="str">
            <v/>
          </cell>
          <cell r="U143" t="str">
            <v>－</v>
          </cell>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C144" t="str">
            <v/>
          </cell>
          <cell r="D144" t="str">
            <v/>
          </cell>
          <cell r="E144" t="str">
            <v/>
          </cell>
          <cell r="F144" t="str">
            <v/>
          </cell>
          <cell r="U144" t="str">
            <v>－</v>
          </cell>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C145" t="str">
            <v/>
          </cell>
          <cell r="D145" t="str">
            <v/>
          </cell>
          <cell r="E145" t="str">
            <v/>
          </cell>
          <cell r="F145" t="str">
            <v/>
          </cell>
          <cell r="U145" t="str">
            <v>－</v>
          </cell>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C146" t="str">
            <v/>
          </cell>
          <cell r="D146" t="str">
            <v/>
          </cell>
          <cell r="E146" t="str">
            <v/>
          </cell>
          <cell r="F146" t="str">
            <v/>
          </cell>
          <cell r="U146" t="str">
            <v>－</v>
          </cell>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C147" t="str">
            <v/>
          </cell>
          <cell r="D147" t="str">
            <v/>
          </cell>
          <cell r="E147" t="str">
            <v/>
          </cell>
          <cell r="F147" t="str">
            <v/>
          </cell>
          <cell r="U147" t="str">
            <v>－</v>
          </cell>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C148" t="str">
            <v/>
          </cell>
          <cell r="D148" t="str">
            <v/>
          </cell>
          <cell r="E148" t="str">
            <v/>
          </cell>
          <cell r="F148" t="str">
            <v/>
          </cell>
          <cell r="U148" t="str">
            <v>－</v>
          </cell>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C149" t="str">
            <v/>
          </cell>
          <cell r="D149" t="str">
            <v/>
          </cell>
          <cell r="E149" t="str">
            <v/>
          </cell>
          <cell r="F149" t="str">
            <v/>
          </cell>
          <cell r="U149" t="str">
            <v>－</v>
          </cell>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C150" t="str">
            <v/>
          </cell>
          <cell r="D150" t="str">
            <v/>
          </cell>
          <cell r="E150" t="str">
            <v/>
          </cell>
          <cell r="F150" t="str">
            <v/>
          </cell>
          <cell r="U150" t="str">
            <v>－</v>
          </cell>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C151" t="str">
            <v/>
          </cell>
          <cell r="D151" t="str">
            <v/>
          </cell>
          <cell r="E151" t="str">
            <v/>
          </cell>
          <cell r="F151" t="str">
            <v/>
          </cell>
          <cell r="U151" t="str">
            <v>－</v>
          </cell>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C152" t="str">
            <v/>
          </cell>
          <cell r="D152" t="str">
            <v/>
          </cell>
          <cell r="E152" t="str">
            <v/>
          </cell>
          <cell r="F152" t="str">
            <v/>
          </cell>
          <cell r="U152" t="str">
            <v>－</v>
          </cell>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C153" t="str">
            <v/>
          </cell>
          <cell r="D153" t="str">
            <v/>
          </cell>
          <cell r="E153" t="str">
            <v/>
          </cell>
          <cell r="F153" t="str">
            <v/>
          </cell>
          <cell r="U153" t="str">
            <v>－</v>
          </cell>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C154" t="str">
            <v/>
          </cell>
          <cell r="D154" t="str">
            <v/>
          </cell>
          <cell r="E154" t="str">
            <v/>
          </cell>
          <cell r="F154" t="str">
            <v/>
          </cell>
          <cell r="U154" t="str">
            <v>－</v>
          </cell>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C155" t="str">
            <v/>
          </cell>
          <cell r="D155" t="str">
            <v/>
          </cell>
          <cell r="E155" t="str">
            <v/>
          </cell>
          <cell r="F155" t="str">
            <v/>
          </cell>
          <cell r="U155" t="str">
            <v>－</v>
          </cell>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C156" t="str">
            <v/>
          </cell>
          <cell r="D156" t="str">
            <v/>
          </cell>
          <cell r="E156" t="str">
            <v/>
          </cell>
          <cell r="F156" t="str">
            <v/>
          </cell>
          <cell r="U156" t="str">
            <v>－</v>
          </cell>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C157" t="str">
            <v/>
          </cell>
          <cell r="D157" t="str">
            <v/>
          </cell>
          <cell r="E157" t="str">
            <v/>
          </cell>
          <cell r="F157" t="str">
            <v/>
          </cell>
          <cell r="U157" t="str">
            <v>－</v>
          </cell>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C158" t="str">
            <v/>
          </cell>
          <cell r="D158" t="str">
            <v/>
          </cell>
          <cell r="E158" t="str">
            <v/>
          </cell>
          <cell r="F158" t="str">
            <v/>
          </cell>
          <cell r="U158" t="str">
            <v>－</v>
          </cell>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C159" t="str">
            <v/>
          </cell>
          <cell r="D159" t="str">
            <v/>
          </cell>
          <cell r="E159" t="str">
            <v/>
          </cell>
          <cell r="F159" t="str">
            <v/>
          </cell>
          <cell r="U159" t="str">
            <v>－</v>
          </cell>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C160" t="str">
            <v/>
          </cell>
          <cell r="D160" t="str">
            <v/>
          </cell>
          <cell r="E160" t="str">
            <v/>
          </cell>
          <cell r="F160" t="str">
            <v/>
          </cell>
          <cell r="U160" t="str">
            <v>－</v>
          </cell>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C161" t="str">
            <v/>
          </cell>
          <cell r="D161" t="str">
            <v/>
          </cell>
          <cell r="E161" t="str">
            <v/>
          </cell>
          <cell r="F161" t="str">
            <v/>
          </cell>
          <cell r="U161" t="str">
            <v>－</v>
          </cell>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C162" t="str">
            <v/>
          </cell>
          <cell r="D162" t="str">
            <v/>
          </cell>
          <cell r="E162" t="str">
            <v/>
          </cell>
          <cell r="F162" t="str">
            <v/>
          </cell>
          <cell r="U162" t="str">
            <v>－</v>
          </cell>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C163" t="str">
            <v/>
          </cell>
          <cell r="D163" t="str">
            <v/>
          </cell>
          <cell r="E163" t="str">
            <v/>
          </cell>
          <cell r="F163" t="str">
            <v/>
          </cell>
          <cell r="U163" t="str">
            <v>－</v>
          </cell>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C164" t="str">
            <v/>
          </cell>
          <cell r="D164" t="str">
            <v/>
          </cell>
          <cell r="E164" t="str">
            <v/>
          </cell>
          <cell r="F164" t="str">
            <v/>
          </cell>
          <cell r="U164" t="str">
            <v>－</v>
          </cell>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C165" t="str">
            <v/>
          </cell>
          <cell r="D165" t="str">
            <v/>
          </cell>
          <cell r="E165" t="str">
            <v/>
          </cell>
          <cell r="F165" t="str">
            <v/>
          </cell>
          <cell r="U165" t="str">
            <v>－</v>
          </cell>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C166" t="str">
            <v/>
          </cell>
          <cell r="D166" t="str">
            <v/>
          </cell>
          <cell r="E166" t="str">
            <v/>
          </cell>
          <cell r="F166" t="str">
            <v/>
          </cell>
          <cell r="U166" t="str">
            <v>－</v>
          </cell>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C167" t="str">
            <v/>
          </cell>
          <cell r="D167" t="str">
            <v/>
          </cell>
          <cell r="E167" t="str">
            <v/>
          </cell>
          <cell r="F167" t="str">
            <v/>
          </cell>
          <cell r="U167" t="str">
            <v>－</v>
          </cell>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C168" t="str">
            <v/>
          </cell>
          <cell r="D168" t="str">
            <v/>
          </cell>
          <cell r="E168" t="str">
            <v/>
          </cell>
          <cell r="F168" t="str">
            <v/>
          </cell>
          <cell r="U168" t="str">
            <v>－</v>
          </cell>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C169" t="str">
            <v/>
          </cell>
          <cell r="D169" t="str">
            <v/>
          </cell>
          <cell r="E169" t="str">
            <v/>
          </cell>
          <cell r="F169" t="str">
            <v/>
          </cell>
          <cell r="U169" t="str">
            <v>－</v>
          </cell>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C170" t="str">
            <v/>
          </cell>
          <cell r="D170" t="str">
            <v/>
          </cell>
          <cell r="E170" t="str">
            <v/>
          </cell>
          <cell r="F170" t="str">
            <v/>
          </cell>
          <cell r="U170" t="str">
            <v>－</v>
          </cell>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C171" t="str">
            <v/>
          </cell>
          <cell r="D171" t="str">
            <v/>
          </cell>
          <cell r="E171" t="str">
            <v/>
          </cell>
          <cell r="F171" t="str">
            <v/>
          </cell>
          <cell r="U171" t="str">
            <v>－</v>
          </cell>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C172" t="str">
            <v/>
          </cell>
          <cell r="D172" t="str">
            <v/>
          </cell>
          <cell r="E172" t="str">
            <v/>
          </cell>
          <cell r="F172" t="str">
            <v/>
          </cell>
          <cell r="U172" t="str">
            <v>－</v>
          </cell>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C173" t="str">
            <v/>
          </cell>
          <cell r="D173" t="str">
            <v/>
          </cell>
          <cell r="E173" t="str">
            <v/>
          </cell>
          <cell r="F173" t="str">
            <v/>
          </cell>
          <cell r="U173" t="str">
            <v>－</v>
          </cell>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C174" t="str">
            <v/>
          </cell>
          <cell r="D174" t="str">
            <v/>
          </cell>
          <cell r="E174" t="str">
            <v/>
          </cell>
          <cell r="F174" t="str">
            <v/>
          </cell>
          <cell r="U174" t="str">
            <v>－</v>
          </cell>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C175" t="str">
            <v/>
          </cell>
          <cell r="D175" t="str">
            <v/>
          </cell>
          <cell r="E175" t="str">
            <v/>
          </cell>
          <cell r="F175" t="str">
            <v/>
          </cell>
          <cell r="U175" t="str">
            <v>－</v>
          </cell>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C176" t="str">
            <v/>
          </cell>
          <cell r="D176" t="str">
            <v/>
          </cell>
          <cell r="E176" t="str">
            <v/>
          </cell>
          <cell r="F176" t="str">
            <v/>
          </cell>
          <cell r="U176" t="str">
            <v>－</v>
          </cell>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C177" t="str">
            <v/>
          </cell>
          <cell r="D177" t="str">
            <v/>
          </cell>
          <cell r="E177" t="str">
            <v/>
          </cell>
          <cell r="F177" t="str">
            <v/>
          </cell>
          <cell r="U177" t="str">
            <v>－</v>
          </cell>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C178" t="str">
            <v/>
          </cell>
          <cell r="D178" t="str">
            <v/>
          </cell>
          <cell r="E178" t="str">
            <v/>
          </cell>
          <cell r="F178" t="str">
            <v/>
          </cell>
          <cell r="U178" t="str">
            <v>－</v>
          </cell>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C179" t="str">
            <v/>
          </cell>
          <cell r="D179" t="str">
            <v/>
          </cell>
          <cell r="E179" t="str">
            <v/>
          </cell>
          <cell r="F179" t="str">
            <v/>
          </cell>
          <cell r="U179" t="str">
            <v>－</v>
          </cell>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C180" t="str">
            <v/>
          </cell>
          <cell r="D180" t="str">
            <v/>
          </cell>
          <cell r="E180" t="str">
            <v/>
          </cell>
          <cell r="F180" t="str">
            <v/>
          </cell>
          <cell r="U180" t="str">
            <v>－</v>
          </cell>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C181" t="str">
            <v/>
          </cell>
          <cell r="D181" t="str">
            <v/>
          </cell>
          <cell r="E181" t="str">
            <v/>
          </cell>
          <cell r="F181" t="str">
            <v/>
          </cell>
          <cell r="U181" t="str">
            <v>－</v>
          </cell>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C182" t="str">
            <v/>
          </cell>
          <cell r="D182" t="str">
            <v/>
          </cell>
          <cell r="E182" t="str">
            <v/>
          </cell>
          <cell r="F182" t="str">
            <v/>
          </cell>
          <cell r="U182" t="str">
            <v>－</v>
          </cell>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C183" t="str">
            <v/>
          </cell>
          <cell r="D183" t="str">
            <v/>
          </cell>
          <cell r="E183" t="str">
            <v/>
          </cell>
          <cell r="F183" t="str">
            <v/>
          </cell>
          <cell r="U183" t="str">
            <v>－</v>
          </cell>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C184" t="str">
            <v/>
          </cell>
          <cell r="D184" t="str">
            <v/>
          </cell>
          <cell r="E184" t="str">
            <v/>
          </cell>
          <cell r="F184" t="str">
            <v/>
          </cell>
          <cell r="U184" t="str">
            <v>－</v>
          </cell>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C185" t="str">
            <v/>
          </cell>
          <cell r="D185" t="str">
            <v/>
          </cell>
          <cell r="E185" t="str">
            <v/>
          </cell>
          <cell r="F185" t="str">
            <v/>
          </cell>
          <cell r="U185" t="str">
            <v>－</v>
          </cell>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C186" t="str">
            <v/>
          </cell>
          <cell r="D186" t="str">
            <v/>
          </cell>
          <cell r="E186" t="str">
            <v/>
          </cell>
          <cell r="F186" t="str">
            <v/>
          </cell>
          <cell r="U186" t="str">
            <v>－</v>
          </cell>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C187" t="str">
            <v/>
          </cell>
          <cell r="D187" t="str">
            <v/>
          </cell>
          <cell r="E187" t="str">
            <v/>
          </cell>
          <cell r="F187" t="str">
            <v/>
          </cell>
          <cell r="U187" t="str">
            <v>－</v>
          </cell>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C188" t="str">
            <v/>
          </cell>
          <cell r="D188" t="str">
            <v/>
          </cell>
          <cell r="E188" t="str">
            <v/>
          </cell>
          <cell r="F188" t="str">
            <v/>
          </cell>
          <cell r="U188" t="str">
            <v>－</v>
          </cell>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C189" t="str">
            <v/>
          </cell>
          <cell r="D189" t="str">
            <v/>
          </cell>
          <cell r="E189" t="str">
            <v/>
          </cell>
          <cell r="F189" t="str">
            <v/>
          </cell>
          <cell r="U189" t="str">
            <v>－</v>
          </cell>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C190" t="str">
            <v/>
          </cell>
          <cell r="D190" t="str">
            <v/>
          </cell>
          <cell r="E190" t="str">
            <v/>
          </cell>
          <cell r="F190" t="str">
            <v/>
          </cell>
          <cell r="U190" t="str">
            <v>－</v>
          </cell>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C191" t="str">
            <v/>
          </cell>
          <cell r="D191" t="str">
            <v/>
          </cell>
          <cell r="E191" t="str">
            <v/>
          </cell>
          <cell r="F191" t="str">
            <v/>
          </cell>
          <cell r="U191" t="str">
            <v>－</v>
          </cell>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C192" t="str">
            <v/>
          </cell>
          <cell r="D192" t="str">
            <v/>
          </cell>
          <cell r="E192" t="str">
            <v/>
          </cell>
          <cell r="F192" t="str">
            <v/>
          </cell>
          <cell r="U192" t="str">
            <v>－</v>
          </cell>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C193" t="str">
            <v/>
          </cell>
          <cell r="D193" t="str">
            <v/>
          </cell>
          <cell r="E193" t="str">
            <v/>
          </cell>
          <cell r="F193" t="str">
            <v/>
          </cell>
          <cell r="U193" t="str">
            <v>－</v>
          </cell>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C194" t="str">
            <v/>
          </cell>
          <cell r="D194" t="str">
            <v/>
          </cell>
          <cell r="E194" t="str">
            <v/>
          </cell>
          <cell r="F194" t="str">
            <v/>
          </cell>
          <cell r="U194" t="str">
            <v>－</v>
          </cell>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C195" t="str">
            <v/>
          </cell>
          <cell r="D195" t="str">
            <v/>
          </cell>
          <cell r="E195" t="str">
            <v/>
          </cell>
          <cell r="F195" t="str">
            <v/>
          </cell>
          <cell r="U195" t="str">
            <v>－</v>
          </cell>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C196" t="str">
            <v/>
          </cell>
          <cell r="D196" t="str">
            <v/>
          </cell>
          <cell r="E196" t="str">
            <v/>
          </cell>
          <cell r="F196" t="str">
            <v/>
          </cell>
          <cell r="U196" t="str">
            <v>－</v>
          </cell>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C197" t="str">
            <v/>
          </cell>
          <cell r="D197" t="str">
            <v/>
          </cell>
          <cell r="E197" t="str">
            <v/>
          </cell>
          <cell r="F197" t="str">
            <v/>
          </cell>
          <cell r="U197" t="str">
            <v>－</v>
          </cell>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C198" t="str">
            <v/>
          </cell>
          <cell r="D198" t="str">
            <v/>
          </cell>
          <cell r="E198" t="str">
            <v/>
          </cell>
          <cell r="F198" t="str">
            <v/>
          </cell>
          <cell r="U198" t="str">
            <v>－</v>
          </cell>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C199" t="str">
            <v/>
          </cell>
          <cell r="D199" t="str">
            <v/>
          </cell>
          <cell r="E199" t="str">
            <v/>
          </cell>
          <cell r="F199" t="str">
            <v/>
          </cell>
          <cell r="U199" t="str">
            <v>－</v>
          </cell>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C200" t="str">
            <v/>
          </cell>
          <cell r="D200" t="str">
            <v/>
          </cell>
          <cell r="E200" t="str">
            <v/>
          </cell>
          <cell r="F200" t="str">
            <v/>
          </cell>
          <cell r="U200" t="str">
            <v>－</v>
          </cell>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C201" t="str">
            <v/>
          </cell>
          <cell r="D201" t="str">
            <v/>
          </cell>
          <cell r="E201" t="str">
            <v/>
          </cell>
          <cell r="F201" t="str">
            <v/>
          </cell>
          <cell r="U201" t="str">
            <v>－</v>
          </cell>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C202" t="str">
            <v/>
          </cell>
          <cell r="D202" t="str">
            <v/>
          </cell>
          <cell r="E202" t="str">
            <v/>
          </cell>
          <cell r="F202" t="str">
            <v/>
          </cell>
          <cell r="U202" t="str">
            <v>－</v>
          </cell>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C203" t="str">
            <v/>
          </cell>
          <cell r="D203" t="str">
            <v/>
          </cell>
          <cell r="E203" t="str">
            <v/>
          </cell>
          <cell r="F203" t="str">
            <v/>
          </cell>
          <cell r="U203" t="str">
            <v>－</v>
          </cell>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C204" t="str">
            <v/>
          </cell>
          <cell r="D204" t="str">
            <v/>
          </cell>
          <cell r="E204" t="str">
            <v/>
          </cell>
          <cell r="F204" t="str">
            <v/>
          </cell>
          <cell r="U204" t="str">
            <v>－</v>
          </cell>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C205" t="str">
            <v/>
          </cell>
          <cell r="D205" t="str">
            <v/>
          </cell>
          <cell r="E205" t="str">
            <v/>
          </cell>
          <cell r="F205" t="str">
            <v/>
          </cell>
          <cell r="U205" t="str">
            <v>－</v>
          </cell>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C206" t="str">
            <v/>
          </cell>
          <cell r="D206" t="str">
            <v/>
          </cell>
          <cell r="E206" t="str">
            <v/>
          </cell>
          <cell r="F206" t="str">
            <v/>
          </cell>
          <cell r="U206" t="str">
            <v>－</v>
          </cell>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C207" t="str">
            <v/>
          </cell>
          <cell r="D207" t="str">
            <v/>
          </cell>
          <cell r="E207" t="str">
            <v/>
          </cell>
          <cell r="F207" t="str">
            <v/>
          </cell>
          <cell r="U207" t="str">
            <v>－</v>
          </cell>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C208" t="str">
            <v/>
          </cell>
          <cell r="D208" t="str">
            <v/>
          </cell>
          <cell r="E208" t="str">
            <v/>
          </cell>
          <cell r="F208" t="str">
            <v/>
          </cell>
          <cell r="U208" t="str">
            <v>－</v>
          </cell>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C209" t="str">
            <v/>
          </cell>
          <cell r="D209" t="str">
            <v/>
          </cell>
          <cell r="E209" t="str">
            <v/>
          </cell>
          <cell r="F209" t="str">
            <v/>
          </cell>
          <cell r="U209" t="str">
            <v>－</v>
          </cell>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C210" t="str">
            <v/>
          </cell>
          <cell r="D210" t="str">
            <v/>
          </cell>
          <cell r="E210" t="str">
            <v/>
          </cell>
          <cell r="F210" t="str">
            <v/>
          </cell>
          <cell r="U210" t="str">
            <v>－</v>
          </cell>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C211" t="str">
            <v/>
          </cell>
          <cell r="D211" t="str">
            <v/>
          </cell>
          <cell r="E211" t="str">
            <v/>
          </cell>
          <cell r="F211" t="str">
            <v/>
          </cell>
          <cell r="U211" t="str">
            <v>－</v>
          </cell>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C212" t="str">
            <v/>
          </cell>
          <cell r="D212" t="str">
            <v/>
          </cell>
          <cell r="E212" t="str">
            <v/>
          </cell>
          <cell r="F212" t="str">
            <v/>
          </cell>
          <cell r="U212" t="str">
            <v>－</v>
          </cell>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C213" t="str">
            <v/>
          </cell>
          <cell r="D213" t="str">
            <v/>
          </cell>
          <cell r="E213" t="str">
            <v/>
          </cell>
          <cell r="F213" t="str">
            <v/>
          </cell>
          <cell r="U213" t="str">
            <v>－</v>
          </cell>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C214" t="str">
            <v/>
          </cell>
          <cell r="D214" t="str">
            <v/>
          </cell>
          <cell r="E214" t="str">
            <v/>
          </cell>
          <cell r="F214" t="str">
            <v/>
          </cell>
          <cell r="U214" t="str">
            <v>－</v>
          </cell>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C215" t="str">
            <v/>
          </cell>
          <cell r="D215" t="str">
            <v/>
          </cell>
          <cell r="E215" t="str">
            <v/>
          </cell>
          <cell r="F215" t="str">
            <v/>
          </cell>
          <cell r="U215" t="str">
            <v>－</v>
          </cell>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C216" t="str">
            <v/>
          </cell>
          <cell r="D216" t="str">
            <v/>
          </cell>
          <cell r="E216" t="str">
            <v/>
          </cell>
          <cell r="F216" t="str">
            <v/>
          </cell>
          <cell r="U216" t="str">
            <v>－</v>
          </cell>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C217" t="str">
            <v/>
          </cell>
          <cell r="D217" t="str">
            <v/>
          </cell>
          <cell r="E217" t="str">
            <v/>
          </cell>
          <cell r="F217" t="str">
            <v/>
          </cell>
          <cell r="U217" t="str">
            <v>－</v>
          </cell>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C218" t="str">
            <v/>
          </cell>
          <cell r="D218" t="str">
            <v/>
          </cell>
          <cell r="E218" t="str">
            <v/>
          </cell>
          <cell r="F218" t="str">
            <v/>
          </cell>
          <cell r="U218" t="str">
            <v>－</v>
          </cell>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C219" t="str">
            <v/>
          </cell>
          <cell r="D219" t="str">
            <v/>
          </cell>
          <cell r="E219" t="str">
            <v/>
          </cell>
          <cell r="F219" t="str">
            <v/>
          </cell>
          <cell r="U219" t="str">
            <v>－</v>
          </cell>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C220" t="str">
            <v/>
          </cell>
          <cell r="D220" t="str">
            <v/>
          </cell>
          <cell r="E220" t="str">
            <v/>
          </cell>
          <cell r="F220" t="str">
            <v/>
          </cell>
          <cell r="U220" t="str">
            <v>－</v>
          </cell>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C221" t="str">
            <v/>
          </cell>
          <cell r="D221" t="str">
            <v/>
          </cell>
          <cell r="E221" t="str">
            <v/>
          </cell>
          <cell r="F221" t="str">
            <v/>
          </cell>
          <cell r="U221" t="str">
            <v>－</v>
          </cell>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C222" t="str">
            <v/>
          </cell>
          <cell r="D222" t="str">
            <v/>
          </cell>
          <cell r="E222" t="str">
            <v/>
          </cell>
          <cell r="F222" t="str">
            <v/>
          </cell>
          <cell r="U222" t="str">
            <v>－</v>
          </cell>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C223" t="str">
            <v/>
          </cell>
          <cell r="D223" t="str">
            <v/>
          </cell>
          <cell r="E223" t="str">
            <v/>
          </cell>
          <cell r="F223" t="str">
            <v/>
          </cell>
          <cell r="U223" t="str">
            <v>－</v>
          </cell>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C224" t="str">
            <v/>
          </cell>
          <cell r="D224" t="str">
            <v/>
          </cell>
          <cell r="E224" t="str">
            <v/>
          </cell>
          <cell r="F224" t="str">
            <v/>
          </cell>
          <cell r="U224" t="str">
            <v>－</v>
          </cell>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C225" t="str">
            <v/>
          </cell>
          <cell r="D225" t="str">
            <v/>
          </cell>
          <cell r="E225" t="str">
            <v/>
          </cell>
          <cell r="F225" t="str">
            <v/>
          </cell>
          <cell r="U225" t="str">
            <v>－</v>
          </cell>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C226" t="str">
            <v/>
          </cell>
          <cell r="D226" t="str">
            <v/>
          </cell>
          <cell r="E226" t="str">
            <v/>
          </cell>
          <cell r="F226" t="str">
            <v/>
          </cell>
          <cell r="U226" t="str">
            <v>－</v>
          </cell>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C227" t="str">
            <v/>
          </cell>
          <cell r="D227" t="str">
            <v/>
          </cell>
          <cell r="E227" t="str">
            <v/>
          </cell>
          <cell r="F227" t="str">
            <v/>
          </cell>
          <cell r="U227" t="str">
            <v>－</v>
          </cell>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C228" t="str">
            <v/>
          </cell>
          <cell r="D228" t="str">
            <v/>
          </cell>
          <cell r="E228" t="str">
            <v/>
          </cell>
          <cell r="F228" t="str">
            <v/>
          </cell>
          <cell r="U228" t="str">
            <v>－</v>
          </cell>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C229" t="str">
            <v/>
          </cell>
          <cell r="D229" t="str">
            <v/>
          </cell>
          <cell r="E229" t="str">
            <v/>
          </cell>
          <cell r="F229" t="str">
            <v/>
          </cell>
          <cell r="U229" t="str">
            <v>－</v>
          </cell>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C230" t="str">
            <v/>
          </cell>
          <cell r="D230" t="str">
            <v/>
          </cell>
          <cell r="E230" t="str">
            <v/>
          </cell>
          <cell r="F230" t="str">
            <v/>
          </cell>
          <cell r="U230" t="str">
            <v>－</v>
          </cell>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C231" t="str">
            <v/>
          </cell>
          <cell r="D231" t="str">
            <v/>
          </cell>
          <cell r="E231" t="str">
            <v/>
          </cell>
          <cell r="F231" t="str">
            <v/>
          </cell>
          <cell r="U231" t="str">
            <v>－</v>
          </cell>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C232" t="str">
            <v/>
          </cell>
          <cell r="D232" t="str">
            <v/>
          </cell>
          <cell r="E232" t="str">
            <v/>
          </cell>
          <cell r="F232" t="str">
            <v/>
          </cell>
          <cell r="U232" t="str">
            <v>－</v>
          </cell>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C233" t="str">
            <v/>
          </cell>
          <cell r="D233" t="str">
            <v/>
          </cell>
          <cell r="E233" t="str">
            <v/>
          </cell>
          <cell r="F233" t="str">
            <v/>
          </cell>
          <cell r="U233" t="str">
            <v>－</v>
          </cell>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C234" t="str">
            <v/>
          </cell>
          <cell r="D234" t="str">
            <v/>
          </cell>
          <cell r="E234" t="str">
            <v/>
          </cell>
          <cell r="F234" t="str">
            <v/>
          </cell>
          <cell r="U234" t="str">
            <v>－</v>
          </cell>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C235" t="str">
            <v/>
          </cell>
          <cell r="D235" t="str">
            <v/>
          </cell>
          <cell r="E235" t="str">
            <v/>
          </cell>
          <cell r="F235" t="str">
            <v/>
          </cell>
          <cell r="U235" t="str">
            <v>－</v>
          </cell>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C236" t="str">
            <v/>
          </cell>
          <cell r="D236" t="str">
            <v/>
          </cell>
          <cell r="E236" t="str">
            <v/>
          </cell>
          <cell r="F236" t="str">
            <v/>
          </cell>
          <cell r="U236" t="str">
            <v>－</v>
          </cell>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C237" t="str">
            <v/>
          </cell>
          <cell r="D237" t="str">
            <v/>
          </cell>
          <cell r="E237" t="str">
            <v/>
          </cell>
          <cell r="F237" t="str">
            <v/>
          </cell>
          <cell r="U237" t="str">
            <v>－</v>
          </cell>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C238" t="str">
            <v/>
          </cell>
          <cell r="D238" t="str">
            <v/>
          </cell>
          <cell r="E238" t="str">
            <v/>
          </cell>
          <cell r="F238" t="str">
            <v/>
          </cell>
          <cell r="U238" t="str">
            <v>－</v>
          </cell>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C239" t="str">
            <v/>
          </cell>
          <cell r="D239" t="str">
            <v/>
          </cell>
          <cell r="E239" t="str">
            <v/>
          </cell>
          <cell r="F239" t="str">
            <v/>
          </cell>
          <cell r="U239" t="str">
            <v>－</v>
          </cell>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C240" t="str">
            <v/>
          </cell>
          <cell r="D240" t="str">
            <v/>
          </cell>
          <cell r="E240" t="str">
            <v/>
          </cell>
          <cell r="F240" t="str">
            <v/>
          </cell>
          <cell r="U240" t="str">
            <v>－</v>
          </cell>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C241" t="str">
            <v/>
          </cell>
          <cell r="D241" t="str">
            <v/>
          </cell>
          <cell r="E241" t="str">
            <v/>
          </cell>
          <cell r="F241" t="str">
            <v/>
          </cell>
          <cell r="U241" t="str">
            <v>－</v>
          </cell>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C242" t="str">
            <v/>
          </cell>
          <cell r="D242" t="str">
            <v/>
          </cell>
          <cell r="E242" t="str">
            <v/>
          </cell>
          <cell r="F242" t="str">
            <v/>
          </cell>
          <cell r="U242" t="str">
            <v>－</v>
          </cell>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C243" t="str">
            <v/>
          </cell>
          <cell r="D243" t="str">
            <v/>
          </cell>
          <cell r="E243" t="str">
            <v/>
          </cell>
          <cell r="F243" t="str">
            <v/>
          </cell>
          <cell r="U243" t="str">
            <v>－</v>
          </cell>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C244" t="str">
            <v/>
          </cell>
          <cell r="D244" t="str">
            <v/>
          </cell>
          <cell r="E244" t="str">
            <v/>
          </cell>
          <cell r="F244" t="str">
            <v/>
          </cell>
          <cell r="U244" t="str">
            <v>－</v>
          </cell>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C245" t="str">
            <v/>
          </cell>
          <cell r="D245" t="str">
            <v/>
          </cell>
          <cell r="E245" t="str">
            <v/>
          </cell>
          <cell r="F245" t="str">
            <v/>
          </cell>
          <cell r="U245" t="str">
            <v>－</v>
          </cell>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0"/>
  <sheetViews>
    <sheetView showZeros="0" view="pageBreakPreview" topLeftCell="B1" zoomScale="70" zoomScaleNormal="100" zoomScaleSheetLayoutView="70" workbookViewId="0">
      <selection activeCell="I7" sqref="I7"/>
    </sheetView>
  </sheetViews>
  <sheetFormatPr defaultRowHeight="13.5"/>
  <cols>
    <col min="1" max="1" width="0" style="2" hidden="1" customWidth="1"/>
    <col min="2" max="2" width="30.625" style="1" customWidth="1"/>
    <col min="3" max="3" width="20.625" style="2" customWidth="1"/>
    <col min="4" max="4" width="14.375" style="3" customWidth="1"/>
    <col min="5" max="5" width="20.625" style="4" customWidth="1"/>
    <col min="6" max="6" width="15.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6" ht="27.75" customHeight="1">
      <c r="A1" s="51"/>
      <c r="B1" s="54" t="s">
        <v>0</v>
      </c>
      <c r="C1" s="55"/>
      <c r="D1" s="55"/>
      <c r="E1" s="55"/>
      <c r="F1" s="55"/>
      <c r="G1" s="55"/>
      <c r="H1" s="55"/>
      <c r="I1" s="55"/>
      <c r="J1" s="55"/>
      <c r="K1" s="55"/>
      <c r="L1" s="55"/>
      <c r="M1" s="55"/>
      <c r="N1" s="55"/>
    </row>
    <row r="2" spans="1:16">
      <c r="A2" s="52"/>
    </row>
    <row r="3" spans="1:16">
      <c r="A3" s="52"/>
      <c r="B3" s="7"/>
      <c r="N3" s="8"/>
    </row>
    <row r="4" spans="1:16" ht="21.95" customHeight="1">
      <c r="A4" s="52"/>
      <c r="B4" s="47" t="s">
        <v>1</v>
      </c>
      <c r="C4" s="47" t="s">
        <v>2</v>
      </c>
      <c r="D4" s="47" t="s">
        <v>3</v>
      </c>
      <c r="E4" s="47" t="s">
        <v>4</v>
      </c>
      <c r="F4" s="49" t="s">
        <v>5</v>
      </c>
      <c r="G4" s="47" t="s">
        <v>6</v>
      </c>
      <c r="H4" s="56" t="s">
        <v>7</v>
      </c>
      <c r="I4" s="47" t="s">
        <v>8</v>
      </c>
      <c r="J4" s="47" t="s">
        <v>9</v>
      </c>
      <c r="K4" s="48" t="s">
        <v>10</v>
      </c>
      <c r="L4" s="48"/>
      <c r="M4" s="48"/>
      <c r="N4" s="49" t="s">
        <v>11</v>
      </c>
    </row>
    <row r="5" spans="1:16" s="11" customFormat="1" ht="36" customHeight="1">
      <c r="A5" s="53"/>
      <c r="B5" s="47"/>
      <c r="C5" s="47"/>
      <c r="D5" s="47"/>
      <c r="E5" s="47"/>
      <c r="F5" s="50"/>
      <c r="G5" s="47"/>
      <c r="H5" s="56"/>
      <c r="I5" s="47"/>
      <c r="J5" s="47"/>
      <c r="K5" s="9" t="s">
        <v>12</v>
      </c>
      <c r="L5" s="9" t="s">
        <v>13</v>
      </c>
      <c r="M5" s="10" t="s">
        <v>14</v>
      </c>
      <c r="N5" s="50"/>
    </row>
    <row r="6" spans="1:16" s="11" customFormat="1" ht="78.75" customHeight="1">
      <c r="A6" s="12" t="str">
        <f>IF(MAX([7]令和3年度契約状況調査票!C5:C245)&gt;=ROW()-5,ROW()-5,"")</f>
        <v/>
      </c>
      <c r="B6" s="13" t="str">
        <f>IF(A6="","",VLOOKUP(A6,[7]令和3年度契約状況調査票!$C:$AR,7,FALSE))</f>
        <v/>
      </c>
      <c r="C6" s="14" t="str">
        <f>IF(A6="","",VLOOKUP(A6,[7]令和3年度契約状況調査票!$C:$AR,8,FALSE))</f>
        <v/>
      </c>
      <c r="D6" s="15" t="str">
        <f>IF(A6="","",VLOOKUP(A6,[7]令和3年度契約状況調査票!$C:$AR,11,FALSE))</f>
        <v/>
      </c>
      <c r="E6" s="13" t="str">
        <f>IF(A6="","",VLOOKUP(A6,[7]令和3年度契約状況調査票!$C:$AR,12,FALSE))</f>
        <v/>
      </c>
      <c r="F6" s="16" t="str">
        <f>IF(A6="","",VLOOKUP(A6,[7]令和3年度契約状況調査票!$C:$AR,13,FALSE))</f>
        <v/>
      </c>
      <c r="G6" s="17" t="str">
        <f>IF(A6="","",IF(VLOOKUP(A6,[7]令和3年度契約状況調査票!$C:$AR,14,FALSE)="②一般競争入札（総合評価方式）","一般競争入札"&amp;CHAR(10)&amp;"（総合評価方式）","一般競争入札"))</f>
        <v/>
      </c>
      <c r="H6" s="18" t="str">
        <f>IF(A6="","",IF(VLOOKUP(A6,[7]令和3年度契約状況調査票!$C:$AR,23,FALSE)="②同種の他の契約の予定価格を類推されるおそれがあるため公表しない","同種の他の契約の予定価格を類推されるおそれがあるため公表しない",IF(VLOOKUP(A6,[7]令和3年度契約状況調査票!$C:$AR,23,FALSE)="－","－",IF(VLOOKUP(A6,[7]令和3年度契約状況調査票!$C:$AR,9,FALSE)&lt;&gt;"",TEXT(VLOOKUP(A6,[7]令和3年度契約状況調査票!$C:$AR,16,FALSE),"#,##0円")&amp;CHAR(10)&amp;"(A)",VLOOKUP(A6,[7]令和3年度契約状況調査票!$C:$AR,16,FALSE)))))</f>
        <v/>
      </c>
      <c r="I6" s="18" t="str">
        <f>IF(A6="","",VLOOKUP(A6,[7]令和3年度契約状況調査票!$C:$AR,17,FALSE))</f>
        <v/>
      </c>
      <c r="J6" s="19" t="str">
        <f>IF(A6="","",IF(VLOOKUP(A6,[7]令和3年度契約状況調査票!$C:$AR,23,FALSE)="②同種の他の契約の予定価格を類推されるおそれがあるため公表しない","－",IF(VLOOKUP(A6,[7]令和3年度契約状況調査票!$C:$AR,23,FALSE)="－","－",IF(VLOOKUP(A6,[7]令和3年度契約状況調査票!$C:$AR,9,FALSE)&lt;&gt;"",TEXT(VLOOKUP(A6,[7]令和3年度契約状況調査票!$C:$AR,19,FALSE),"#.0%")&amp;CHAR(10)&amp;"(B/A×100)",VLOOKUP(A6,[7]令和3年度契約状況調査票!$C:$AR,19,FALSE)))))</f>
        <v/>
      </c>
      <c r="K6" s="20" t="str">
        <f>IF(A6="","",IF(VLOOKUP(A6,[7]令和3年度契約状況調査票!$C:$AR,29,FALSE)="①公益社団法人","公社",IF(VLOOKUP(A6,[7]令和3年度契約状況調査票!$C:$AR,29,FALSE)="②公益財団法人","公財","")))</f>
        <v/>
      </c>
      <c r="L6" s="20" t="str">
        <f>IF(A6="","",VLOOKUP(A6,[7]令和3年度契約状況調査票!$C:$AR,30,FALSE))</f>
        <v/>
      </c>
      <c r="M6" s="21" t="str">
        <f>IF(A6="","",IF(VLOOKUP(A6,[7]令和3年度契約状況調査票!$C:$AR,30,FALSE)="国所管",VLOOKUP(A6,[7]令和3年度契約状況調査票!$C:$AR,24,FALSE),""))</f>
        <v/>
      </c>
      <c r="N6" s="22" t="str">
        <f>IF(A6="","",IF(AND(P6="○",O6="分担契約/単価契約"),"単価契約"&amp;CHAR(10)&amp;"予定調達総額 "&amp;TEXT(VLOOKUP(A6,[7]令和3年度契約状況調査票!$C:$AR,18,FALSE),"#,##0円")&amp;"(B)"&amp;CHAR(10)&amp;"分担契約"&amp;CHAR(10)&amp;VLOOKUP(A6,[7]令和3年度契約状況調査票!$C:$AR,34,FALSE),IF(AND(P6="○",O6="分担契約"),"分担契約"&amp;CHAR(10)&amp;"契約総額 "&amp;TEXT(VLOOKUP(A6,[7]令和3年度契約状況調査票!$C:$AR,18,FALSE),"#,##0円")&amp;"(B)"&amp;CHAR(10)&amp;VLOOKUP(A6,[7]令和3年度契約状況調査票!$C:$AR,34,FALSE),(IF(O6="分担契約/単価契約","単価契約"&amp;CHAR(10)&amp;"予定調達総額 "&amp;TEXT(VLOOKUP(A6,[7]令和3年度契約状況調査票!$C:$AR,18,FALSE),"#,##0円")&amp;CHAR(10)&amp;"分担契約"&amp;CHAR(10)&amp;VLOOKUP(A6,[7]令和3年度契約状況調査票!$C:$AR,34,FALSE),IF(O6="分担契約","分担契約"&amp;CHAR(10)&amp;"契約総額 "&amp;TEXT(VLOOKUP(A6,[7]令和3年度契約状況調査票!$C:$AR,18,FALSE),"#,##0円")&amp;CHAR(10)&amp;VLOOKUP(A6,[7]令和3年度契約状況調査票!$C:$AR,34,FALSE),IF(O6="単価契約","単価契約"&amp;CHAR(10)&amp;"予定調達総額 "&amp;TEXT(VLOOKUP(A6,[7]令和3年度契約状況調査票!$C:$AR,18,FALSE),"#,##0円")&amp;CHAR(10)&amp;VLOOKUP(A6,[7]令和3年度契約状況調査票!$C:$AR,34,FALSE),VLOOKUP(A6,[7]令和3年度契約状況調査票!$C:$AR,34,FALSE))))))))</f>
        <v/>
      </c>
      <c r="O6" s="11" t="str">
        <f>IF(A6="","",VLOOKUP(A6,[7]令和3年度契約状況調査票!$C:$BY,55,FALSE))</f>
        <v/>
      </c>
      <c r="P6" s="11" t="str">
        <f>IF(A6="","",IF(VLOOKUP(A6,[7]令和3年度契約状況調査票!$C:$AR,23,FALSE)="②同種の他の契約の予定価格を類推されるおそれがあるため公表しない","×","○"))</f>
        <v/>
      </c>
    </row>
    <row r="7" spans="1:16" s="11" customFormat="1" ht="78.75" customHeight="1">
      <c r="A7" s="12" t="str">
        <f>IF(MAX([7]令和3年度契約状況調査票!C6:C246)&gt;=ROW()-5,ROW()-5,"")</f>
        <v/>
      </c>
      <c r="B7" s="13" t="str">
        <f>IF(A7="","",VLOOKUP(A7,[7]令和3年度契約状況調査票!$C:$AR,7,FALSE))</f>
        <v/>
      </c>
      <c r="C7" s="14" t="str">
        <f>IF(A7="","",VLOOKUP(A7,[7]令和3年度契約状況調査票!$C:$AR,8,FALSE))</f>
        <v/>
      </c>
      <c r="D7" s="15" t="str">
        <f>IF(A7="","",VLOOKUP(A7,[7]令和3年度契約状況調査票!$C:$AR,11,FALSE))</f>
        <v/>
      </c>
      <c r="E7" s="13" t="str">
        <f>IF(A7="","",VLOOKUP(A7,[7]令和3年度契約状況調査票!$C:$AR,12,FALSE))</f>
        <v/>
      </c>
      <c r="F7" s="16" t="str">
        <f>IF(A7="","",VLOOKUP(A7,[7]令和3年度契約状況調査票!$C:$AR,13,FALSE))</f>
        <v/>
      </c>
      <c r="G7" s="17" t="str">
        <f>IF(A7="","",IF(VLOOKUP(A7,[7]令和3年度契約状況調査票!$C:$AR,14,FALSE)="②一般競争入札（総合評価方式）","一般競争入札"&amp;CHAR(10)&amp;"（総合評価方式）","一般競争入札"))</f>
        <v/>
      </c>
      <c r="H7" s="18" t="str">
        <f>IF(A7="","",IF(VLOOKUP(A7,[7]令和3年度契約状況調査票!$C:$AR,23,FALSE)="②同種の他の契約の予定価格を類推されるおそれがあるため公表しない","同種の他の契約の予定価格を類推されるおそれがあるため公表しない",IF(VLOOKUP(A7,[7]令和3年度契約状況調査票!$C:$AR,23,FALSE)="－","－",IF(VLOOKUP(A7,[7]令和3年度契約状況調査票!$C:$AR,9,FALSE)&lt;&gt;"",TEXT(VLOOKUP(A7,[7]令和3年度契約状況調査票!$C:$AR,16,FALSE),"#,##0円")&amp;CHAR(10)&amp;"(A)",VLOOKUP(A7,[7]令和3年度契約状況調査票!$C:$AR,16,FALSE)))))</f>
        <v/>
      </c>
      <c r="I7" s="18" t="str">
        <f>IF(A7="","",VLOOKUP(A7,[7]令和3年度契約状況調査票!$C:$AR,17,FALSE))</f>
        <v/>
      </c>
      <c r="J7" s="19" t="str">
        <f>IF(A7="","",IF(VLOOKUP(A7,[7]令和3年度契約状況調査票!$C:$AR,23,FALSE)="②同種の他の契約の予定価格を類推されるおそれがあるため公表しない","－",IF(VLOOKUP(A7,[7]令和3年度契約状況調査票!$C:$AR,23,FALSE)="－","－",IF(VLOOKUP(A7,[7]令和3年度契約状況調査票!$C:$AR,9,FALSE)&lt;&gt;"",TEXT(VLOOKUP(A7,[7]令和3年度契約状況調査票!$C:$AR,19,FALSE),"#.0%")&amp;CHAR(10)&amp;"(B/A×100)",VLOOKUP(A7,[7]令和3年度契約状況調査票!$C:$AR,19,FALSE)))))</f>
        <v/>
      </c>
      <c r="K7" s="20" t="str">
        <f>IF(A7="","",IF(VLOOKUP(A7,[7]令和3年度契約状況調査票!$C:$AR,29,FALSE)="①公益社団法人","公社",IF(VLOOKUP(A7,[7]令和3年度契約状況調査票!$C:$AR,29,FALSE)="②公益財団法人","公財","")))</f>
        <v/>
      </c>
      <c r="L7" s="20" t="str">
        <f>IF(A7="","",VLOOKUP(A7,[7]令和3年度契約状況調査票!$C:$AR,30,FALSE))</f>
        <v/>
      </c>
      <c r="M7" s="21" t="str">
        <f>IF(A7="","",IF(VLOOKUP(A7,[7]令和3年度契約状況調査票!$C:$AR,30,FALSE)="国所管",VLOOKUP(A7,[7]令和3年度契約状況調査票!$C:$AR,24,FALSE),""))</f>
        <v/>
      </c>
      <c r="N7" s="22" t="str">
        <f>IF(A7="","",IF(AND(P7="○",O7="分担契約/単価契約"),"単価契約"&amp;CHAR(10)&amp;"予定調達総額 "&amp;TEXT(VLOOKUP(A7,[7]令和3年度契約状況調査票!$C:$AR,18,FALSE),"#,##0円")&amp;"(B)"&amp;CHAR(10)&amp;"分担契約"&amp;CHAR(10)&amp;VLOOKUP(A7,[7]令和3年度契約状況調査票!$C:$AR,34,FALSE),IF(AND(P7="○",O7="分担契約"),"分担契約"&amp;CHAR(10)&amp;"契約総額 "&amp;TEXT(VLOOKUP(A7,[7]令和3年度契約状況調査票!$C:$AR,18,FALSE),"#,##0円")&amp;"(B)"&amp;CHAR(10)&amp;VLOOKUP(A7,[7]令和3年度契約状況調査票!$C:$AR,34,FALSE),(IF(O7="分担契約/単価契約","単価契約"&amp;CHAR(10)&amp;"予定調達総額 "&amp;TEXT(VLOOKUP(A7,[7]令和3年度契約状況調査票!$C:$AR,18,FALSE),"#,##0円")&amp;CHAR(10)&amp;"分担契約"&amp;CHAR(10)&amp;VLOOKUP(A7,[7]令和3年度契約状況調査票!$C:$AR,34,FALSE),IF(O7="分担契約","分担契約"&amp;CHAR(10)&amp;"契約総額 "&amp;TEXT(VLOOKUP(A7,[7]令和3年度契約状況調査票!$C:$AR,18,FALSE),"#,##0円")&amp;CHAR(10)&amp;VLOOKUP(A7,[7]令和3年度契約状況調査票!$C:$AR,34,FALSE),IF(O7="単価契約","単価契約"&amp;CHAR(10)&amp;"予定調達総額 "&amp;TEXT(VLOOKUP(A7,[7]令和3年度契約状況調査票!$C:$AR,18,FALSE),"#,##0円")&amp;CHAR(10)&amp;VLOOKUP(A7,[7]令和3年度契約状況調査票!$C:$AR,34,FALSE),VLOOKUP(A7,[7]令和3年度契約状況調査票!$C:$AR,34,FALSE))))))))</f>
        <v/>
      </c>
      <c r="O7" s="11" t="str">
        <f>IF(A7="","",VLOOKUP(A7,[7]令和3年度契約状況調査票!$C:$BY,55,FALSE))</f>
        <v/>
      </c>
      <c r="P7" s="11" t="str">
        <f>IF(A7="","",IF(VLOOKUP(A7,[7]令和3年度契約状況調査票!$C:$AR,23,FALSE)="②同種の他の契約の予定価格を類推されるおそれがあるため公表しない","×","○"))</f>
        <v/>
      </c>
    </row>
    <row r="8" spans="1:16" s="11" customFormat="1" ht="89.25" customHeight="1">
      <c r="A8" s="12" t="str">
        <f>IF(MAX([7]令和3年度契約状況調査票!C9:C247)&gt;=ROW()-5,ROW()-5,"")</f>
        <v/>
      </c>
      <c r="B8" s="13" t="str">
        <f>IF(A8="","",VLOOKUP(A8,[7]令和3年度契約状況調査票!$C:$AR,7,FALSE))</f>
        <v/>
      </c>
      <c r="C8" s="14" t="str">
        <f>IF(A8="","",VLOOKUP(A8,[7]令和3年度契約状況調査票!$C:$AR,8,FALSE))</f>
        <v/>
      </c>
      <c r="D8" s="15" t="str">
        <f>IF(A8="","",VLOOKUP(A8,[7]令和3年度契約状況調査票!$C:$AR,11,FALSE))</f>
        <v/>
      </c>
      <c r="E8" s="13" t="str">
        <f>IF(A8="","",VLOOKUP(A8,[7]令和3年度契約状況調査票!$C:$AR,12,FALSE))</f>
        <v/>
      </c>
      <c r="F8" s="16" t="str">
        <f>IF(A8="","",VLOOKUP(A8,[7]令和3年度契約状況調査票!$C:$AR,13,FALSE))</f>
        <v/>
      </c>
      <c r="G8" s="17" t="str">
        <f>IF(A8="","",IF(VLOOKUP(A8,[7]令和3年度契約状況調査票!$C:$AR,14,FALSE)="②一般競争入札（総合評価方式）","一般競争入札"&amp;CHAR(10)&amp;"（総合評価方式）","一般競争入札"))</f>
        <v/>
      </c>
      <c r="H8" s="18" t="str">
        <f>IF(A8="","",IF(VLOOKUP(A8,[7]令和3年度契約状況調査票!$C:$AR,23,FALSE)="②同種の他の契約の予定価格を類推されるおそれがあるため公表しない","同種の他の契約の予定価格を類推されるおそれがあるため公表しない",IF(VLOOKUP(A8,[7]令和3年度契約状況調査票!$C:$AR,23,FALSE)="－","－",IF(VLOOKUP(A8,[7]令和3年度契約状況調査票!$C:$AR,9,FALSE)&lt;&gt;"",TEXT(VLOOKUP(A8,[7]令和3年度契約状況調査票!$C:$AR,16,FALSE),"#,##0円")&amp;CHAR(10)&amp;"(A)",VLOOKUP(A8,[7]令和3年度契約状況調査票!$C:$AR,16,FALSE)))))</f>
        <v/>
      </c>
      <c r="I8" s="18" t="str">
        <f>IF(A8="","",VLOOKUP(A8,[7]令和3年度契約状況調査票!$C:$AR,17,FALSE))</f>
        <v/>
      </c>
      <c r="J8" s="19" t="str">
        <f>IF(A8="","",IF(VLOOKUP(A8,[7]令和3年度契約状況調査票!$C:$AR,23,FALSE)="②同種の他の契約の予定価格を類推されるおそれがあるため公表しない","－",IF(VLOOKUP(A8,[7]令和3年度契約状況調査票!$C:$AR,23,FALSE)="－","－",IF(VLOOKUP(A8,[7]令和3年度契約状況調査票!$C:$AR,9,FALSE)&lt;&gt;"",TEXT(VLOOKUP(A8,[7]令和3年度契約状況調査票!$C:$AR,19,FALSE),"#.0%")&amp;CHAR(10)&amp;"(B/A×100)",VLOOKUP(A8,[7]令和3年度契約状況調査票!$C:$AR,19,FALSE)))))</f>
        <v/>
      </c>
      <c r="K8" s="20" t="str">
        <f>IF(A8="","",IF(VLOOKUP(A8,[7]令和3年度契約状況調査票!$C:$AR,29,FALSE)="①公益社団法人","公社",IF(VLOOKUP(A8,[7]令和3年度契約状況調査票!$C:$AR,29,FALSE)="②公益財団法人","公財","")))</f>
        <v/>
      </c>
      <c r="L8" s="20" t="str">
        <f>IF(A8="","",VLOOKUP(A8,[7]令和3年度契約状況調査票!$C:$AR,30,FALSE))</f>
        <v/>
      </c>
      <c r="M8" s="21" t="str">
        <f>IF(A8="","",IF(VLOOKUP(A8,[7]令和3年度契約状況調査票!$C:$AR,30,FALSE)="国所管",VLOOKUP(A8,[7]令和3年度契約状況調査票!$C:$AR,24,FALSE),""))</f>
        <v/>
      </c>
      <c r="N8" s="22" t="str">
        <f>IF(A8="","",IF(AND(P8="○",O8="分担契約/単価契約"),"単価契約"&amp;CHAR(10)&amp;"予定調達総額 "&amp;TEXT(VLOOKUP(A8,[7]令和3年度契約状況調査票!$C:$AR,18,FALSE),"#,##0円")&amp;"(B)"&amp;CHAR(10)&amp;"分担契約"&amp;CHAR(10)&amp;VLOOKUP(A8,[7]令和3年度契約状況調査票!$C:$AR,34,FALSE),IF(AND(P8="○",O8="分担契約"),"分担契約"&amp;CHAR(10)&amp;"契約総額 "&amp;TEXT(VLOOKUP(A8,[7]令和3年度契約状況調査票!$C:$AR,18,FALSE),"#,##0円")&amp;"(B)"&amp;CHAR(10)&amp;VLOOKUP(A8,[7]令和3年度契約状況調査票!$C:$AR,34,FALSE),(IF(O8="分担契約/単価契約","単価契約"&amp;CHAR(10)&amp;"予定調達総額 "&amp;TEXT(VLOOKUP(A8,[7]令和3年度契約状況調査票!$C:$AR,18,FALSE),"#,##0円")&amp;CHAR(10)&amp;"分担契約"&amp;CHAR(10)&amp;VLOOKUP(A8,[7]令和3年度契約状況調査票!$C:$AR,34,FALSE),IF(O8="分担契約","分担契約"&amp;CHAR(10)&amp;"契約総額 "&amp;TEXT(VLOOKUP(A8,[7]令和3年度契約状況調査票!$C:$AR,18,FALSE),"#,##0円")&amp;CHAR(10)&amp;VLOOKUP(A8,[7]令和3年度契約状況調査票!$C:$AR,34,FALSE),IF(O8="単価契約","単価契約"&amp;CHAR(10)&amp;"予定調達総額 "&amp;TEXT(VLOOKUP(A8,[7]令和3年度契約状況調査票!$C:$AR,18,FALSE),"#,##0円")&amp;CHAR(10)&amp;VLOOKUP(A8,[7]令和3年度契約状況調査票!$C:$AR,34,FALSE),VLOOKUP(A8,[7]令和3年度契約状況調査票!$C:$AR,34,FALSE))))))))</f>
        <v/>
      </c>
      <c r="O8" s="11" t="str">
        <f>IF(A8="","",VLOOKUP(A8,[7]令和3年度契約状況調査票!$C:$BY,55,FALSE))</f>
        <v/>
      </c>
      <c r="P8" s="11" t="str">
        <f>IF(A8="","",IF(VLOOKUP(A8,[7]令和3年度契約状況調査票!$C:$AR,23,FALSE)="②同種の他の契約の予定価格を類推されるおそれがあるため公表しない","×","○"))</f>
        <v/>
      </c>
    </row>
    <row r="9" spans="1:16" s="11" customFormat="1" ht="60" customHeight="1">
      <c r="A9" s="12" t="str">
        <f>IF(MAX([7]令和3年度契約状況調査票!C9:C248)&gt;=ROW()-5,ROW()-5,"")</f>
        <v/>
      </c>
      <c r="B9" s="13" t="str">
        <f>IF(A9="","",VLOOKUP(A9,[7]令和3年度契約状況調査票!$C:$AR,7,FALSE))</f>
        <v/>
      </c>
      <c r="C9" s="14" t="str">
        <f>IF(A9="","",VLOOKUP(A9,[7]令和3年度契約状況調査票!$C:$AR,8,FALSE))</f>
        <v/>
      </c>
      <c r="D9" s="15" t="str">
        <f>IF(A9="","",VLOOKUP(A9,[7]令和3年度契約状況調査票!$C:$AR,11,FALSE))</f>
        <v/>
      </c>
      <c r="E9" s="13" t="str">
        <f>IF(A9="","",VLOOKUP(A9,[7]令和3年度契約状況調査票!$C:$AR,12,FALSE))</f>
        <v/>
      </c>
      <c r="F9" s="16" t="str">
        <f>IF(A9="","",VLOOKUP(A9,[7]令和3年度契約状況調査票!$C:$AR,13,FALSE))</f>
        <v/>
      </c>
      <c r="G9" s="17" t="str">
        <f>IF(A9="","",IF(VLOOKUP(A9,[7]令和3年度契約状況調査票!$C:$AR,14,FALSE)="②一般競争入札（総合評価方式）","一般競争入札"&amp;CHAR(10)&amp;"（総合評価方式）","一般競争入札"))</f>
        <v/>
      </c>
      <c r="H9" s="18" t="str">
        <f>IF(A9="","",IF(VLOOKUP(A9,[7]令和3年度契約状況調査票!$C:$AR,23,FALSE)="②同種の他の契約の予定価格を類推されるおそれがあるため公表しない","同種の他の契約の予定価格を類推されるおそれがあるため公表しない",IF(VLOOKUP(A9,[7]令和3年度契約状況調査票!$C:$AR,23,FALSE)="－","－",IF(VLOOKUP(A9,[7]令和3年度契約状況調査票!$C:$AR,9,FALSE)&lt;&gt;"",TEXT(VLOOKUP(A9,[7]令和3年度契約状況調査票!$C:$AR,16,FALSE),"#,##0円")&amp;CHAR(10)&amp;"(A)",VLOOKUP(A9,[7]令和3年度契約状況調査票!$C:$AR,16,FALSE)))))</f>
        <v/>
      </c>
      <c r="I9" s="18" t="str">
        <f>IF(A9="","",VLOOKUP(A9,[7]令和3年度契約状況調査票!$C:$AR,17,FALSE))</f>
        <v/>
      </c>
      <c r="J9" s="19" t="str">
        <f>IF(A9="","",IF(VLOOKUP(A9,[7]令和3年度契約状況調査票!$C:$AR,23,FALSE)="②同種の他の契約の予定価格を類推されるおそれがあるため公表しない","－",IF(VLOOKUP(A9,[7]令和3年度契約状況調査票!$C:$AR,23,FALSE)="－","－",IF(VLOOKUP(A9,[7]令和3年度契約状況調査票!$C:$AR,9,FALSE)&lt;&gt;"",TEXT(VLOOKUP(A9,[7]令和3年度契約状況調査票!$C:$AR,19,FALSE),"#.0%")&amp;CHAR(10)&amp;"(B/A×100)",VLOOKUP(A9,[7]令和3年度契約状況調査票!$C:$AR,19,FALSE)))))</f>
        <v/>
      </c>
      <c r="K9" s="20" t="str">
        <f>IF(A9="","",IF(VLOOKUP(A9,[7]令和3年度契約状況調査票!$C:$AR,29,FALSE)="①公益社団法人","公社",IF(VLOOKUP(A9,[7]令和3年度契約状況調査票!$C:$AR,29,FALSE)="②公益財団法人","公財","")))</f>
        <v/>
      </c>
      <c r="L9" s="20" t="str">
        <f>IF(A9="","",VLOOKUP(A9,[7]令和3年度契約状況調査票!$C:$AR,30,FALSE))</f>
        <v/>
      </c>
      <c r="M9" s="21" t="str">
        <f>IF(A9="","",IF(VLOOKUP(A9,[7]令和3年度契約状況調査票!$C:$AR,30,FALSE)="国所管",VLOOKUP(A9,[7]令和3年度契約状況調査票!$C:$AR,24,FALSE),""))</f>
        <v/>
      </c>
      <c r="N9" s="22" t="str">
        <f>IF(A9="","",IF(AND(P9="○",O9="分担契約/単価契約"),"単価契約"&amp;CHAR(10)&amp;"予定調達総額 "&amp;TEXT(VLOOKUP(A9,[7]令和3年度契約状況調査票!$C:$AR,18,FALSE),"#,##0円")&amp;"(B)"&amp;CHAR(10)&amp;"分担契約"&amp;CHAR(10)&amp;VLOOKUP(A9,[7]令和3年度契約状況調査票!$C:$AR,34,FALSE),IF(AND(P9="○",O9="分担契約"),"分担契約"&amp;CHAR(10)&amp;"契約総額 "&amp;TEXT(VLOOKUP(A9,[7]令和3年度契約状況調査票!$C:$AR,18,FALSE),"#,##0円")&amp;"(B)"&amp;CHAR(10)&amp;VLOOKUP(A9,[7]令和3年度契約状況調査票!$C:$AR,34,FALSE),(IF(O9="分担契約/単価契約","単価契約"&amp;CHAR(10)&amp;"予定調達総額 "&amp;TEXT(VLOOKUP(A9,[7]令和3年度契約状況調査票!$C:$AR,18,FALSE),"#,##0円")&amp;CHAR(10)&amp;"分担契約"&amp;CHAR(10)&amp;VLOOKUP(A9,[7]令和3年度契約状況調査票!$C:$AR,34,FALSE),IF(O9="分担契約","分担契約"&amp;CHAR(10)&amp;"契約総額 "&amp;TEXT(VLOOKUP(A9,[7]令和3年度契約状況調査票!$C:$AR,18,FALSE),"#,##0円")&amp;CHAR(10)&amp;VLOOKUP(A9,[7]令和3年度契約状況調査票!$C:$AR,34,FALSE),IF(O9="単価契約","単価契約"&amp;CHAR(10)&amp;"予定調達総額 "&amp;TEXT(VLOOKUP(A9,[7]令和3年度契約状況調査票!$C:$AR,18,FALSE),"#,##0円")&amp;CHAR(10)&amp;VLOOKUP(A9,[7]令和3年度契約状況調査票!$C:$AR,34,FALSE),VLOOKUP(A9,[7]令和3年度契約状況調査票!$C:$AR,34,FALSE))))))))</f>
        <v/>
      </c>
      <c r="O9" s="11" t="str">
        <f>IF(A9="","",VLOOKUP(A9,[7]令和3年度契約状況調査票!$C:$BY,55,FALSE))</f>
        <v/>
      </c>
      <c r="P9" s="11" t="str">
        <f>IF(A9="","",IF(VLOOKUP(A9,[7]令和3年度契約状況調査票!$C:$AR,23,FALSE)="②同種の他の契約の予定価格を類推されるおそれがあるため公表しない","×","○"))</f>
        <v/>
      </c>
    </row>
    <row r="10" spans="1:16" s="11" customFormat="1" ht="60" customHeight="1">
      <c r="A10" s="12" t="str">
        <f>IF(MAX([7]令和3年度契約状況調査票!C9:C249)&gt;=ROW()-5,ROW()-5,"")</f>
        <v/>
      </c>
      <c r="B10" s="13" t="str">
        <f>IF(A10="","",VLOOKUP(A10,[7]令和3年度契約状況調査票!$C:$AR,7,FALSE))</f>
        <v/>
      </c>
      <c r="C10" s="14" t="str">
        <f>IF(A10="","",VLOOKUP(A10,[7]令和3年度契約状況調査票!$C:$AR,8,FALSE))</f>
        <v/>
      </c>
      <c r="D10" s="15" t="str">
        <f>IF(A10="","",VLOOKUP(A10,[7]令和3年度契約状況調査票!$C:$AR,11,FALSE))</f>
        <v/>
      </c>
      <c r="E10" s="13" t="str">
        <f>IF(A10="","",VLOOKUP(A10,[7]令和3年度契約状況調査票!$E:$AR,10,FALSE))</f>
        <v/>
      </c>
      <c r="F10" s="16" t="str">
        <f>IF(A10="","",VLOOKUP(A10,[7]令和3年度契約状況調査票!$C:$AR,13,FALSE))</f>
        <v/>
      </c>
      <c r="G10" s="17" t="str">
        <f>IF(A10="","",IF(VLOOKUP(A10,[7]令和3年度契約状況調査票!$C:$AR,14,FALSE)="②一般競争入札（総合評価方式）","一般競争入札"&amp;CHAR(10)&amp;"（総合評価方式）","一般競争入札"))</f>
        <v/>
      </c>
      <c r="H10" s="18" t="str">
        <f>IF(A10="","",IF(VLOOKUP(A10,[7]令和3年度契約状況調査票!$C:$AR,23,FALSE)="②同種の他の契約の予定価格を類推されるおそれがあるため公表しない","同種の他の契約の予定価格を類推されるおそれがあるため公表しない",IF(VLOOKUP(A10,[7]令和3年度契約状況調査票!$C:$AR,23,FALSE)="－","－",IF(VLOOKUP(A10,[7]令和3年度契約状況調査票!$C:$AR,9,FALSE)&lt;&gt;"",TEXT(VLOOKUP(A10,[7]令和3年度契約状況調査票!$C:$AR,16,FALSE),"#,##0円")&amp;CHAR(10)&amp;"(A)",VLOOKUP(A10,[7]令和3年度契約状況調査票!$C:$AR,16,FALSE)))))</f>
        <v/>
      </c>
      <c r="I10" s="18" t="str">
        <f>IF(A10="","",VLOOKUP(A10,[7]令和3年度契約状況調査票!$C:$AR,17,FALSE))</f>
        <v/>
      </c>
      <c r="J10" s="19" t="str">
        <f>IF(A10="","",IF(VLOOKUP(A10,[7]令和3年度契約状況調査票!$C:$AR,23,FALSE)="②同種の他の契約の予定価格を類推されるおそれがあるため公表しない","－",IF(VLOOKUP(A10,[7]令和3年度契約状況調査票!$C:$AR,23,FALSE)="－","－",IF(VLOOKUP(A10,[7]令和3年度契約状況調査票!$C:$AR,9,FALSE)&lt;&gt;"",TEXT(VLOOKUP(A10,[7]令和3年度契約状況調査票!$C:$AR,19,FALSE),"#.0%")&amp;CHAR(10)&amp;"(B/A×100)",VLOOKUP(A10,[7]令和3年度契約状況調査票!$C:$AR,19,FALSE)))))</f>
        <v/>
      </c>
      <c r="K10" s="20" t="str">
        <f>IF(A10="","",IF(VLOOKUP(A10,[7]令和3年度契約状況調査票!$C:$AR,29,FALSE)="①公益社団法人","公社",IF(VLOOKUP(A10,[7]令和3年度契約状況調査票!$C:$AR,29,FALSE)="②公益財団法人","公財","")))</f>
        <v/>
      </c>
      <c r="L10" s="20" t="str">
        <f>IF(A10="","",VLOOKUP(A10,[7]令和3年度契約状況調査票!$C:$AR,30,FALSE))</f>
        <v/>
      </c>
      <c r="M10" s="21" t="str">
        <f>IF(A10="","",IF(VLOOKUP(A10,[7]令和3年度契約状況調査票!$C:$AR,30,FALSE)="国所管",VLOOKUP(A10,[7]令和3年度契約状況調査票!$C:$AR,24,FALSE),""))</f>
        <v/>
      </c>
      <c r="N10" s="22" t="str">
        <f>IF(A10="","",IF(AND(P10="○",O10="分担契約/単価契約"),"単価契約"&amp;CHAR(10)&amp;"予定調達総額 "&amp;TEXT(VLOOKUP(A10,[7]令和3年度契約状況調査票!$C:$AR,18,FALSE),"#,##0円")&amp;"(B)"&amp;CHAR(10)&amp;"分担契約"&amp;CHAR(10)&amp;VLOOKUP(A10,[7]令和3年度契約状況調査票!$C:$AR,34,FALSE),IF(AND(P10="○",O10="分担契約"),"分担契約"&amp;CHAR(10)&amp;"契約総額 "&amp;TEXT(VLOOKUP(A10,[7]令和3年度契約状況調査票!$C:$AR,18,FALSE),"#,##0円")&amp;"(B)"&amp;CHAR(10)&amp;VLOOKUP(A10,[7]令和3年度契約状況調査票!$C:$AR,34,FALSE),(IF(O10="分担契約/単価契約","単価契約"&amp;CHAR(10)&amp;"予定調達総額 "&amp;TEXT(VLOOKUP(A10,[7]令和3年度契約状況調査票!$C:$AR,18,FALSE),"#,##0円")&amp;CHAR(10)&amp;"分担契約"&amp;CHAR(10)&amp;VLOOKUP(A10,[7]令和3年度契約状況調査票!$C:$AR,34,FALSE),IF(O10="分担契約","分担契約"&amp;CHAR(10)&amp;"契約総額 "&amp;TEXT(VLOOKUP(A10,[7]令和3年度契約状況調査票!$C:$AR,18,FALSE),"#,##0円")&amp;CHAR(10)&amp;VLOOKUP(A10,[7]令和3年度契約状況調査票!$C:$AR,34,FALSE),IF(O10="単価契約","単価契約"&amp;CHAR(10)&amp;"予定調達総額 "&amp;TEXT(VLOOKUP(A10,[7]令和3年度契約状況調査票!$C:$AR,18,FALSE),"#,##0円")&amp;CHAR(10)&amp;VLOOKUP(A10,[7]令和3年度契約状況調査票!$C:$AR,34,FALSE),VLOOKUP(A10,[7]令和3年度契約状況調査票!$C:$AR,34,FALSE))))))))</f>
        <v/>
      </c>
      <c r="O10" s="11" t="str">
        <f>IF(A10="","",VLOOKUP(A10,[7]令和3年度契約状況調査票!$C:$BY,55,FALSE))</f>
        <v/>
      </c>
      <c r="P10" s="11" t="str">
        <f>IF(A10="","",IF(VLOOKUP(A10,[7]令和3年度契約状況調査票!$C:$AR,23,FALSE)="②同種の他の契約の予定価格を類推されるおそれがあるため公表しない","×","○"))</f>
        <v/>
      </c>
    </row>
    <row r="11" spans="1:16" s="11" customFormat="1" ht="60" customHeight="1">
      <c r="A11" s="12" t="str">
        <f>IF(MAX([7]令和3年度契約状況調査票!C9:C250)&gt;=ROW()-5,ROW()-5,"")</f>
        <v/>
      </c>
      <c r="B11" s="13" t="str">
        <f>IF(A11="","",VLOOKUP(A11,[7]令和3年度契約状況調査票!$C:$AR,7,FALSE))</f>
        <v/>
      </c>
      <c r="C11" s="14" t="str">
        <f>IF(A11="","",VLOOKUP(A11,[7]令和3年度契約状況調査票!$C:$AR,8,FALSE))</f>
        <v/>
      </c>
      <c r="D11" s="15" t="str">
        <f>IF(A11="","",VLOOKUP(A11,[7]令和3年度契約状況調査票!$C:$AR,11,FALSE))</f>
        <v/>
      </c>
      <c r="E11" s="13" t="str">
        <f>IF(A11="","",VLOOKUP(A11,[7]令和3年度契約状況調査票!$C:$AR,12,FALSE))</f>
        <v/>
      </c>
      <c r="F11" s="16" t="str">
        <f>IF(A11="","",VLOOKUP(A11,[7]令和3年度契約状況調査票!$C:$AR,13,FALSE))</f>
        <v/>
      </c>
      <c r="G11" s="17" t="str">
        <f>IF(A11="","",IF(VLOOKUP(A11,[7]令和3年度契約状況調査票!$C:$AR,14,FALSE)="②一般競争入札（総合評価方式）","一般競争入札"&amp;CHAR(10)&amp;"（総合評価方式）","一般競争入札"))</f>
        <v/>
      </c>
      <c r="H11" s="18" t="str">
        <f>IF(A11="","",IF(VLOOKUP(A11,[7]令和3年度契約状況調査票!$C:$AR,23,FALSE)="②同種の他の契約の予定価格を類推されるおそれがあるため公表しない","同種の他の契約の予定価格を類推されるおそれがあるため公表しない",IF(VLOOKUP(A11,[7]令和3年度契約状況調査票!$C:$AR,23,FALSE)="－","－",IF(VLOOKUP(A11,[7]令和3年度契約状況調査票!$C:$AR,9,FALSE)&lt;&gt;"",TEXT(VLOOKUP(A11,[7]令和3年度契約状況調査票!$C:$AR,16,FALSE),"#,##0円")&amp;CHAR(10)&amp;"(A)",VLOOKUP(A11,[7]令和3年度契約状況調査票!$C:$AR,16,FALSE)))))</f>
        <v/>
      </c>
      <c r="I11" s="18" t="str">
        <f>IF(A11="","",VLOOKUP(A11,[7]令和3年度契約状況調査票!$C:$AR,17,FALSE))</f>
        <v/>
      </c>
      <c r="J11" s="19" t="str">
        <f>IF(A11="","",IF(VLOOKUP(A11,[7]令和3年度契約状況調査票!$C:$AR,23,FALSE)="②同種の他の契約の予定価格を類推されるおそれがあるため公表しない","－",IF(VLOOKUP(A11,[7]令和3年度契約状況調査票!$C:$AR,23,FALSE)="－","－",IF(VLOOKUP(A11,[7]令和3年度契約状況調査票!$C:$AR,9,FALSE)&lt;&gt;"",TEXT(VLOOKUP(A11,[7]令和3年度契約状況調査票!$C:$AR,19,FALSE),"#.0%")&amp;CHAR(10)&amp;"(B/A×100)",VLOOKUP(A11,[7]令和3年度契約状況調査票!$C:$AR,19,FALSE)))))</f>
        <v/>
      </c>
      <c r="K11" s="20" t="str">
        <f>IF(A11="","",IF(VLOOKUP(A11,[7]令和3年度契約状況調査票!$C:$AR,29,FALSE)="①公益社団法人","公社",IF(VLOOKUP(A11,[7]令和3年度契約状況調査票!$C:$AR,29,FALSE)="②公益財団法人","公財","")))</f>
        <v/>
      </c>
      <c r="L11" s="20" t="str">
        <f>IF(A11="","",VLOOKUP(A11,[7]令和3年度契約状況調査票!$C:$AR,30,FALSE))</f>
        <v/>
      </c>
      <c r="M11" s="21" t="str">
        <f>IF(A11="","",IF(VLOOKUP(A11,[7]令和3年度契約状況調査票!$C:$AR,30,FALSE)="国所管",VLOOKUP(A11,[7]令和3年度契約状況調査票!$C:$AR,24,FALSE),""))</f>
        <v/>
      </c>
      <c r="N11" s="22" t="str">
        <f>IF(A11="","",IF(AND(P11="○",O11="分担契約/単価契約"),"単価契約"&amp;CHAR(10)&amp;"予定調達総額 "&amp;TEXT(VLOOKUP(A11,[7]令和3年度契約状況調査票!$C:$AR,18,FALSE),"#,##0円")&amp;"(B)"&amp;CHAR(10)&amp;"分担契約"&amp;CHAR(10)&amp;VLOOKUP(A11,[7]令和3年度契約状況調査票!$C:$AR,34,FALSE),IF(AND(P11="○",O11="分担契約"),"分担契約"&amp;CHAR(10)&amp;"契約総額 "&amp;TEXT(VLOOKUP(A11,[7]令和3年度契約状況調査票!$C:$AR,18,FALSE),"#,##0円")&amp;"(B)"&amp;CHAR(10)&amp;VLOOKUP(A11,[7]令和3年度契約状況調査票!$C:$AR,34,FALSE),(IF(O11="分担契約/単価契約","単価契約"&amp;CHAR(10)&amp;"予定調達総額 "&amp;TEXT(VLOOKUP(A11,[7]令和3年度契約状況調査票!$C:$AR,18,FALSE),"#,##0円")&amp;CHAR(10)&amp;"分担契約"&amp;CHAR(10)&amp;VLOOKUP(A11,[7]令和3年度契約状況調査票!$C:$AR,34,FALSE),IF(O11="分担契約","分担契約"&amp;CHAR(10)&amp;"契約総額 "&amp;TEXT(VLOOKUP(A11,[7]令和3年度契約状況調査票!$C:$AR,18,FALSE),"#,##0円")&amp;CHAR(10)&amp;VLOOKUP(A11,[7]令和3年度契約状況調査票!$C:$AR,34,FALSE),IF(O11="単価契約","単価契約"&amp;CHAR(10)&amp;"予定調達総額 "&amp;TEXT(VLOOKUP(A11,[7]令和3年度契約状況調査票!$C:$AR,18,FALSE),"#,##0円")&amp;CHAR(10)&amp;VLOOKUP(A11,[7]令和3年度契約状況調査票!$C:$AR,34,FALSE),VLOOKUP(A11,[7]令和3年度契約状況調査票!$C:$AR,34,FALSE))))))))</f>
        <v/>
      </c>
      <c r="O11" s="11" t="str">
        <f>IF(A11="","",VLOOKUP(A11,[7]令和3年度契約状況調査票!$C:$BY,55,FALSE))</f>
        <v/>
      </c>
      <c r="P11" s="11" t="str">
        <f>IF(A11="","",IF(VLOOKUP(A11,[7]令和3年度契約状況調査票!$C:$AR,23,FALSE)="②同種の他の契約の予定価格を類推されるおそれがあるため公表しない","×","○"))</f>
        <v/>
      </c>
    </row>
    <row r="12" spans="1:16" s="11" customFormat="1" ht="60" hidden="1" customHeight="1">
      <c r="A12" s="12" t="str">
        <f>IF(MAX([7]令和3年度契約状況調査票!C9:C251)&gt;=ROW()-5,ROW()-5,"")</f>
        <v/>
      </c>
      <c r="B12" s="13" t="str">
        <f>IF(A12="","",VLOOKUP(A12,[7]令和3年度契約状況調査票!$C:$AR,7,FALSE))</f>
        <v/>
      </c>
      <c r="C12" s="14" t="str">
        <f>IF(A12="","",VLOOKUP(A12,[7]令和3年度契約状況調査票!$C:$AR,8,FALSE))</f>
        <v/>
      </c>
      <c r="D12" s="15" t="str">
        <f>IF(A12="","",VLOOKUP(A12,[7]令和3年度契約状況調査票!$C:$AR,11,FALSE))</f>
        <v/>
      </c>
      <c r="E12" s="13" t="str">
        <f>IF(A12="","",VLOOKUP(A12,[7]令和3年度契約状況調査票!$C:$AR,12,FALSE))</f>
        <v/>
      </c>
      <c r="F12" s="16" t="str">
        <f>IF(A12="","",VLOOKUP(A12,[7]令和3年度契約状況調査票!$C:$AR,13,FALSE))</f>
        <v/>
      </c>
      <c r="G12" s="17" t="str">
        <f>IF(A12="","",IF(VLOOKUP(A12,[7]令和3年度契約状況調査票!$C:$AR,14,FALSE)="②一般競争入札（総合評価方式）","一般競争入札"&amp;CHAR(10)&amp;"（総合評価方式）","一般競争入札"))</f>
        <v/>
      </c>
      <c r="H12" s="18" t="str">
        <f>IF(A12="","",IF(VLOOKUP(A12,[7]令和3年度契約状況調査票!$C:$AR,23,FALSE)="②同種の他の契約の予定価格を類推されるおそれがあるため公表しない","同種の他の契約の予定価格を類推されるおそれがあるため公表しない",IF(VLOOKUP(A12,[7]令和3年度契約状況調査票!$C:$AR,23,FALSE)="－","－",IF(VLOOKUP(A12,[7]令和3年度契約状況調査票!$C:$AR,9,FALSE)&lt;&gt;"",TEXT(VLOOKUP(A12,[7]令和3年度契約状況調査票!$C:$AR,16,FALSE),"#,##0円")&amp;CHAR(10)&amp;"(A)",VLOOKUP(A12,[7]令和3年度契約状況調査票!$C:$AR,16,FALSE)))))</f>
        <v/>
      </c>
      <c r="I12" s="18" t="str">
        <f>IF(A12="","",VLOOKUP(A12,[7]令和3年度契約状況調査票!$C:$AR,17,FALSE))</f>
        <v/>
      </c>
      <c r="J12" s="19" t="str">
        <f>IF(A12="","",IF(VLOOKUP(A12,[7]令和3年度契約状況調査票!$C:$AR,23,FALSE)="②同種の他の契約の予定価格を類推されるおそれがあるため公表しない","－",IF(VLOOKUP(A12,[7]令和3年度契約状況調査票!$C:$AR,23,FALSE)="－","－",IF(VLOOKUP(A12,[7]令和3年度契約状況調査票!$C:$AR,9,FALSE)&lt;&gt;"",TEXT(VLOOKUP(A12,[7]令和3年度契約状況調査票!$C:$AR,19,FALSE),"#.0%")&amp;CHAR(10)&amp;"(B/A×100)",VLOOKUP(A12,[7]令和3年度契約状況調査票!$C:$AR,19,FALSE)))))</f>
        <v/>
      </c>
      <c r="K12" s="20" t="str">
        <f>IF(A12="","",IF(VLOOKUP(A12,[7]令和3年度契約状況調査票!$C:$AR,29,FALSE)="①公益社団法人","公社",IF(VLOOKUP(A12,[7]令和3年度契約状況調査票!$C:$AR,29,FALSE)="②公益財団法人","公財","")))</f>
        <v/>
      </c>
      <c r="L12" s="20" t="str">
        <f>IF(A12="","",VLOOKUP(A12,[7]令和3年度契約状況調査票!$C:$AR,30,FALSE))</f>
        <v/>
      </c>
      <c r="M12" s="21" t="str">
        <f>IF(A12="","",IF(VLOOKUP(A12,[7]令和3年度契約状況調査票!$C:$AR,30,FALSE)="国所管",VLOOKUP(A12,[7]令和3年度契約状況調査票!$C:$AR,24,FALSE),""))</f>
        <v/>
      </c>
      <c r="N12" s="22" t="str">
        <f>IF(A12="","",IF(AND(P12="○",O12="分担契約/単価契約"),"単価契約"&amp;CHAR(10)&amp;"予定調達総額 "&amp;TEXT(VLOOKUP(A12,[7]令和3年度契約状況調査票!$C:$AR,18,FALSE),"#,##0円")&amp;"(B)"&amp;CHAR(10)&amp;"分担契約"&amp;CHAR(10)&amp;VLOOKUP(A12,[7]令和3年度契約状況調査票!$C:$AR,34,FALSE),IF(AND(P12="○",O12="分担契約"),"分担契約"&amp;CHAR(10)&amp;"契約総額 "&amp;TEXT(VLOOKUP(A12,[7]令和3年度契約状況調査票!$C:$AR,18,FALSE),"#,##0円")&amp;"(B)"&amp;CHAR(10)&amp;VLOOKUP(A12,[7]令和3年度契約状況調査票!$C:$AR,34,FALSE),(IF(O12="分担契約/単価契約","単価契約"&amp;CHAR(10)&amp;"予定調達総額 "&amp;TEXT(VLOOKUP(A12,[7]令和3年度契約状況調査票!$C:$AR,18,FALSE),"#,##0円")&amp;CHAR(10)&amp;"分担契約"&amp;CHAR(10)&amp;VLOOKUP(A12,[7]令和3年度契約状況調査票!$C:$AR,34,FALSE),IF(O12="分担契約","分担契約"&amp;CHAR(10)&amp;"契約総額 "&amp;TEXT(VLOOKUP(A12,[7]令和3年度契約状況調査票!$C:$AR,18,FALSE),"#,##0円")&amp;CHAR(10)&amp;VLOOKUP(A12,[7]令和3年度契約状況調査票!$C:$AR,34,FALSE),IF(O12="単価契約","単価契約"&amp;CHAR(10)&amp;"予定調達総額 "&amp;TEXT(VLOOKUP(A12,[7]令和3年度契約状況調査票!$C:$AR,18,FALSE),"#,##0円")&amp;CHAR(10)&amp;VLOOKUP(A12,[7]令和3年度契約状況調査票!$C:$AR,34,FALSE),VLOOKUP(A12,[7]令和3年度契約状況調査票!$C:$AR,34,FALSE))))))))</f>
        <v/>
      </c>
      <c r="O12" s="11" t="str">
        <f>IF(A12="","",VLOOKUP(A12,[7]令和3年度契約状況調査票!$C:$BY,55,FALSE))</f>
        <v/>
      </c>
      <c r="P12" s="11" t="str">
        <f>IF(A12="","",IF(VLOOKUP(A12,[7]令和3年度契約状況調査票!$C:$AR,23,FALSE)="②同種の他の契約の予定価格を類推されるおそれがあるため公表しない","×","○"))</f>
        <v/>
      </c>
    </row>
    <row r="13" spans="1:16" s="11" customFormat="1" ht="60" hidden="1" customHeight="1">
      <c r="A13" s="12" t="str">
        <f>IF(MAX([7]令和3年度契約状況調査票!C9:C252)&gt;=ROW()-5,ROW()-5,"")</f>
        <v/>
      </c>
      <c r="B13" s="13" t="str">
        <f>IF(A13="","",VLOOKUP(A13,[7]令和3年度契約状況調査票!$C:$AR,7,FALSE))</f>
        <v/>
      </c>
      <c r="C13" s="14" t="str">
        <f>IF(A13="","",VLOOKUP(A13,[7]令和3年度契約状況調査票!$C:$AR,8,FALSE))</f>
        <v/>
      </c>
      <c r="D13" s="15" t="str">
        <f>IF(A13="","",VLOOKUP(A13,[7]令和3年度契約状況調査票!$C:$AR,11,FALSE))</f>
        <v/>
      </c>
      <c r="E13" s="13" t="str">
        <f>IF(A13="","",VLOOKUP(A13,[7]令和3年度契約状況調査票!$C:$AR,12,FALSE))</f>
        <v/>
      </c>
      <c r="F13" s="16" t="str">
        <f>IF(A13="","",VLOOKUP(A13,[7]令和3年度契約状況調査票!$C:$AR,13,FALSE))</f>
        <v/>
      </c>
      <c r="G13" s="17" t="str">
        <f>IF(A13="","",IF(VLOOKUP(A13,[7]令和3年度契約状況調査票!$C:$AR,14,FALSE)="②一般競争入札（総合評価方式）","一般競争入札"&amp;CHAR(10)&amp;"（総合評価方式）","一般競争入札"))</f>
        <v/>
      </c>
      <c r="H13" s="18" t="str">
        <f>IF(A13="","",IF(VLOOKUP(A13,[7]令和3年度契約状況調査票!$C:$AR,23,FALSE)="②同種の他の契約の予定価格を類推されるおそれがあるため公表しない","同種の他の契約の予定価格を類推されるおそれがあるため公表しない",IF(VLOOKUP(A13,[7]令和3年度契約状況調査票!$C:$AR,23,FALSE)="－","－",IF(VLOOKUP(A13,[7]令和3年度契約状況調査票!$C:$AR,9,FALSE)&lt;&gt;"",TEXT(VLOOKUP(A13,[7]令和3年度契約状況調査票!$C:$AR,16,FALSE),"#,##0円")&amp;CHAR(10)&amp;"(A)",VLOOKUP(A13,[7]令和3年度契約状況調査票!$C:$AR,16,FALSE)))))</f>
        <v/>
      </c>
      <c r="I13" s="18" t="str">
        <f>IF(A13="","",VLOOKUP(A13,[7]令和3年度契約状況調査票!$C:$AR,17,FALSE))</f>
        <v/>
      </c>
      <c r="J13" s="19" t="str">
        <f>IF(A13="","",IF(VLOOKUP(A13,[7]令和3年度契約状況調査票!$C:$AR,23,FALSE)="②同種の他の契約の予定価格を類推されるおそれがあるため公表しない","－",IF(VLOOKUP(A13,[7]令和3年度契約状況調査票!$C:$AR,23,FALSE)="－","－",IF(VLOOKUP(A13,[7]令和3年度契約状況調査票!$C:$AR,9,FALSE)&lt;&gt;"",TEXT(VLOOKUP(A13,[7]令和3年度契約状況調査票!$C:$AR,19,FALSE),"#.0%")&amp;CHAR(10)&amp;"(B/A×100)",VLOOKUP(A13,[7]令和3年度契約状況調査票!$C:$AR,19,FALSE)))))</f>
        <v/>
      </c>
      <c r="K13" s="20" t="str">
        <f>IF(A13="","",IF(VLOOKUP(A13,[7]令和3年度契約状況調査票!$C:$AR,29,FALSE)="①公益社団法人","公社",IF(VLOOKUP(A13,[7]令和3年度契約状況調査票!$C:$AR,29,FALSE)="②公益財団法人","公財","")))</f>
        <v/>
      </c>
      <c r="L13" s="20" t="str">
        <f>IF(A13="","",VLOOKUP(A13,[7]令和3年度契約状況調査票!$C:$AR,30,FALSE))</f>
        <v/>
      </c>
      <c r="M13" s="21" t="str">
        <f>IF(A13="","",IF(VLOOKUP(A13,[7]令和3年度契約状況調査票!$C:$AR,30,FALSE)="国所管",VLOOKUP(A13,[7]令和3年度契約状況調査票!$C:$AR,24,FALSE),""))</f>
        <v/>
      </c>
      <c r="N13" s="22" t="str">
        <f>IF(A13="","",IF(AND(P13="○",O13="分担契約/単価契約"),"単価契約"&amp;CHAR(10)&amp;"予定調達総額 "&amp;TEXT(VLOOKUP(A13,[7]令和3年度契約状況調査票!$C:$AR,18,FALSE),"#,##0円")&amp;"(B)"&amp;CHAR(10)&amp;"分担契約"&amp;CHAR(10)&amp;VLOOKUP(A13,[7]令和3年度契約状況調査票!$C:$AR,34,FALSE),IF(AND(P13="○",O13="分担契約"),"分担契約"&amp;CHAR(10)&amp;"契約総額 "&amp;TEXT(VLOOKUP(A13,[7]令和3年度契約状況調査票!$C:$AR,18,FALSE),"#,##0円")&amp;"(B)"&amp;CHAR(10)&amp;VLOOKUP(A13,[7]令和3年度契約状況調査票!$C:$AR,34,FALSE),(IF(O13="分担契約/単価契約","単価契約"&amp;CHAR(10)&amp;"予定調達総額 "&amp;TEXT(VLOOKUP(A13,[7]令和3年度契約状況調査票!$C:$AR,18,FALSE),"#,##0円")&amp;CHAR(10)&amp;"分担契約"&amp;CHAR(10)&amp;VLOOKUP(A13,[7]令和3年度契約状況調査票!$C:$AR,34,FALSE),IF(O13="分担契約","分担契約"&amp;CHAR(10)&amp;"契約総額 "&amp;TEXT(VLOOKUP(A13,[7]令和3年度契約状況調査票!$C:$AR,18,FALSE),"#,##0円")&amp;CHAR(10)&amp;VLOOKUP(A13,[7]令和3年度契約状況調査票!$C:$AR,34,FALSE),IF(O13="単価契約","単価契約"&amp;CHAR(10)&amp;"予定調達総額 "&amp;TEXT(VLOOKUP(A13,[7]令和3年度契約状況調査票!$C:$AR,18,FALSE),"#,##0円")&amp;CHAR(10)&amp;VLOOKUP(A13,[7]令和3年度契約状況調査票!$C:$AR,34,FALSE),VLOOKUP(A13,[7]令和3年度契約状況調査票!$C:$AR,34,FALSE))))))))</f>
        <v/>
      </c>
      <c r="O13" s="11" t="str">
        <f>IF(A13="","",VLOOKUP(A13,[7]令和3年度契約状況調査票!$C:$BY,55,FALSE))</f>
        <v/>
      </c>
      <c r="P13" s="11" t="str">
        <f>IF(A13="","",IF(VLOOKUP(A13,[7]令和3年度契約状況調査票!$C:$AR,23,FALSE)="②同種の他の契約の予定価格を類推されるおそれがあるため公表しない","×","○"))</f>
        <v/>
      </c>
    </row>
    <row r="14" spans="1:16" s="11" customFormat="1" ht="60" hidden="1" customHeight="1">
      <c r="A14" s="12" t="str">
        <f>IF(MAX([7]令和3年度契約状況調査票!C9:C253)&gt;=ROW()-5,ROW()-5,"")</f>
        <v/>
      </c>
      <c r="B14" s="13" t="str">
        <f>IF(A14="","",VLOOKUP(A14,[7]令和3年度契約状況調査票!$C:$AR,7,FALSE))</f>
        <v/>
      </c>
      <c r="C14" s="14" t="str">
        <f>IF(A14="","",VLOOKUP(A14,[7]令和3年度契約状況調査票!$C:$AR,8,FALSE))</f>
        <v/>
      </c>
      <c r="D14" s="15" t="str">
        <f>IF(A14="","",VLOOKUP(A14,[7]令和3年度契約状況調査票!$C:$AR,11,FALSE))</f>
        <v/>
      </c>
      <c r="E14" s="13" t="str">
        <f>IF(A14="","",VLOOKUP(A14,[7]令和3年度契約状況調査票!$C:$AR,12,FALSE))</f>
        <v/>
      </c>
      <c r="F14" s="16" t="str">
        <f>IF(A14="","",VLOOKUP(A14,[7]令和3年度契約状況調査票!$C:$AR,13,FALSE))</f>
        <v/>
      </c>
      <c r="G14" s="17" t="str">
        <f>IF(A14="","",IF(VLOOKUP(A14,[7]令和3年度契約状況調査票!$C:$AR,14,FALSE)="②一般競争入札（総合評価方式）","一般競争入札"&amp;CHAR(10)&amp;"（総合評価方式）","一般競争入札"))</f>
        <v/>
      </c>
      <c r="H14" s="18" t="str">
        <f>IF(A14="","",IF(VLOOKUP(A14,[7]令和3年度契約状況調査票!$C:$AR,23,FALSE)="②同種の他の契約の予定価格を類推されるおそれがあるため公表しない","同種の他の契約の予定価格を類推されるおそれがあるため公表しない",IF(VLOOKUP(A14,[7]令和3年度契約状況調査票!$C:$AR,23,FALSE)="－","－",IF(VLOOKUP(A14,[7]令和3年度契約状況調査票!$C:$AR,9,FALSE)&lt;&gt;"",TEXT(VLOOKUP(A14,[7]令和3年度契約状況調査票!$C:$AR,16,FALSE),"#,##0円")&amp;CHAR(10)&amp;"(A)",VLOOKUP(A14,[7]令和3年度契約状況調査票!$C:$AR,16,FALSE)))))</f>
        <v/>
      </c>
      <c r="I14" s="18" t="str">
        <f>IF(A14="","",VLOOKUP(A14,[7]令和3年度契約状況調査票!$C:$AR,17,FALSE))</f>
        <v/>
      </c>
      <c r="J14" s="19" t="str">
        <f>IF(A14="","",IF(VLOOKUP(A14,[7]令和3年度契約状況調査票!$C:$AR,23,FALSE)="②同種の他の契約の予定価格を類推されるおそれがあるため公表しない","－",IF(VLOOKUP(A14,[7]令和3年度契約状況調査票!$C:$AR,23,FALSE)="－","－",IF(VLOOKUP(A14,[7]令和3年度契約状況調査票!$C:$AR,9,FALSE)&lt;&gt;"",TEXT(VLOOKUP(A14,[7]令和3年度契約状況調査票!$C:$AR,19,FALSE),"#.0%")&amp;CHAR(10)&amp;"(B/A×100)",VLOOKUP(A14,[7]令和3年度契約状況調査票!$C:$AR,19,FALSE)))))</f>
        <v/>
      </c>
      <c r="K14" s="20" t="str">
        <f>IF(A14="","",IF(VLOOKUP(A14,[7]令和3年度契約状況調査票!$C:$AR,29,FALSE)="①公益社団法人","公社",IF(VLOOKUP(A14,[7]令和3年度契約状況調査票!$C:$AR,29,FALSE)="②公益財団法人","公財","")))</f>
        <v/>
      </c>
      <c r="L14" s="20" t="str">
        <f>IF(A14="","",VLOOKUP(A14,[7]令和3年度契約状況調査票!$C:$AR,30,FALSE))</f>
        <v/>
      </c>
      <c r="M14" s="21" t="str">
        <f>IF(A14="","",IF(VLOOKUP(A14,[7]令和3年度契約状況調査票!$C:$AR,30,FALSE)="国所管",VLOOKUP(A14,[7]令和3年度契約状況調査票!$C:$AR,24,FALSE),""))</f>
        <v/>
      </c>
      <c r="N14" s="22" t="str">
        <f>IF(A14="","",IF(AND(P14="○",O14="分担契約/単価契約"),"単価契約"&amp;CHAR(10)&amp;"予定調達総額 "&amp;TEXT(VLOOKUP(A14,[7]令和3年度契約状況調査票!$C:$AR,18,FALSE),"#,##0円")&amp;"(B)"&amp;CHAR(10)&amp;"分担契約"&amp;CHAR(10)&amp;VLOOKUP(A14,[7]令和3年度契約状況調査票!$C:$AR,34,FALSE),IF(AND(P14="○",O14="分担契約"),"分担契約"&amp;CHAR(10)&amp;"契約総額 "&amp;TEXT(VLOOKUP(A14,[7]令和3年度契約状況調査票!$C:$AR,18,FALSE),"#,##0円")&amp;"(B)"&amp;CHAR(10)&amp;VLOOKUP(A14,[7]令和3年度契約状況調査票!$C:$AR,34,FALSE),(IF(O14="分担契約/単価契約","単価契約"&amp;CHAR(10)&amp;"予定調達総額 "&amp;TEXT(VLOOKUP(A14,[7]令和3年度契約状況調査票!$C:$AR,18,FALSE),"#,##0円")&amp;CHAR(10)&amp;"分担契約"&amp;CHAR(10)&amp;VLOOKUP(A14,[7]令和3年度契約状況調査票!$C:$AR,34,FALSE),IF(O14="分担契約","分担契約"&amp;CHAR(10)&amp;"契約総額 "&amp;TEXT(VLOOKUP(A14,[7]令和3年度契約状況調査票!$C:$AR,18,FALSE),"#,##0円")&amp;CHAR(10)&amp;VLOOKUP(A14,[7]令和3年度契約状況調査票!$C:$AR,34,FALSE),IF(O14="単価契約","単価契約"&amp;CHAR(10)&amp;"予定調達総額 "&amp;TEXT(VLOOKUP(A14,[7]令和3年度契約状況調査票!$C:$AR,18,FALSE),"#,##0円")&amp;CHAR(10)&amp;VLOOKUP(A14,[7]令和3年度契約状況調査票!$C:$AR,34,FALSE),VLOOKUP(A14,[7]令和3年度契約状況調査票!$C:$AR,34,FALSE))))))))</f>
        <v/>
      </c>
      <c r="O14" s="11" t="str">
        <f>IF(A14="","",VLOOKUP(A14,[7]令和3年度契約状況調査票!$C:$BY,55,FALSE))</f>
        <v/>
      </c>
      <c r="P14" s="11" t="str">
        <f>IF(A14="","",IF(VLOOKUP(A14,[7]令和3年度契約状況調査票!$C:$AR,23,FALSE)="②同種の他の契約の予定価格を類推されるおそれがあるため公表しない","×","○"))</f>
        <v/>
      </c>
    </row>
    <row r="15" spans="1:16" s="11" customFormat="1" ht="60" hidden="1" customHeight="1">
      <c r="A15" s="12" t="str">
        <f>IF(MAX([7]令和3年度契約状況調査票!C9:C254)&gt;=ROW()-5,ROW()-5,"")</f>
        <v/>
      </c>
      <c r="B15" s="13" t="str">
        <f>IF(A15="","",VLOOKUP(A15,[7]令和3年度契約状況調査票!$C:$AR,7,FALSE))</f>
        <v/>
      </c>
      <c r="C15" s="14" t="str">
        <f>IF(A15="","",VLOOKUP(A15,[7]令和3年度契約状況調査票!$C:$AR,8,FALSE))</f>
        <v/>
      </c>
      <c r="D15" s="15" t="str">
        <f>IF(A15="","",VLOOKUP(A15,[7]令和3年度契約状況調査票!$C:$AR,11,FALSE))</f>
        <v/>
      </c>
      <c r="E15" s="13" t="str">
        <f>IF(A15="","",VLOOKUP(A15,[7]令和3年度契約状況調査票!$C:$AR,12,FALSE))</f>
        <v/>
      </c>
      <c r="F15" s="16" t="str">
        <f>IF(A15="","",VLOOKUP(A15,[7]令和3年度契約状況調査票!$C:$AR,13,FALSE))</f>
        <v/>
      </c>
      <c r="G15" s="17" t="str">
        <f>IF(A15="","",IF(VLOOKUP(A15,[7]令和3年度契約状況調査票!$C:$AR,14,FALSE)="②一般競争入札（総合評価方式）","一般競争入札"&amp;CHAR(10)&amp;"（総合評価方式）","一般競争入札"))</f>
        <v/>
      </c>
      <c r="H15" s="18" t="str">
        <f>IF(A15="","",IF(VLOOKUP(A15,[7]令和3年度契約状況調査票!$C:$AR,23,FALSE)="②同種の他の契約の予定価格を類推されるおそれがあるため公表しない","同種の他の契約の予定価格を類推されるおそれがあるため公表しない",IF(VLOOKUP(A15,[7]令和3年度契約状況調査票!$C:$AR,23,FALSE)="－","－",IF(VLOOKUP(A15,[7]令和3年度契約状況調査票!$C:$AR,9,FALSE)&lt;&gt;"",TEXT(VLOOKUP(A15,[7]令和3年度契約状況調査票!$C:$AR,16,FALSE),"#,##0円")&amp;CHAR(10)&amp;"(A)",VLOOKUP(A15,[7]令和3年度契約状況調査票!$C:$AR,16,FALSE)))))</f>
        <v/>
      </c>
      <c r="I15" s="18" t="str">
        <f>IF(A15="","",VLOOKUP(A15,[7]令和3年度契約状況調査票!$C:$AR,17,FALSE))</f>
        <v/>
      </c>
      <c r="J15" s="19" t="str">
        <f>IF(A15="","",IF(VLOOKUP(A15,[7]令和3年度契約状況調査票!$C:$AR,23,FALSE)="②同種の他の契約の予定価格を類推されるおそれがあるため公表しない","－",IF(VLOOKUP(A15,[7]令和3年度契約状況調査票!$C:$AR,23,FALSE)="－","－",IF(VLOOKUP(A15,[7]令和3年度契約状況調査票!$C:$AR,9,FALSE)&lt;&gt;"",TEXT(VLOOKUP(A15,[7]令和3年度契約状況調査票!$C:$AR,19,FALSE),"#.0%")&amp;CHAR(10)&amp;"(B/A×100)",VLOOKUP(A15,[7]令和3年度契約状況調査票!$C:$AR,19,FALSE)))))</f>
        <v/>
      </c>
      <c r="K15" s="20" t="str">
        <f>IF(A15="","",IF(VLOOKUP(A15,[7]令和3年度契約状況調査票!$C:$AR,29,FALSE)="①公益社団法人","公社",IF(VLOOKUP(A15,[7]令和3年度契約状況調査票!$C:$AR,29,FALSE)="②公益財団法人","公財","")))</f>
        <v/>
      </c>
      <c r="L15" s="20" t="str">
        <f>IF(A15="","",VLOOKUP(A15,[7]令和3年度契約状況調査票!$C:$AR,30,FALSE))</f>
        <v/>
      </c>
      <c r="M15" s="21" t="str">
        <f>IF(A15="","",IF(VLOOKUP(A15,[7]令和3年度契約状況調査票!$C:$AR,30,FALSE)="国所管",VLOOKUP(A15,[7]令和3年度契約状況調査票!$C:$AR,24,FALSE),""))</f>
        <v/>
      </c>
      <c r="N15" s="22" t="str">
        <f>IF(A15="","",IF(AND(P15="○",O15="分担契約/単価契約"),"単価契約"&amp;CHAR(10)&amp;"予定調達総額 "&amp;TEXT(VLOOKUP(A15,[7]令和3年度契約状況調査票!$C:$AR,18,FALSE),"#,##0円")&amp;"(B)"&amp;CHAR(10)&amp;"分担契約"&amp;CHAR(10)&amp;VLOOKUP(A15,[7]令和3年度契約状況調査票!$C:$AR,34,FALSE),IF(AND(P15="○",O15="分担契約"),"分担契約"&amp;CHAR(10)&amp;"契約総額 "&amp;TEXT(VLOOKUP(A15,[7]令和3年度契約状況調査票!$C:$AR,18,FALSE),"#,##0円")&amp;"(B)"&amp;CHAR(10)&amp;VLOOKUP(A15,[7]令和3年度契約状況調査票!$C:$AR,34,FALSE),(IF(O15="分担契約/単価契約","単価契約"&amp;CHAR(10)&amp;"予定調達総額 "&amp;TEXT(VLOOKUP(A15,[7]令和3年度契約状況調査票!$C:$AR,18,FALSE),"#,##0円")&amp;CHAR(10)&amp;"分担契約"&amp;CHAR(10)&amp;VLOOKUP(A15,[7]令和3年度契約状況調査票!$C:$AR,34,FALSE),IF(O15="分担契約","分担契約"&amp;CHAR(10)&amp;"契約総額 "&amp;TEXT(VLOOKUP(A15,[7]令和3年度契約状況調査票!$C:$AR,18,FALSE),"#,##0円")&amp;CHAR(10)&amp;VLOOKUP(A15,[7]令和3年度契約状況調査票!$C:$AR,34,FALSE),IF(O15="単価契約","単価契約"&amp;CHAR(10)&amp;"予定調達総額 "&amp;TEXT(VLOOKUP(A15,[7]令和3年度契約状況調査票!$C:$AR,18,FALSE),"#,##0円")&amp;CHAR(10)&amp;VLOOKUP(A15,[7]令和3年度契約状況調査票!$C:$AR,34,FALSE),VLOOKUP(A15,[7]令和3年度契約状況調査票!$C:$AR,34,FALSE))))))))</f>
        <v/>
      </c>
      <c r="O15" s="11" t="str">
        <f>IF(A15="","",VLOOKUP(A15,[7]令和3年度契約状況調査票!$C:$BY,55,FALSE))</f>
        <v/>
      </c>
      <c r="P15" s="11" t="str">
        <f>IF(A15="","",IF(VLOOKUP(A15,[7]令和3年度契約状況調査票!$C:$AR,23,FALSE)="②同種の他の契約の予定価格を類推されるおそれがあるため公表しない","×","○"))</f>
        <v/>
      </c>
    </row>
    <row r="16" spans="1:16" s="11" customFormat="1" ht="60" hidden="1" customHeight="1">
      <c r="A16" s="12" t="str">
        <f>IF(MAX([7]令和3年度契約状況調査票!C10:C255)&gt;=ROW()-5,ROW()-5,"")</f>
        <v/>
      </c>
      <c r="B16" s="13" t="str">
        <f>IF(A16="","",VLOOKUP(A16,[7]令和3年度契約状況調査票!$C:$AR,7,FALSE))</f>
        <v/>
      </c>
      <c r="C16" s="14" t="str">
        <f>IF(A16="","",VLOOKUP(A16,[7]令和3年度契約状況調査票!$C:$AR,8,FALSE))</f>
        <v/>
      </c>
      <c r="D16" s="15" t="str">
        <f>IF(A16="","",VLOOKUP(A16,[7]令和3年度契約状況調査票!$C:$AR,11,FALSE))</f>
        <v/>
      </c>
      <c r="E16" s="13" t="str">
        <f>IF(A16="","",VLOOKUP(A16,[7]令和3年度契約状況調査票!$C:$AR,12,FALSE))</f>
        <v/>
      </c>
      <c r="F16" s="16" t="str">
        <f>IF(A16="","",VLOOKUP(A16,[7]令和3年度契約状況調査票!$C:$AR,13,FALSE))</f>
        <v/>
      </c>
      <c r="G16" s="17" t="str">
        <f>IF(A16="","",IF(VLOOKUP(A16,[7]令和3年度契約状況調査票!$C:$AR,14,FALSE)="②一般競争入札（総合評価方式）","一般競争入札"&amp;CHAR(10)&amp;"（総合評価方式）","一般競争入札"))</f>
        <v/>
      </c>
      <c r="H16" s="18" t="str">
        <f>IF(A16="","",IF(VLOOKUP(A16,[7]令和3年度契約状況調査票!$C:$AR,23,FALSE)="②同種の他の契約の予定価格を類推されるおそれがあるため公表しない","同種の他の契約の予定価格を類推されるおそれがあるため公表しない",IF(VLOOKUP(A16,[7]令和3年度契約状況調査票!$C:$AR,23,FALSE)="－","－",IF(VLOOKUP(A16,[7]令和3年度契約状況調査票!$C:$AR,9,FALSE)&lt;&gt;"",TEXT(VLOOKUP(A16,[7]令和3年度契約状況調査票!$C:$AR,16,FALSE),"#,##0円")&amp;CHAR(10)&amp;"(A)",VLOOKUP(A16,[7]令和3年度契約状況調査票!$C:$AR,16,FALSE)))))</f>
        <v/>
      </c>
      <c r="I16" s="18" t="str">
        <f>IF(A16="","",VLOOKUP(A16,[7]令和3年度契約状況調査票!$C:$AR,17,FALSE))</f>
        <v/>
      </c>
      <c r="J16" s="19" t="str">
        <f>IF(A16="","",IF(VLOOKUP(A16,[7]令和3年度契約状況調査票!$C:$AR,23,FALSE)="②同種の他の契約の予定価格を類推されるおそれがあるため公表しない","－",IF(VLOOKUP(A16,[7]令和3年度契約状況調査票!$C:$AR,23,FALSE)="－","－",IF(VLOOKUP(A16,[7]令和3年度契約状況調査票!$C:$AR,9,FALSE)&lt;&gt;"",TEXT(VLOOKUP(A16,[7]令和3年度契約状況調査票!$C:$AR,19,FALSE),"#.0%")&amp;CHAR(10)&amp;"(B/A×100)",VLOOKUP(A16,[7]令和3年度契約状況調査票!$C:$AR,19,FALSE)))))</f>
        <v/>
      </c>
      <c r="K16" s="20" t="str">
        <f>IF(A16="","",IF(VLOOKUP(A16,[7]令和3年度契約状況調査票!$C:$AR,29,FALSE)="①公益社団法人","公社",IF(VLOOKUP(A16,[7]令和3年度契約状況調査票!$C:$AR,29,FALSE)="②公益財団法人","公財","")))</f>
        <v/>
      </c>
      <c r="L16" s="20" t="str">
        <f>IF(A16="","",VLOOKUP(A16,[7]令和3年度契約状況調査票!$C:$AR,30,FALSE))</f>
        <v/>
      </c>
      <c r="M16" s="21" t="str">
        <f>IF(A16="","",IF(VLOOKUP(A16,[7]令和3年度契約状況調査票!$C:$AR,30,FALSE)="国所管",VLOOKUP(A16,[7]令和3年度契約状況調査票!$C:$AR,24,FALSE),""))</f>
        <v/>
      </c>
      <c r="N16" s="22" t="str">
        <f>IF(A16="","",IF(AND(P16="○",O16="分担契約/単価契約"),"単価契約"&amp;CHAR(10)&amp;"予定調達総額 "&amp;TEXT(VLOOKUP(A16,[7]令和3年度契約状況調査票!$C:$AR,18,FALSE),"#,##0円")&amp;"(B)"&amp;CHAR(10)&amp;"分担契約"&amp;CHAR(10)&amp;VLOOKUP(A16,[7]令和3年度契約状況調査票!$C:$AR,34,FALSE),IF(AND(P16="○",O16="分担契約"),"分担契約"&amp;CHAR(10)&amp;"契約総額 "&amp;TEXT(VLOOKUP(A16,[7]令和3年度契約状況調査票!$C:$AR,18,FALSE),"#,##0円")&amp;"(B)"&amp;CHAR(10)&amp;VLOOKUP(A16,[7]令和3年度契約状況調査票!$C:$AR,34,FALSE),(IF(O16="分担契約/単価契約","単価契約"&amp;CHAR(10)&amp;"予定調達総額 "&amp;TEXT(VLOOKUP(A16,[7]令和3年度契約状況調査票!$C:$AR,18,FALSE),"#,##0円")&amp;CHAR(10)&amp;"分担契約"&amp;CHAR(10)&amp;VLOOKUP(A16,[7]令和3年度契約状況調査票!$C:$AR,34,FALSE),IF(O16="分担契約","分担契約"&amp;CHAR(10)&amp;"契約総額 "&amp;TEXT(VLOOKUP(A16,[7]令和3年度契約状況調査票!$C:$AR,18,FALSE),"#,##0円")&amp;CHAR(10)&amp;VLOOKUP(A16,[7]令和3年度契約状況調査票!$C:$AR,34,FALSE),IF(O16="単価契約","単価契約"&amp;CHAR(10)&amp;"予定調達総額 "&amp;TEXT(VLOOKUP(A16,[7]令和3年度契約状況調査票!$C:$AR,18,FALSE),"#,##0円")&amp;CHAR(10)&amp;VLOOKUP(A16,[7]令和3年度契約状況調査票!$C:$AR,34,FALSE),VLOOKUP(A16,[7]令和3年度契約状況調査票!$C:$AR,34,FALSE))))))))</f>
        <v/>
      </c>
      <c r="O16" s="11" t="str">
        <f>IF(A16="","",VLOOKUP(A16,[7]令和3年度契約状況調査票!$C:$BY,55,FALSE))</f>
        <v/>
      </c>
      <c r="P16" s="11" t="str">
        <f>IF(A16="","",IF(VLOOKUP(A16,[7]令和3年度契約状況調査票!$C:$AR,23,FALSE)="②同種の他の契約の予定価格を類推されるおそれがあるため公表しない","×","○"))</f>
        <v/>
      </c>
    </row>
    <row r="17" spans="1:16" s="11" customFormat="1" ht="60" hidden="1" customHeight="1">
      <c r="A17" s="12" t="str">
        <f>IF(MAX([7]令和3年度契約状況調査票!C11:C256)&gt;=ROW()-5,ROW()-5,"")</f>
        <v/>
      </c>
      <c r="B17" s="13" t="str">
        <f>IF(A17="","",VLOOKUP(A17,[7]令和3年度契約状況調査票!$C:$AR,7,FALSE))</f>
        <v/>
      </c>
      <c r="C17" s="14" t="str">
        <f>IF(A17="","",VLOOKUP(A17,[7]令和3年度契約状況調査票!$C:$AR,8,FALSE))</f>
        <v/>
      </c>
      <c r="D17" s="15" t="str">
        <f>IF(A17="","",VLOOKUP(A17,[7]令和3年度契約状況調査票!$C:$AR,11,FALSE))</f>
        <v/>
      </c>
      <c r="E17" s="13" t="str">
        <f>IF(A17="","",VLOOKUP(A17,[7]令和3年度契約状況調査票!$C:$AR,12,FALSE))</f>
        <v/>
      </c>
      <c r="F17" s="16" t="str">
        <f>IF(A17="","",VLOOKUP(A17,[7]令和3年度契約状況調査票!$C:$AR,13,FALSE))</f>
        <v/>
      </c>
      <c r="G17" s="17" t="str">
        <f>IF(A17="","",IF(VLOOKUP(A17,[7]令和3年度契約状況調査票!$C:$AR,14,FALSE)="②一般競争入札（総合評価方式）","一般競争入札"&amp;CHAR(10)&amp;"（総合評価方式）","一般競争入札"))</f>
        <v/>
      </c>
      <c r="H17" s="18" t="str">
        <f>IF(A17="","",IF(VLOOKUP(A17,[7]令和3年度契約状況調査票!$C:$AR,23,FALSE)="②同種の他の契約の予定価格を類推されるおそれがあるため公表しない","同種の他の契約の予定価格を類推されるおそれがあるため公表しない",IF(VLOOKUP(A17,[7]令和3年度契約状況調査票!$C:$AR,23,FALSE)="－","－",IF(VLOOKUP(A17,[7]令和3年度契約状況調査票!$C:$AR,9,FALSE)&lt;&gt;"",TEXT(VLOOKUP(A17,[7]令和3年度契約状況調査票!$C:$AR,16,FALSE),"#,##0円")&amp;CHAR(10)&amp;"(A)",VLOOKUP(A17,[7]令和3年度契約状況調査票!$C:$AR,16,FALSE)))))</f>
        <v/>
      </c>
      <c r="I17" s="18" t="str">
        <f>IF(A17="","",VLOOKUP(A17,[7]令和3年度契約状況調査票!$C:$AR,17,FALSE))</f>
        <v/>
      </c>
      <c r="J17" s="19" t="str">
        <f>IF(A17="","",IF(VLOOKUP(A17,[7]令和3年度契約状況調査票!$C:$AR,23,FALSE)="②同種の他の契約の予定価格を類推されるおそれがあるため公表しない","－",IF(VLOOKUP(A17,[7]令和3年度契約状況調査票!$C:$AR,23,FALSE)="－","－",IF(VLOOKUP(A17,[7]令和3年度契約状況調査票!$C:$AR,9,FALSE)&lt;&gt;"",TEXT(VLOOKUP(A17,[7]令和3年度契約状況調査票!$C:$AR,19,FALSE),"#.0%")&amp;CHAR(10)&amp;"(B/A×100)",VLOOKUP(A17,[7]令和3年度契約状況調査票!$C:$AR,19,FALSE)))))</f>
        <v/>
      </c>
      <c r="K17" s="20" t="str">
        <f>IF(A17="","",IF(VLOOKUP(A17,[7]令和3年度契約状況調査票!$C:$AR,29,FALSE)="①公益社団法人","公社",IF(VLOOKUP(A17,[7]令和3年度契約状況調査票!$C:$AR,29,FALSE)="②公益財団法人","公財","")))</f>
        <v/>
      </c>
      <c r="L17" s="20" t="str">
        <f>IF(A17="","",VLOOKUP(A17,[7]令和3年度契約状況調査票!$C:$AR,30,FALSE))</f>
        <v/>
      </c>
      <c r="M17" s="21" t="str">
        <f>IF(A17="","",IF(VLOOKUP(A17,[7]令和3年度契約状況調査票!$C:$AR,30,FALSE)="国所管",VLOOKUP(A17,[7]令和3年度契約状況調査票!$C:$AR,24,FALSE),""))</f>
        <v/>
      </c>
      <c r="N17" s="22" t="str">
        <f>IF(A17="","",IF(AND(P17="○",O17="分担契約/単価契約"),"単価契約"&amp;CHAR(10)&amp;"予定調達総額 "&amp;TEXT(VLOOKUP(A17,[7]令和3年度契約状況調査票!$C:$AR,18,FALSE),"#,##0円")&amp;"(B)"&amp;CHAR(10)&amp;"分担契約"&amp;CHAR(10)&amp;VLOOKUP(A17,[7]令和3年度契約状況調査票!$C:$AR,34,FALSE),IF(AND(P17="○",O17="分担契約"),"分担契約"&amp;CHAR(10)&amp;"契約総額 "&amp;TEXT(VLOOKUP(A17,[7]令和3年度契約状況調査票!$C:$AR,18,FALSE),"#,##0円")&amp;"(B)"&amp;CHAR(10)&amp;VLOOKUP(A17,[7]令和3年度契約状況調査票!$C:$AR,34,FALSE),(IF(O17="分担契約/単価契約","単価契約"&amp;CHAR(10)&amp;"予定調達総額 "&amp;TEXT(VLOOKUP(A17,[7]令和3年度契約状況調査票!$C:$AR,18,FALSE),"#,##0円")&amp;CHAR(10)&amp;"分担契約"&amp;CHAR(10)&amp;VLOOKUP(A17,[7]令和3年度契約状況調査票!$C:$AR,34,FALSE),IF(O17="分担契約","分担契約"&amp;CHAR(10)&amp;"契約総額 "&amp;TEXT(VLOOKUP(A17,[7]令和3年度契約状況調査票!$C:$AR,18,FALSE),"#,##0円")&amp;CHAR(10)&amp;VLOOKUP(A17,[7]令和3年度契約状況調査票!$C:$AR,34,FALSE),IF(O17="単価契約","単価契約"&amp;CHAR(10)&amp;"予定調達総額 "&amp;TEXT(VLOOKUP(A17,[7]令和3年度契約状況調査票!$C:$AR,18,FALSE),"#,##0円")&amp;CHAR(10)&amp;VLOOKUP(A17,[7]令和3年度契約状況調査票!$C:$AR,34,FALSE),VLOOKUP(A17,[7]令和3年度契約状況調査票!$C:$AR,34,FALSE))))))))</f>
        <v/>
      </c>
      <c r="O17" s="11" t="str">
        <f>IF(A17="","",VLOOKUP(A17,[7]令和3年度契約状況調査票!$C:$BY,55,FALSE))</f>
        <v/>
      </c>
      <c r="P17" s="11" t="str">
        <f>IF(A17="","",IF(VLOOKUP(A17,[7]令和3年度契約状況調査票!$C:$AR,23,FALSE)="②同種の他の契約の予定価格を類推されるおそれがあるため公表しない","×","○"))</f>
        <v/>
      </c>
    </row>
    <row r="18" spans="1:16" s="11" customFormat="1" ht="60" hidden="1" customHeight="1">
      <c r="A18" s="12" t="str">
        <f>IF(MAX([7]令和3年度契約状況調査票!C12:C257)&gt;=ROW()-5,ROW()-5,"")</f>
        <v/>
      </c>
      <c r="B18" s="13" t="str">
        <f>IF(A18="","",VLOOKUP(A18,[7]令和3年度契約状況調査票!$C:$AR,7,FALSE))</f>
        <v/>
      </c>
      <c r="C18" s="14" t="str">
        <f>IF(A18="","",VLOOKUP(A18,[7]令和3年度契約状況調査票!$C:$AR,8,FALSE))</f>
        <v/>
      </c>
      <c r="D18" s="15" t="str">
        <f>IF(A18="","",VLOOKUP(A18,[7]令和3年度契約状況調査票!$C:$AR,11,FALSE))</f>
        <v/>
      </c>
      <c r="E18" s="13" t="str">
        <f>IF(A18="","",VLOOKUP(A18,[7]令和3年度契約状況調査票!$C:$AR,12,FALSE))</f>
        <v/>
      </c>
      <c r="F18" s="16" t="str">
        <f>IF(A18="","",VLOOKUP(A18,[7]令和3年度契約状況調査票!$C:$AR,13,FALSE))</f>
        <v/>
      </c>
      <c r="G18" s="17" t="str">
        <f>IF(A18="","",IF(VLOOKUP(A18,[7]令和3年度契約状況調査票!$C:$AR,14,FALSE)="②一般競争入札（総合評価方式）","一般競争入札"&amp;CHAR(10)&amp;"（総合評価方式）","一般競争入札"))</f>
        <v/>
      </c>
      <c r="H18" s="18" t="str">
        <f>IF(A18="","",IF(VLOOKUP(A18,[7]令和3年度契約状況調査票!$C:$AR,23,FALSE)="②同種の他の契約の予定価格を類推されるおそれがあるため公表しない","同種の他の契約の予定価格を類推されるおそれがあるため公表しない",IF(VLOOKUP(A18,[7]令和3年度契約状況調査票!$C:$AR,23,FALSE)="－","－",IF(VLOOKUP(A18,[7]令和3年度契約状況調査票!$C:$AR,9,FALSE)&lt;&gt;"",TEXT(VLOOKUP(A18,[7]令和3年度契約状況調査票!$C:$AR,16,FALSE),"#,##0円")&amp;CHAR(10)&amp;"(A)",VLOOKUP(A18,[7]令和3年度契約状況調査票!$C:$AR,16,FALSE)))))</f>
        <v/>
      </c>
      <c r="I18" s="18" t="str">
        <f>IF(A18="","",VLOOKUP(A18,[7]令和3年度契約状況調査票!$C:$AR,17,FALSE))</f>
        <v/>
      </c>
      <c r="J18" s="19" t="str">
        <f>IF(A18="","",IF(VLOOKUP(A18,[7]令和3年度契約状況調査票!$C:$AR,23,FALSE)="②同種の他の契約の予定価格を類推されるおそれがあるため公表しない","－",IF(VLOOKUP(A18,[7]令和3年度契約状況調査票!$C:$AR,23,FALSE)="－","－",IF(VLOOKUP(A18,[7]令和3年度契約状況調査票!$C:$AR,9,FALSE)&lt;&gt;"",TEXT(VLOOKUP(A18,[7]令和3年度契約状況調査票!$C:$AR,19,FALSE),"#.0%")&amp;CHAR(10)&amp;"(B/A×100)",VLOOKUP(A18,[7]令和3年度契約状況調査票!$C:$AR,19,FALSE)))))</f>
        <v/>
      </c>
      <c r="K18" s="20" t="str">
        <f>IF(A18="","",IF(VLOOKUP(A18,[7]令和3年度契約状況調査票!$C:$AR,29,FALSE)="①公益社団法人","公社",IF(VLOOKUP(A18,[7]令和3年度契約状況調査票!$C:$AR,29,FALSE)="②公益財団法人","公財","")))</f>
        <v/>
      </c>
      <c r="L18" s="20" t="str">
        <f>IF(A18="","",VLOOKUP(A18,[7]令和3年度契約状況調査票!$C:$AR,30,FALSE))</f>
        <v/>
      </c>
      <c r="M18" s="21" t="str">
        <f>IF(A18="","",IF(VLOOKUP(A18,[7]令和3年度契約状況調査票!$C:$AR,30,FALSE)="国所管",VLOOKUP(A18,[7]令和3年度契約状況調査票!$C:$AR,24,FALSE),""))</f>
        <v/>
      </c>
      <c r="N18" s="22" t="str">
        <f>IF(A18="","",IF(AND(P18="○",O18="分担契約/単価契約"),"単価契約"&amp;CHAR(10)&amp;"予定調達総額 "&amp;TEXT(VLOOKUP(A18,[7]令和3年度契約状況調査票!$C:$AR,18,FALSE),"#,##0円")&amp;"(B)"&amp;CHAR(10)&amp;"分担契約"&amp;CHAR(10)&amp;VLOOKUP(A18,[7]令和3年度契約状況調査票!$C:$AR,34,FALSE),IF(AND(P18="○",O18="分担契約"),"分担契約"&amp;CHAR(10)&amp;"契約総額 "&amp;TEXT(VLOOKUP(A18,[7]令和3年度契約状況調査票!$C:$AR,18,FALSE),"#,##0円")&amp;"(B)"&amp;CHAR(10)&amp;VLOOKUP(A18,[7]令和3年度契約状況調査票!$C:$AR,34,FALSE),(IF(O18="分担契約/単価契約","単価契約"&amp;CHAR(10)&amp;"予定調達総額 "&amp;TEXT(VLOOKUP(A18,[7]令和3年度契約状況調査票!$C:$AR,18,FALSE),"#,##0円")&amp;CHAR(10)&amp;"分担契約"&amp;CHAR(10)&amp;VLOOKUP(A18,[7]令和3年度契約状況調査票!$C:$AR,34,FALSE),IF(O18="分担契約","分担契約"&amp;CHAR(10)&amp;"契約総額 "&amp;TEXT(VLOOKUP(A18,[7]令和3年度契約状況調査票!$C:$AR,18,FALSE),"#,##0円")&amp;CHAR(10)&amp;VLOOKUP(A18,[7]令和3年度契約状況調査票!$C:$AR,34,FALSE),IF(O18="単価契約","単価契約"&amp;CHAR(10)&amp;"予定調達総額 "&amp;TEXT(VLOOKUP(A18,[7]令和3年度契約状況調査票!$C:$AR,18,FALSE),"#,##0円")&amp;CHAR(10)&amp;VLOOKUP(A18,[7]令和3年度契約状況調査票!$C:$AR,34,FALSE),VLOOKUP(A18,[7]令和3年度契約状況調査票!$C:$AR,34,FALSE))))))))</f>
        <v/>
      </c>
      <c r="O18" s="11" t="str">
        <f>IF(A18="","",VLOOKUP(A18,[7]令和3年度契約状況調査票!$C:$BY,55,FALSE))</f>
        <v/>
      </c>
      <c r="P18" s="11" t="str">
        <f>IF(A18="","",IF(VLOOKUP(A18,[7]令和3年度契約状況調査票!$C:$AR,23,FALSE)="②同種の他の契約の予定価格を類推されるおそれがあるため公表しない","×","○"))</f>
        <v/>
      </c>
    </row>
    <row r="19" spans="1:16" s="11" customFormat="1" ht="60" hidden="1" customHeight="1">
      <c r="A19" s="12" t="str">
        <f>IF(MAX([7]令和3年度契約状況調査票!C13:C258)&gt;=ROW()-5,ROW()-5,"")</f>
        <v/>
      </c>
      <c r="B19" s="13" t="str">
        <f>IF(A19="","",VLOOKUP(A19,[7]令和3年度契約状況調査票!$C:$AR,7,FALSE))</f>
        <v/>
      </c>
      <c r="C19" s="14" t="str">
        <f>IF(A19="","",VLOOKUP(A19,[7]令和3年度契約状況調査票!$C:$AR,8,FALSE))</f>
        <v/>
      </c>
      <c r="D19" s="15" t="str">
        <f>IF(A19="","",VLOOKUP(A19,[7]令和3年度契約状況調査票!$C:$AR,11,FALSE))</f>
        <v/>
      </c>
      <c r="E19" s="13" t="str">
        <f>IF(A19="","",VLOOKUP(A19,[7]令和3年度契約状況調査票!$C:$AR,12,FALSE))</f>
        <v/>
      </c>
      <c r="F19" s="16" t="str">
        <f>IF(A19="","",VLOOKUP(A19,[7]令和3年度契約状況調査票!$C:$AR,13,FALSE))</f>
        <v/>
      </c>
      <c r="G19" s="17" t="str">
        <f>IF(A19="","",IF(VLOOKUP(A19,[7]令和3年度契約状況調査票!$C:$AR,14,FALSE)="②一般競争入札（総合評価方式）","一般競争入札"&amp;CHAR(10)&amp;"（総合評価方式）","一般競争入札"))</f>
        <v/>
      </c>
      <c r="H19" s="18" t="str">
        <f>IF(A19="","",IF(VLOOKUP(A19,[7]令和3年度契約状況調査票!$C:$AR,23,FALSE)="②同種の他の契約の予定価格を類推されるおそれがあるため公表しない","同種の他の契約の予定価格を類推されるおそれがあるため公表しない",IF(VLOOKUP(A19,[7]令和3年度契約状況調査票!$C:$AR,23,FALSE)="－","－",IF(VLOOKUP(A19,[7]令和3年度契約状況調査票!$C:$AR,9,FALSE)&lt;&gt;"",TEXT(VLOOKUP(A19,[7]令和3年度契約状況調査票!$C:$AR,16,FALSE),"#,##0円")&amp;CHAR(10)&amp;"(A)",VLOOKUP(A19,[7]令和3年度契約状況調査票!$C:$AR,16,FALSE)))))</f>
        <v/>
      </c>
      <c r="I19" s="18" t="str">
        <f>IF(A19="","",VLOOKUP(A19,[7]令和3年度契約状況調査票!$C:$AR,17,FALSE))</f>
        <v/>
      </c>
      <c r="J19" s="19" t="str">
        <f>IF(A19="","",IF(VLOOKUP(A19,[7]令和3年度契約状況調査票!$C:$AR,23,FALSE)="②同種の他の契約の予定価格を類推されるおそれがあるため公表しない","－",IF(VLOOKUP(A19,[7]令和3年度契約状況調査票!$C:$AR,23,FALSE)="－","－",IF(VLOOKUP(A19,[7]令和3年度契約状況調査票!$C:$AR,9,FALSE)&lt;&gt;"",TEXT(VLOOKUP(A19,[7]令和3年度契約状況調査票!$C:$AR,19,FALSE),"#.0%")&amp;CHAR(10)&amp;"(B/A×100)",VLOOKUP(A19,[7]令和3年度契約状況調査票!$C:$AR,19,FALSE)))))</f>
        <v/>
      </c>
      <c r="K19" s="20" t="str">
        <f>IF(A19="","",IF(VLOOKUP(A19,[7]令和3年度契約状況調査票!$C:$AR,29,FALSE)="①公益社団法人","公社",IF(VLOOKUP(A19,[7]令和3年度契約状況調査票!$C:$AR,29,FALSE)="②公益財団法人","公財","")))</f>
        <v/>
      </c>
      <c r="L19" s="20" t="str">
        <f>IF(A19="","",VLOOKUP(A19,[7]令和3年度契約状況調査票!$C:$AR,30,FALSE))</f>
        <v/>
      </c>
      <c r="M19" s="21" t="str">
        <f>IF(A19="","",IF(VLOOKUP(A19,[7]令和3年度契約状況調査票!$C:$AR,30,FALSE)="国所管",VLOOKUP(A19,[7]令和3年度契約状況調査票!$C:$AR,24,FALSE),""))</f>
        <v/>
      </c>
      <c r="N19" s="22" t="str">
        <f>IF(A19="","",IF(AND(P19="○",O19="分担契約/単価契約"),"単価契約"&amp;CHAR(10)&amp;"予定調達総額 "&amp;TEXT(VLOOKUP(A19,[7]令和3年度契約状況調査票!$C:$AR,18,FALSE),"#,##0円")&amp;"(B)"&amp;CHAR(10)&amp;"分担契約"&amp;CHAR(10)&amp;VLOOKUP(A19,[7]令和3年度契約状況調査票!$C:$AR,34,FALSE),IF(AND(P19="○",O19="分担契約"),"分担契約"&amp;CHAR(10)&amp;"契約総額 "&amp;TEXT(VLOOKUP(A19,[7]令和3年度契約状況調査票!$C:$AR,18,FALSE),"#,##0円")&amp;"(B)"&amp;CHAR(10)&amp;VLOOKUP(A19,[7]令和3年度契約状況調査票!$C:$AR,34,FALSE),(IF(O19="分担契約/単価契約","単価契約"&amp;CHAR(10)&amp;"予定調達総額 "&amp;TEXT(VLOOKUP(A19,[7]令和3年度契約状況調査票!$C:$AR,18,FALSE),"#,##0円")&amp;CHAR(10)&amp;"分担契約"&amp;CHAR(10)&amp;VLOOKUP(A19,[7]令和3年度契約状況調査票!$C:$AR,34,FALSE),IF(O19="分担契約","分担契約"&amp;CHAR(10)&amp;"契約総額 "&amp;TEXT(VLOOKUP(A19,[7]令和3年度契約状況調査票!$C:$AR,18,FALSE),"#,##0円")&amp;CHAR(10)&amp;VLOOKUP(A19,[7]令和3年度契約状況調査票!$C:$AR,34,FALSE),IF(O19="単価契約","単価契約"&amp;CHAR(10)&amp;"予定調達総額 "&amp;TEXT(VLOOKUP(A19,[7]令和3年度契約状況調査票!$C:$AR,18,FALSE),"#,##0円")&amp;CHAR(10)&amp;VLOOKUP(A19,[7]令和3年度契約状況調査票!$C:$AR,34,FALSE),VLOOKUP(A19,[7]令和3年度契約状況調査票!$C:$AR,34,FALSE))))))))</f>
        <v/>
      </c>
      <c r="O19" s="11" t="str">
        <f>IF(A19="","",VLOOKUP(A19,[7]令和3年度契約状況調査票!$C:$BY,55,FALSE))</f>
        <v/>
      </c>
      <c r="P19" s="11" t="str">
        <f>IF(A19="","",IF(VLOOKUP(A19,[7]令和3年度契約状況調査票!$C:$AR,23,FALSE)="②同種の他の契約の予定価格を類推されるおそれがあるため公表しない","×","○"))</f>
        <v/>
      </c>
    </row>
    <row r="20" spans="1:16" s="11" customFormat="1" ht="60" hidden="1" customHeight="1">
      <c r="A20" s="12" t="str">
        <f>IF(MAX([7]令和3年度契約状況調査票!C14:C259)&gt;=ROW()-5,ROW()-5,"")</f>
        <v/>
      </c>
      <c r="B20" s="13" t="str">
        <f>IF(A20="","",VLOOKUP(A20,[7]令和3年度契約状況調査票!$C:$AR,7,FALSE))</f>
        <v/>
      </c>
      <c r="C20" s="14" t="str">
        <f>IF(A20="","",VLOOKUP(A20,[7]令和3年度契約状況調査票!$C:$AR,8,FALSE))</f>
        <v/>
      </c>
      <c r="D20" s="15" t="str">
        <f>IF(A20="","",VLOOKUP(A20,[7]令和3年度契約状況調査票!$C:$AR,11,FALSE))</f>
        <v/>
      </c>
      <c r="E20" s="13" t="str">
        <f>IF(A20="","",VLOOKUP(A20,[7]令和3年度契約状況調査票!$C:$AR,12,FALSE))</f>
        <v/>
      </c>
      <c r="F20" s="16" t="str">
        <f>IF(A20="","",VLOOKUP(A20,[7]令和3年度契約状況調査票!$C:$AR,13,FALSE))</f>
        <v/>
      </c>
      <c r="G20" s="17" t="str">
        <f>IF(A20="","",IF(VLOOKUP(A20,[7]令和3年度契約状況調査票!$C:$AR,14,FALSE)="②一般競争入札（総合評価方式）","一般競争入札"&amp;CHAR(10)&amp;"（総合評価方式）","一般競争入札"))</f>
        <v/>
      </c>
      <c r="H20" s="18" t="str">
        <f>IF(A20="","",IF(VLOOKUP(A20,[7]令和3年度契約状況調査票!$C:$AR,23,FALSE)="②同種の他の契約の予定価格を類推されるおそれがあるため公表しない","同種の他の契約の予定価格を類推されるおそれがあるため公表しない",IF(VLOOKUP(A20,[7]令和3年度契約状況調査票!$C:$AR,23,FALSE)="－","－",IF(VLOOKUP(A20,[7]令和3年度契約状況調査票!$C:$AR,9,FALSE)&lt;&gt;"",TEXT(VLOOKUP(A20,[7]令和3年度契約状況調査票!$C:$AR,16,FALSE),"#,##0円")&amp;CHAR(10)&amp;"(A)",VLOOKUP(A20,[7]令和3年度契約状況調査票!$C:$AR,16,FALSE)))))</f>
        <v/>
      </c>
      <c r="I20" s="18" t="str">
        <f>IF(A20="","",VLOOKUP(A20,[7]令和3年度契約状況調査票!$C:$AR,17,FALSE))</f>
        <v/>
      </c>
      <c r="J20" s="19" t="str">
        <f>IF(A20="","",IF(VLOOKUP(A20,[7]令和3年度契約状況調査票!$C:$AR,23,FALSE)="②同種の他の契約の予定価格を類推されるおそれがあるため公表しない","－",IF(VLOOKUP(A20,[7]令和3年度契約状況調査票!$C:$AR,23,FALSE)="－","－",IF(VLOOKUP(A20,[7]令和3年度契約状況調査票!$C:$AR,9,FALSE)&lt;&gt;"",TEXT(VLOOKUP(A20,[7]令和3年度契約状況調査票!$C:$AR,19,FALSE),"#.0%")&amp;CHAR(10)&amp;"(B/A×100)",VLOOKUP(A20,[7]令和3年度契約状況調査票!$C:$AR,19,FALSE)))))</f>
        <v/>
      </c>
      <c r="K20" s="20" t="str">
        <f>IF(A20="","",IF(VLOOKUP(A20,[7]令和3年度契約状況調査票!$C:$AR,29,FALSE)="①公益社団法人","公社",IF(VLOOKUP(A20,[7]令和3年度契約状況調査票!$C:$AR,29,FALSE)="②公益財団法人","公財","")))</f>
        <v/>
      </c>
      <c r="L20" s="20" t="str">
        <f>IF(A20="","",VLOOKUP(A20,[7]令和3年度契約状況調査票!$C:$AR,30,FALSE))</f>
        <v/>
      </c>
      <c r="M20" s="21" t="str">
        <f>IF(A20="","",IF(VLOOKUP(A20,[7]令和3年度契約状況調査票!$C:$AR,30,FALSE)="国所管",VLOOKUP(A20,[7]令和3年度契約状況調査票!$C:$AR,24,FALSE),""))</f>
        <v/>
      </c>
      <c r="N20" s="22" t="str">
        <f>IF(A20="","",IF(AND(P20="○",O20="分担契約/単価契約"),"単価契約"&amp;CHAR(10)&amp;"予定調達総額 "&amp;TEXT(VLOOKUP(A20,[7]令和3年度契約状況調査票!$C:$AR,18,FALSE),"#,##0円")&amp;"(B)"&amp;CHAR(10)&amp;"分担契約"&amp;CHAR(10)&amp;VLOOKUP(A20,[7]令和3年度契約状況調査票!$C:$AR,34,FALSE),IF(AND(P20="○",O20="分担契約"),"分担契約"&amp;CHAR(10)&amp;"契約総額 "&amp;TEXT(VLOOKUP(A20,[7]令和3年度契約状況調査票!$C:$AR,18,FALSE),"#,##0円")&amp;"(B)"&amp;CHAR(10)&amp;VLOOKUP(A20,[7]令和3年度契約状況調査票!$C:$AR,34,FALSE),(IF(O20="分担契約/単価契約","単価契約"&amp;CHAR(10)&amp;"予定調達総額 "&amp;TEXT(VLOOKUP(A20,[7]令和3年度契約状況調査票!$C:$AR,18,FALSE),"#,##0円")&amp;CHAR(10)&amp;"分担契約"&amp;CHAR(10)&amp;VLOOKUP(A20,[7]令和3年度契約状況調査票!$C:$AR,34,FALSE),IF(O20="分担契約","分担契約"&amp;CHAR(10)&amp;"契約総額 "&amp;TEXT(VLOOKUP(A20,[7]令和3年度契約状況調査票!$C:$AR,18,FALSE),"#,##0円")&amp;CHAR(10)&amp;VLOOKUP(A20,[7]令和3年度契約状況調査票!$C:$AR,34,FALSE),IF(O20="単価契約","単価契約"&amp;CHAR(10)&amp;"予定調達総額 "&amp;TEXT(VLOOKUP(A20,[7]令和3年度契約状況調査票!$C:$AR,18,FALSE),"#,##0円")&amp;CHAR(10)&amp;VLOOKUP(A20,[7]令和3年度契約状況調査票!$C:$AR,34,FALSE),VLOOKUP(A20,[7]令和3年度契約状況調査票!$C:$AR,34,FALSE))))))))</f>
        <v/>
      </c>
      <c r="O20" s="11" t="str">
        <f>IF(A20="","",VLOOKUP(A20,[7]令和3年度契約状況調査票!$C:$BY,55,FALSE))</f>
        <v/>
      </c>
      <c r="P20" s="11" t="str">
        <f>IF(A20="","",IF(VLOOKUP(A20,[7]令和3年度契約状況調査票!$C:$AR,23,FALSE)="②同種の他の契約の予定価格を類推されるおそれがあるため公表しない","×","○"))</f>
        <v/>
      </c>
    </row>
    <row r="21" spans="1:16" s="11" customFormat="1" ht="60" hidden="1" customHeight="1">
      <c r="A21" s="12" t="str">
        <f>IF(MAX([7]令和3年度契約状況調査票!C15:C260)&gt;=ROW()-5,ROW()-5,"")</f>
        <v/>
      </c>
      <c r="B21" s="13" t="str">
        <f>IF(A21="","",VLOOKUP(A21,[7]令和3年度契約状況調査票!$C:$AR,7,FALSE))</f>
        <v/>
      </c>
      <c r="C21" s="14" t="str">
        <f>IF(A21="","",VLOOKUP(A21,[7]令和3年度契約状況調査票!$C:$AR,8,FALSE))</f>
        <v/>
      </c>
      <c r="D21" s="15" t="str">
        <f>IF(A21="","",VLOOKUP(A21,[7]令和3年度契約状況調査票!$C:$AR,11,FALSE))</f>
        <v/>
      </c>
      <c r="E21" s="13" t="str">
        <f>IF(A21="","",VLOOKUP(A21,[7]令和3年度契約状況調査票!$C:$AR,12,FALSE))</f>
        <v/>
      </c>
      <c r="F21" s="16" t="str">
        <f>IF(A21="","",VLOOKUP(A21,[7]令和3年度契約状況調査票!$C:$AR,13,FALSE))</f>
        <v/>
      </c>
      <c r="G21" s="17" t="str">
        <f>IF(A21="","",IF(VLOOKUP(A21,[7]令和3年度契約状況調査票!$C:$AR,14,FALSE)="②一般競争入札（総合評価方式）","一般競争入札"&amp;CHAR(10)&amp;"（総合評価方式）","一般競争入札"))</f>
        <v/>
      </c>
      <c r="H21" s="18" t="str">
        <f>IF(A21="","",IF(VLOOKUP(A21,[7]令和3年度契約状況調査票!$C:$AR,23,FALSE)="②同種の他の契約の予定価格を類推されるおそれがあるため公表しない","同種の他の契約の予定価格を類推されるおそれがあるため公表しない",IF(VLOOKUP(A21,[7]令和3年度契約状況調査票!$C:$AR,23,FALSE)="－","－",IF(VLOOKUP(A21,[7]令和3年度契約状況調査票!$C:$AR,9,FALSE)&lt;&gt;"",TEXT(VLOOKUP(A21,[7]令和3年度契約状況調査票!$C:$AR,16,FALSE),"#,##0円")&amp;CHAR(10)&amp;"(A)",VLOOKUP(A21,[7]令和3年度契約状況調査票!$C:$AR,16,FALSE)))))</f>
        <v/>
      </c>
      <c r="I21" s="18" t="str">
        <f>IF(A21="","",VLOOKUP(A21,[7]令和3年度契約状況調査票!$C:$AR,17,FALSE))</f>
        <v/>
      </c>
      <c r="J21" s="19" t="str">
        <f>IF(A21="","",IF(VLOOKUP(A21,[7]令和3年度契約状況調査票!$C:$AR,23,FALSE)="②同種の他の契約の予定価格を類推されるおそれがあるため公表しない","－",IF(VLOOKUP(A21,[7]令和3年度契約状況調査票!$C:$AR,23,FALSE)="－","－",IF(VLOOKUP(A21,[7]令和3年度契約状況調査票!$C:$AR,9,FALSE)&lt;&gt;"",TEXT(VLOOKUP(A21,[7]令和3年度契約状況調査票!$C:$AR,19,FALSE),"#.0%")&amp;CHAR(10)&amp;"(B/A×100)",VLOOKUP(A21,[7]令和3年度契約状況調査票!$C:$AR,19,FALSE)))))</f>
        <v/>
      </c>
      <c r="K21" s="20" t="str">
        <f>IF(A21="","",IF(VLOOKUP(A21,[7]令和3年度契約状況調査票!$C:$AR,29,FALSE)="①公益社団法人","公社",IF(VLOOKUP(A21,[7]令和3年度契約状況調査票!$C:$AR,29,FALSE)="②公益財団法人","公財","")))</f>
        <v/>
      </c>
      <c r="L21" s="20" t="str">
        <f>IF(A21="","",VLOOKUP(A21,[7]令和3年度契約状況調査票!$C:$AR,30,FALSE))</f>
        <v/>
      </c>
      <c r="M21" s="21" t="str">
        <f>IF(A21="","",IF(VLOOKUP(A21,[7]令和3年度契約状況調査票!$C:$AR,30,FALSE)="国所管",VLOOKUP(A21,[7]令和3年度契約状況調査票!$C:$AR,24,FALSE),""))</f>
        <v/>
      </c>
      <c r="N21" s="22" t="str">
        <f>IF(A21="","",IF(AND(P21="○",O21="分担契約/単価契約"),"単価契約"&amp;CHAR(10)&amp;"予定調達総額 "&amp;TEXT(VLOOKUP(A21,[7]令和3年度契約状況調査票!$C:$AR,18,FALSE),"#,##0円")&amp;"(B)"&amp;CHAR(10)&amp;"分担契約"&amp;CHAR(10)&amp;VLOOKUP(A21,[7]令和3年度契約状況調査票!$C:$AR,34,FALSE),IF(AND(P21="○",O21="分担契約"),"分担契約"&amp;CHAR(10)&amp;"契約総額 "&amp;TEXT(VLOOKUP(A21,[7]令和3年度契約状況調査票!$C:$AR,18,FALSE),"#,##0円")&amp;"(B)"&amp;CHAR(10)&amp;VLOOKUP(A21,[7]令和3年度契約状況調査票!$C:$AR,34,FALSE),(IF(O21="分担契約/単価契約","単価契約"&amp;CHAR(10)&amp;"予定調達総額 "&amp;TEXT(VLOOKUP(A21,[7]令和3年度契約状況調査票!$C:$AR,18,FALSE),"#,##0円")&amp;CHAR(10)&amp;"分担契約"&amp;CHAR(10)&amp;VLOOKUP(A21,[7]令和3年度契約状況調査票!$C:$AR,34,FALSE),IF(O21="分担契約","分担契約"&amp;CHAR(10)&amp;"契約総額 "&amp;TEXT(VLOOKUP(A21,[7]令和3年度契約状況調査票!$C:$AR,18,FALSE),"#,##0円")&amp;CHAR(10)&amp;VLOOKUP(A21,[7]令和3年度契約状況調査票!$C:$AR,34,FALSE),IF(O21="単価契約","単価契約"&amp;CHAR(10)&amp;"予定調達総額 "&amp;TEXT(VLOOKUP(A21,[7]令和3年度契約状況調査票!$C:$AR,18,FALSE),"#,##0円")&amp;CHAR(10)&amp;VLOOKUP(A21,[7]令和3年度契約状況調査票!$C:$AR,34,FALSE),VLOOKUP(A21,[7]令和3年度契約状況調査票!$C:$AR,34,FALSE))))))))</f>
        <v/>
      </c>
      <c r="O21" s="11" t="str">
        <f>IF(A21="","",VLOOKUP(A21,[7]令和3年度契約状況調査票!$C:$BY,55,FALSE))</f>
        <v/>
      </c>
      <c r="P21" s="11" t="str">
        <f>IF(A21="","",IF(VLOOKUP(A21,[7]令和3年度契約状況調査票!$C:$AR,23,FALSE)="②同種の他の契約の予定価格を類推されるおそれがあるため公表しない","×","○"))</f>
        <v/>
      </c>
    </row>
    <row r="22" spans="1:16" s="11" customFormat="1" ht="60" hidden="1" customHeight="1">
      <c r="A22" s="12" t="str">
        <f>IF(MAX([7]令和3年度契約状況調査票!C16:C261)&gt;=ROW()-5,ROW()-5,"")</f>
        <v/>
      </c>
      <c r="B22" s="13" t="str">
        <f>IF(A22="","",VLOOKUP(A22,[7]令和3年度契約状況調査票!$C:$AR,7,FALSE))</f>
        <v/>
      </c>
      <c r="C22" s="14" t="str">
        <f>IF(A22="","",VLOOKUP(A22,[7]令和3年度契約状況調査票!$C:$AR,8,FALSE))</f>
        <v/>
      </c>
      <c r="D22" s="15" t="str">
        <f>IF(A22="","",VLOOKUP(A22,[7]令和3年度契約状況調査票!$C:$AR,11,FALSE))</f>
        <v/>
      </c>
      <c r="E22" s="13" t="str">
        <f>IF(A22="","",VLOOKUP(A22,[7]令和3年度契約状況調査票!$C:$AR,12,FALSE))</f>
        <v/>
      </c>
      <c r="F22" s="16" t="str">
        <f>IF(A22="","",VLOOKUP(A22,[7]令和3年度契約状況調査票!$C:$AR,13,FALSE))</f>
        <v/>
      </c>
      <c r="G22" s="17" t="str">
        <f>IF(A22="","",IF(VLOOKUP(A22,[7]令和3年度契約状況調査票!$C:$AR,14,FALSE)="②一般競争入札（総合評価方式）","一般競争入札"&amp;CHAR(10)&amp;"（総合評価方式）","一般競争入札"))</f>
        <v/>
      </c>
      <c r="H22" s="18" t="str">
        <f>IF(A22="","",IF(VLOOKUP(A22,[7]令和3年度契約状況調査票!$C:$AR,23,FALSE)="②同種の他の契約の予定価格を類推されるおそれがあるため公表しない","同種の他の契約の予定価格を類推されるおそれがあるため公表しない",IF(VLOOKUP(A22,[7]令和3年度契約状況調査票!$C:$AR,23,FALSE)="－","－",IF(VLOOKUP(A22,[7]令和3年度契約状況調査票!$C:$AR,9,FALSE)&lt;&gt;"",TEXT(VLOOKUP(A22,[7]令和3年度契約状況調査票!$C:$AR,16,FALSE),"#,##0円")&amp;CHAR(10)&amp;"(A)",VLOOKUP(A22,[7]令和3年度契約状況調査票!$C:$AR,16,FALSE)))))</f>
        <v/>
      </c>
      <c r="I22" s="18" t="str">
        <f>IF(A22="","",VLOOKUP(A22,[7]令和3年度契約状況調査票!$C:$AR,17,FALSE))</f>
        <v/>
      </c>
      <c r="J22" s="19" t="str">
        <f>IF(A22="","",IF(VLOOKUP(A22,[7]令和3年度契約状況調査票!$C:$AR,23,FALSE)="②同種の他の契約の予定価格を類推されるおそれがあるため公表しない","－",IF(VLOOKUP(A22,[7]令和3年度契約状況調査票!$C:$AR,23,FALSE)="－","－",IF(VLOOKUP(A22,[7]令和3年度契約状況調査票!$C:$AR,9,FALSE)&lt;&gt;"",TEXT(VLOOKUP(A22,[7]令和3年度契約状況調査票!$C:$AR,19,FALSE),"#.0%")&amp;CHAR(10)&amp;"(B/A×100)",VLOOKUP(A22,[7]令和3年度契約状況調査票!$C:$AR,19,FALSE)))))</f>
        <v/>
      </c>
      <c r="K22" s="20" t="str">
        <f>IF(A22="","",IF(VLOOKUP(A22,[7]令和3年度契約状況調査票!$C:$AR,29,FALSE)="①公益社団法人","公社",IF(VLOOKUP(A22,[7]令和3年度契約状況調査票!$C:$AR,29,FALSE)="②公益財団法人","公財","")))</f>
        <v/>
      </c>
      <c r="L22" s="20" t="str">
        <f>IF(A22="","",VLOOKUP(A22,[7]令和3年度契約状況調査票!$C:$AR,30,FALSE))</f>
        <v/>
      </c>
      <c r="M22" s="21" t="str">
        <f>IF(A22="","",IF(VLOOKUP(A22,[7]令和3年度契約状況調査票!$C:$AR,30,FALSE)="国所管",VLOOKUP(A22,[7]令和3年度契約状況調査票!$C:$AR,24,FALSE),""))</f>
        <v/>
      </c>
      <c r="N22" s="22" t="str">
        <f>IF(A22="","",IF(AND(P22="○",O22="分担契約/単価契約"),"単価契約"&amp;CHAR(10)&amp;"予定調達総額 "&amp;TEXT(VLOOKUP(A22,[7]令和3年度契約状況調査票!$C:$AR,18,FALSE),"#,##0円")&amp;"(B)"&amp;CHAR(10)&amp;"分担契約"&amp;CHAR(10)&amp;VLOOKUP(A22,[7]令和3年度契約状況調査票!$C:$AR,34,FALSE),IF(AND(P22="○",O22="分担契約"),"分担契約"&amp;CHAR(10)&amp;"契約総額 "&amp;TEXT(VLOOKUP(A22,[7]令和3年度契約状況調査票!$C:$AR,18,FALSE),"#,##0円")&amp;"(B)"&amp;CHAR(10)&amp;VLOOKUP(A22,[7]令和3年度契約状況調査票!$C:$AR,34,FALSE),(IF(O22="分担契約/単価契約","単価契約"&amp;CHAR(10)&amp;"予定調達総額 "&amp;TEXT(VLOOKUP(A22,[7]令和3年度契約状況調査票!$C:$AR,18,FALSE),"#,##0円")&amp;CHAR(10)&amp;"分担契約"&amp;CHAR(10)&amp;VLOOKUP(A22,[7]令和3年度契約状況調査票!$C:$AR,34,FALSE),IF(O22="分担契約","分担契約"&amp;CHAR(10)&amp;"契約総額 "&amp;TEXT(VLOOKUP(A22,[7]令和3年度契約状況調査票!$C:$AR,18,FALSE),"#,##0円")&amp;CHAR(10)&amp;VLOOKUP(A22,[7]令和3年度契約状況調査票!$C:$AR,34,FALSE),IF(O22="単価契約","単価契約"&amp;CHAR(10)&amp;"予定調達総額 "&amp;TEXT(VLOOKUP(A22,[7]令和3年度契約状況調査票!$C:$AR,18,FALSE),"#,##0円")&amp;CHAR(10)&amp;VLOOKUP(A22,[7]令和3年度契約状況調査票!$C:$AR,34,FALSE),VLOOKUP(A22,[7]令和3年度契約状況調査票!$C:$AR,34,FALSE))))))))</f>
        <v/>
      </c>
      <c r="O22" s="11" t="str">
        <f>IF(A22="","",VLOOKUP(A22,[7]令和3年度契約状況調査票!$C:$BY,55,FALSE))</f>
        <v/>
      </c>
      <c r="P22" s="11" t="str">
        <f>IF(A22="","",IF(VLOOKUP(A22,[7]令和3年度契約状況調査票!$C:$AR,23,FALSE)="②同種の他の契約の予定価格を類推されるおそれがあるため公表しない","×","○"))</f>
        <v/>
      </c>
    </row>
    <row r="23" spans="1:16" s="11" customFormat="1" ht="60" hidden="1" customHeight="1">
      <c r="A23" s="12" t="str">
        <f>IF(MAX([7]令和3年度契約状況調査票!C17:C262)&gt;=ROW()-5,ROW()-5,"")</f>
        <v/>
      </c>
      <c r="B23" s="13" t="str">
        <f>IF(A23="","",VLOOKUP(A23,[7]令和3年度契約状況調査票!$C:$AR,7,FALSE))</f>
        <v/>
      </c>
      <c r="C23" s="14" t="str">
        <f>IF(A23="","",VLOOKUP(A23,[7]令和3年度契約状況調査票!$C:$AR,8,FALSE))</f>
        <v/>
      </c>
      <c r="D23" s="15" t="str">
        <f>IF(A23="","",VLOOKUP(A23,[7]令和3年度契約状況調査票!$C:$AR,11,FALSE))</f>
        <v/>
      </c>
      <c r="E23" s="13" t="str">
        <f>IF(A23="","",VLOOKUP(A23,[7]令和3年度契約状況調査票!$C:$AR,12,FALSE))</f>
        <v/>
      </c>
      <c r="F23" s="16" t="str">
        <f>IF(A23="","",VLOOKUP(A23,[7]令和3年度契約状況調査票!$C:$AR,13,FALSE))</f>
        <v/>
      </c>
      <c r="G23" s="17" t="str">
        <f>IF(A23="","",IF(VLOOKUP(A23,[7]令和3年度契約状況調査票!$C:$AR,14,FALSE)="②一般競争入札（総合評価方式）","一般競争入札"&amp;CHAR(10)&amp;"（総合評価方式）","一般競争入札"))</f>
        <v/>
      </c>
      <c r="H23" s="18" t="str">
        <f>IF(A23="","",IF(VLOOKUP(A23,[7]令和3年度契約状況調査票!$C:$AR,23,FALSE)="②同種の他の契約の予定価格を類推されるおそれがあるため公表しない","同種の他の契約の予定価格を類推されるおそれがあるため公表しない",IF(VLOOKUP(A23,[7]令和3年度契約状況調査票!$C:$AR,23,FALSE)="－","－",IF(VLOOKUP(A23,[7]令和3年度契約状況調査票!$C:$AR,9,FALSE)&lt;&gt;"",TEXT(VLOOKUP(A23,[7]令和3年度契約状況調査票!$C:$AR,16,FALSE),"#,##0円")&amp;CHAR(10)&amp;"(A)",VLOOKUP(A23,[7]令和3年度契約状況調査票!$C:$AR,16,FALSE)))))</f>
        <v/>
      </c>
      <c r="I23" s="18" t="str">
        <f>IF(A23="","",VLOOKUP(A23,[7]令和3年度契約状況調査票!$C:$AR,17,FALSE))</f>
        <v/>
      </c>
      <c r="J23" s="19" t="str">
        <f>IF(A23="","",IF(VLOOKUP(A23,[7]令和3年度契約状況調査票!$C:$AR,23,FALSE)="②同種の他の契約の予定価格を類推されるおそれがあるため公表しない","－",IF(VLOOKUP(A23,[7]令和3年度契約状況調査票!$C:$AR,23,FALSE)="－","－",IF(VLOOKUP(A23,[7]令和3年度契約状況調査票!$C:$AR,9,FALSE)&lt;&gt;"",TEXT(VLOOKUP(A23,[7]令和3年度契約状況調査票!$C:$AR,19,FALSE),"#.0%")&amp;CHAR(10)&amp;"(B/A×100)",VLOOKUP(A23,[7]令和3年度契約状況調査票!$C:$AR,19,FALSE)))))</f>
        <v/>
      </c>
      <c r="K23" s="20" t="str">
        <f>IF(A23="","",IF(VLOOKUP(A23,[7]令和3年度契約状況調査票!$C:$AR,29,FALSE)="①公益社団法人","公社",IF(VLOOKUP(A23,[7]令和3年度契約状況調査票!$C:$AR,29,FALSE)="②公益財団法人","公財","")))</f>
        <v/>
      </c>
      <c r="L23" s="20" t="str">
        <f>IF(A23="","",VLOOKUP(A23,[7]令和3年度契約状況調査票!$C:$AR,30,FALSE))</f>
        <v/>
      </c>
      <c r="M23" s="21" t="str">
        <f>IF(A23="","",IF(VLOOKUP(A23,[7]令和3年度契約状況調査票!$C:$AR,30,FALSE)="国所管",VLOOKUP(A23,[7]令和3年度契約状況調査票!$C:$AR,24,FALSE),""))</f>
        <v/>
      </c>
      <c r="N23" s="22" t="str">
        <f>IF(A23="","",IF(AND(P23="○",O23="分担契約/単価契約"),"単価契約"&amp;CHAR(10)&amp;"予定調達総額 "&amp;TEXT(VLOOKUP(A23,[7]令和3年度契約状況調査票!$C:$AR,18,FALSE),"#,##0円")&amp;"(B)"&amp;CHAR(10)&amp;"分担契約"&amp;CHAR(10)&amp;VLOOKUP(A23,[7]令和3年度契約状況調査票!$C:$AR,34,FALSE),IF(AND(P23="○",O23="分担契約"),"分担契約"&amp;CHAR(10)&amp;"契約総額 "&amp;TEXT(VLOOKUP(A23,[7]令和3年度契約状況調査票!$C:$AR,18,FALSE),"#,##0円")&amp;"(B)"&amp;CHAR(10)&amp;VLOOKUP(A23,[7]令和3年度契約状況調査票!$C:$AR,34,FALSE),(IF(O23="分担契約/単価契約","単価契約"&amp;CHAR(10)&amp;"予定調達総額 "&amp;TEXT(VLOOKUP(A23,[7]令和3年度契約状況調査票!$C:$AR,18,FALSE),"#,##0円")&amp;CHAR(10)&amp;"分担契約"&amp;CHAR(10)&amp;VLOOKUP(A23,[7]令和3年度契約状況調査票!$C:$AR,34,FALSE),IF(O23="分担契約","分担契約"&amp;CHAR(10)&amp;"契約総額 "&amp;TEXT(VLOOKUP(A23,[7]令和3年度契約状況調査票!$C:$AR,18,FALSE),"#,##0円")&amp;CHAR(10)&amp;VLOOKUP(A23,[7]令和3年度契約状況調査票!$C:$AR,34,FALSE),IF(O23="単価契約","単価契約"&amp;CHAR(10)&amp;"予定調達総額 "&amp;TEXT(VLOOKUP(A23,[7]令和3年度契約状況調査票!$C:$AR,18,FALSE),"#,##0円")&amp;CHAR(10)&amp;VLOOKUP(A23,[7]令和3年度契約状況調査票!$C:$AR,34,FALSE),VLOOKUP(A23,[7]令和3年度契約状況調査票!$C:$AR,34,FALSE))))))))</f>
        <v/>
      </c>
      <c r="O23" s="11" t="str">
        <f>IF(A23="","",VLOOKUP(A23,[7]令和3年度契約状況調査票!$C:$BY,55,FALSE))</f>
        <v/>
      </c>
      <c r="P23" s="11" t="str">
        <f>IF(A23="","",IF(VLOOKUP(A23,[7]令和3年度契約状況調査票!$C:$AR,23,FALSE)="②同種の他の契約の予定価格を類推されるおそれがあるため公表しない","×","○"))</f>
        <v/>
      </c>
    </row>
    <row r="24" spans="1:16" s="11" customFormat="1" ht="60" hidden="1" customHeight="1">
      <c r="A24" s="12" t="str">
        <f>IF(MAX([7]令和3年度契約状況調査票!C18:C263)&gt;=ROW()-5,ROW()-5,"")</f>
        <v/>
      </c>
      <c r="B24" s="13" t="str">
        <f>IF(A24="","",VLOOKUP(A24,[7]令和3年度契約状況調査票!$C:$AR,7,FALSE))</f>
        <v/>
      </c>
      <c r="C24" s="14" t="str">
        <f>IF(A24="","",VLOOKUP(A24,[7]令和3年度契約状況調査票!$C:$AR,8,FALSE))</f>
        <v/>
      </c>
      <c r="D24" s="15" t="str">
        <f>IF(A24="","",VLOOKUP(A24,[7]令和3年度契約状況調査票!$C:$AR,11,FALSE))</f>
        <v/>
      </c>
      <c r="E24" s="13" t="str">
        <f>IF(A24="","",VLOOKUP(A24,[7]令和3年度契約状況調査票!$C:$AR,12,FALSE))</f>
        <v/>
      </c>
      <c r="F24" s="16" t="str">
        <f>IF(A24="","",VLOOKUP(A24,[7]令和3年度契約状況調査票!$C:$AR,13,FALSE))</f>
        <v/>
      </c>
      <c r="G24" s="17" t="str">
        <f>IF(A24="","",IF(VLOOKUP(A24,[7]令和3年度契約状況調査票!$C:$AR,14,FALSE)="②一般競争入札（総合評価方式）","一般競争入札"&amp;CHAR(10)&amp;"（総合評価方式）","一般競争入札"))</f>
        <v/>
      </c>
      <c r="H24" s="18" t="str">
        <f>IF(A24="","",IF(VLOOKUP(A24,[7]令和3年度契約状況調査票!$C:$AR,23,FALSE)="②同種の他の契約の予定価格を類推されるおそれがあるため公表しない","同種の他の契約の予定価格を類推されるおそれがあるため公表しない",IF(VLOOKUP(A24,[7]令和3年度契約状況調査票!$C:$AR,23,FALSE)="－","－",IF(VLOOKUP(A24,[7]令和3年度契約状況調査票!$C:$AR,9,FALSE)&lt;&gt;"",TEXT(VLOOKUP(A24,[7]令和3年度契約状況調査票!$C:$AR,16,FALSE),"#,##0円")&amp;CHAR(10)&amp;"(A)",VLOOKUP(A24,[7]令和3年度契約状況調査票!$C:$AR,16,FALSE)))))</f>
        <v/>
      </c>
      <c r="I24" s="18" t="str">
        <f>IF(A24="","",VLOOKUP(A24,[7]令和3年度契約状況調査票!$C:$AR,17,FALSE))</f>
        <v/>
      </c>
      <c r="J24" s="19" t="str">
        <f>IF(A24="","",IF(VLOOKUP(A24,[7]令和3年度契約状況調査票!$C:$AR,23,FALSE)="②同種の他の契約の予定価格を類推されるおそれがあるため公表しない","－",IF(VLOOKUP(A24,[7]令和3年度契約状況調査票!$C:$AR,23,FALSE)="－","－",IF(VLOOKUP(A24,[7]令和3年度契約状況調査票!$C:$AR,9,FALSE)&lt;&gt;"",TEXT(VLOOKUP(A24,[7]令和3年度契約状況調査票!$C:$AR,19,FALSE),"#.0%")&amp;CHAR(10)&amp;"(B/A×100)",VLOOKUP(A24,[7]令和3年度契約状況調査票!$C:$AR,19,FALSE)))))</f>
        <v/>
      </c>
      <c r="K24" s="20" t="str">
        <f>IF(A24="","",IF(VLOOKUP(A24,[7]令和3年度契約状況調査票!$C:$AR,29,FALSE)="①公益社団法人","公社",IF(VLOOKUP(A24,[7]令和3年度契約状況調査票!$C:$AR,29,FALSE)="②公益財団法人","公財","")))</f>
        <v/>
      </c>
      <c r="L24" s="20" t="str">
        <f>IF(A24="","",VLOOKUP(A24,[7]令和3年度契約状況調査票!$C:$AR,30,FALSE))</f>
        <v/>
      </c>
      <c r="M24" s="21" t="str">
        <f>IF(A24="","",IF(VLOOKUP(A24,[7]令和3年度契約状況調査票!$C:$AR,30,FALSE)="国所管",VLOOKUP(A24,[7]令和3年度契約状況調査票!$C:$AR,24,FALSE),""))</f>
        <v/>
      </c>
      <c r="N24" s="22" t="str">
        <f>IF(A24="","",IF(AND(P24="○",O24="分担契約/単価契約"),"単価契約"&amp;CHAR(10)&amp;"予定調達総額 "&amp;TEXT(VLOOKUP(A24,[7]令和3年度契約状況調査票!$C:$AR,18,FALSE),"#,##0円")&amp;"(B)"&amp;CHAR(10)&amp;"分担契約"&amp;CHAR(10)&amp;VLOOKUP(A24,[7]令和3年度契約状況調査票!$C:$AR,34,FALSE),IF(AND(P24="○",O24="分担契約"),"分担契約"&amp;CHAR(10)&amp;"契約総額 "&amp;TEXT(VLOOKUP(A24,[7]令和3年度契約状況調査票!$C:$AR,18,FALSE),"#,##0円")&amp;"(B)"&amp;CHAR(10)&amp;VLOOKUP(A24,[7]令和3年度契約状況調査票!$C:$AR,34,FALSE),(IF(O24="分担契約/単価契約","単価契約"&amp;CHAR(10)&amp;"予定調達総額 "&amp;TEXT(VLOOKUP(A24,[7]令和3年度契約状況調査票!$C:$AR,18,FALSE),"#,##0円")&amp;CHAR(10)&amp;"分担契約"&amp;CHAR(10)&amp;VLOOKUP(A24,[7]令和3年度契約状況調査票!$C:$AR,34,FALSE),IF(O24="分担契約","分担契約"&amp;CHAR(10)&amp;"契約総額 "&amp;TEXT(VLOOKUP(A24,[7]令和3年度契約状況調査票!$C:$AR,18,FALSE),"#,##0円")&amp;CHAR(10)&amp;VLOOKUP(A24,[7]令和3年度契約状況調査票!$C:$AR,34,FALSE),IF(O24="単価契約","単価契約"&amp;CHAR(10)&amp;"予定調達総額 "&amp;TEXT(VLOOKUP(A24,[7]令和3年度契約状況調査票!$C:$AR,18,FALSE),"#,##0円")&amp;CHAR(10)&amp;VLOOKUP(A24,[7]令和3年度契約状況調査票!$C:$AR,34,FALSE),VLOOKUP(A24,[7]令和3年度契約状況調査票!$C:$AR,34,FALSE))))))))</f>
        <v/>
      </c>
      <c r="O24" s="11" t="str">
        <f>IF(A24="","",VLOOKUP(A24,[7]令和3年度契約状況調査票!$C:$BY,55,FALSE))</f>
        <v/>
      </c>
      <c r="P24" s="11" t="str">
        <f>IF(A24="","",IF(VLOOKUP(A24,[7]令和3年度契約状況調査票!$C:$AR,23,FALSE)="②同種の他の契約の予定価格を類推されるおそれがあるため公表しない","×","○"))</f>
        <v/>
      </c>
    </row>
    <row r="25" spans="1:16" s="11" customFormat="1" ht="60" hidden="1" customHeight="1">
      <c r="A25" s="12" t="str">
        <f>IF(MAX([7]令和3年度契約状況調査票!C19:C264)&gt;=ROW()-5,ROW()-5,"")</f>
        <v/>
      </c>
      <c r="B25" s="13" t="str">
        <f>IF(A25="","",VLOOKUP(A25,[7]令和3年度契約状況調査票!$C:$AR,7,FALSE))</f>
        <v/>
      </c>
      <c r="C25" s="14" t="str">
        <f>IF(A25="","",VLOOKUP(A25,[7]令和3年度契約状況調査票!$C:$AR,8,FALSE))</f>
        <v/>
      </c>
      <c r="D25" s="15" t="str">
        <f>IF(A25="","",VLOOKUP(A25,[7]令和3年度契約状況調査票!$C:$AR,11,FALSE))</f>
        <v/>
      </c>
      <c r="E25" s="13" t="str">
        <f>IF(A25="","",VLOOKUP(A25,[7]令和3年度契約状況調査票!$C:$AR,12,FALSE))</f>
        <v/>
      </c>
      <c r="F25" s="16" t="str">
        <f>IF(A25="","",VLOOKUP(A25,[7]令和3年度契約状況調査票!$C:$AR,13,FALSE))</f>
        <v/>
      </c>
      <c r="G25" s="17" t="str">
        <f>IF(A25="","",IF(VLOOKUP(A25,[7]令和3年度契約状況調査票!$C:$AR,14,FALSE)="②一般競争入札（総合評価方式）","一般競争入札"&amp;CHAR(10)&amp;"（総合評価方式）","一般競争入札"))</f>
        <v/>
      </c>
      <c r="H25" s="18" t="str">
        <f>IF(A25="","",IF(VLOOKUP(A25,[7]令和3年度契約状況調査票!$C:$AR,23,FALSE)="②同種の他の契約の予定価格を類推されるおそれがあるため公表しない","同種の他の契約の予定価格を類推されるおそれがあるため公表しない",IF(VLOOKUP(A25,[7]令和3年度契約状況調査票!$C:$AR,23,FALSE)="－","－",IF(VLOOKUP(A25,[7]令和3年度契約状況調査票!$C:$AR,9,FALSE)&lt;&gt;"",TEXT(VLOOKUP(A25,[7]令和3年度契約状況調査票!$C:$AR,16,FALSE),"#,##0円")&amp;CHAR(10)&amp;"(A)",VLOOKUP(A25,[7]令和3年度契約状況調査票!$C:$AR,16,FALSE)))))</f>
        <v/>
      </c>
      <c r="I25" s="18" t="str">
        <f>IF(A25="","",VLOOKUP(A25,[7]令和3年度契約状況調査票!$C:$AR,17,FALSE))</f>
        <v/>
      </c>
      <c r="J25" s="19" t="str">
        <f>IF(A25="","",IF(VLOOKUP(A25,[7]令和3年度契約状況調査票!$C:$AR,23,FALSE)="②同種の他の契約の予定価格を類推されるおそれがあるため公表しない","－",IF(VLOOKUP(A25,[7]令和3年度契約状況調査票!$C:$AR,23,FALSE)="－","－",IF(VLOOKUP(A25,[7]令和3年度契約状況調査票!$C:$AR,9,FALSE)&lt;&gt;"",TEXT(VLOOKUP(A25,[7]令和3年度契約状況調査票!$C:$AR,19,FALSE),"#.0%")&amp;CHAR(10)&amp;"(B/A×100)",VLOOKUP(A25,[7]令和3年度契約状況調査票!$C:$AR,19,FALSE)))))</f>
        <v/>
      </c>
      <c r="K25" s="20" t="str">
        <f>IF(A25="","",IF(VLOOKUP(A25,[7]令和3年度契約状況調査票!$C:$AR,29,FALSE)="①公益社団法人","公社",IF(VLOOKUP(A25,[7]令和3年度契約状況調査票!$C:$AR,29,FALSE)="②公益財団法人","公財","")))</f>
        <v/>
      </c>
      <c r="L25" s="20" t="str">
        <f>IF(A25="","",VLOOKUP(A25,[7]令和3年度契約状況調査票!$C:$AR,30,FALSE))</f>
        <v/>
      </c>
      <c r="M25" s="21" t="str">
        <f>IF(A25="","",IF(VLOOKUP(A25,[7]令和3年度契約状況調査票!$C:$AR,30,FALSE)="国所管",VLOOKUP(A25,[7]令和3年度契約状況調査票!$C:$AR,24,FALSE),""))</f>
        <v/>
      </c>
      <c r="N25" s="22" t="str">
        <f>IF(A25="","",IF(AND(P25="○",O25="分担契約/単価契約"),"単価契約"&amp;CHAR(10)&amp;"予定調達総額 "&amp;TEXT(VLOOKUP(A25,[7]令和3年度契約状況調査票!$C:$AR,18,FALSE),"#,##0円")&amp;"(B)"&amp;CHAR(10)&amp;"分担契約"&amp;CHAR(10)&amp;VLOOKUP(A25,[7]令和3年度契約状況調査票!$C:$AR,34,FALSE),IF(AND(P25="○",O25="分担契約"),"分担契約"&amp;CHAR(10)&amp;"契約総額 "&amp;TEXT(VLOOKUP(A25,[7]令和3年度契約状況調査票!$C:$AR,18,FALSE),"#,##0円")&amp;"(B)"&amp;CHAR(10)&amp;VLOOKUP(A25,[7]令和3年度契約状況調査票!$C:$AR,34,FALSE),(IF(O25="分担契約/単価契約","単価契約"&amp;CHAR(10)&amp;"予定調達総額 "&amp;TEXT(VLOOKUP(A25,[7]令和3年度契約状況調査票!$C:$AR,18,FALSE),"#,##0円")&amp;CHAR(10)&amp;"分担契約"&amp;CHAR(10)&amp;VLOOKUP(A25,[7]令和3年度契約状況調査票!$C:$AR,34,FALSE),IF(O25="分担契約","分担契約"&amp;CHAR(10)&amp;"契約総額 "&amp;TEXT(VLOOKUP(A25,[7]令和3年度契約状況調査票!$C:$AR,18,FALSE),"#,##0円")&amp;CHAR(10)&amp;VLOOKUP(A25,[7]令和3年度契約状況調査票!$C:$AR,34,FALSE),IF(O25="単価契約","単価契約"&amp;CHAR(10)&amp;"予定調達総額 "&amp;TEXT(VLOOKUP(A25,[7]令和3年度契約状況調査票!$C:$AR,18,FALSE),"#,##0円")&amp;CHAR(10)&amp;VLOOKUP(A25,[7]令和3年度契約状況調査票!$C:$AR,34,FALSE),VLOOKUP(A25,[7]令和3年度契約状況調査票!$C:$AR,34,FALSE))))))))</f>
        <v/>
      </c>
      <c r="O25" s="11" t="str">
        <f>IF(A25="","",VLOOKUP(A25,[7]令和3年度契約状況調査票!$C:$BY,55,FALSE))</f>
        <v/>
      </c>
      <c r="P25" s="11" t="str">
        <f>IF(A25="","",IF(VLOOKUP(A25,[7]令和3年度契約状況調査票!$C:$AR,23,FALSE)="②同種の他の契約の予定価格を類推されるおそれがあるため公表しない","×","○"))</f>
        <v/>
      </c>
    </row>
    <row r="26" spans="1:16" s="11" customFormat="1" ht="60" hidden="1" customHeight="1">
      <c r="A26" s="12" t="str">
        <f>IF(MAX([7]令和3年度契約状況調査票!C20:C265)&gt;=ROW()-5,ROW()-5,"")</f>
        <v/>
      </c>
      <c r="B26" s="13" t="str">
        <f>IF(A26="","",VLOOKUP(A26,[7]令和3年度契約状況調査票!$C:$AR,7,FALSE))</f>
        <v/>
      </c>
      <c r="C26" s="14" t="str">
        <f>IF(A26="","",VLOOKUP(A26,[7]令和3年度契約状況調査票!$C:$AR,8,FALSE))</f>
        <v/>
      </c>
      <c r="D26" s="15" t="str">
        <f>IF(A26="","",VLOOKUP(A26,[7]令和3年度契約状況調査票!$C:$AR,11,FALSE))</f>
        <v/>
      </c>
      <c r="E26" s="13" t="str">
        <f>IF(A26="","",VLOOKUP(A26,[7]令和3年度契約状況調査票!$C:$AR,12,FALSE))</f>
        <v/>
      </c>
      <c r="F26" s="16" t="str">
        <f>IF(A26="","",VLOOKUP(A26,[7]令和3年度契約状況調査票!$C:$AR,13,FALSE))</f>
        <v/>
      </c>
      <c r="G26" s="17" t="str">
        <f>IF(A26="","",IF(VLOOKUP(A26,[7]令和3年度契約状況調査票!$C:$AR,14,FALSE)="②一般競争入札（総合評価方式）","一般競争入札"&amp;CHAR(10)&amp;"（総合評価方式）","一般競争入札"))</f>
        <v/>
      </c>
      <c r="H26" s="18" t="str">
        <f>IF(A26="","",IF(VLOOKUP(A26,[7]令和3年度契約状況調査票!$C:$AR,23,FALSE)="②同種の他の契約の予定価格を類推されるおそれがあるため公表しない","同種の他の契約の予定価格を類推されるおそれがあるため公表しない",IF(VLOOKUP(A26,[7]令和3年度契約状況調査票!$C:$AR,23,FALSE)="－","－",IF(VLOOKUP(A26,[7]令和3年度契約状況調査票!$C:$AR,9,FALSE)&lt;&gt;"",TEXT(VLOOKUP(A26,[7]令和3年度契約状況調査票!$C:$AR,16,FALSE),"#,##0円")&amp;CHAR(10)&amp;"(A)",VLOOKUP(A26,[7]令和3年度契約状況調査票!$C:$AR,16,FALSE)))))</f>
        <v/>
      </c>
      <c r="I26" s="18" t="str">
        <f>IF(A26="","",VLOOKUP(A26,[7]令和3年度契約状況調査票!$C:$AR,17,FALSE))</f>
        <v/>
      </c>
      <c r="J26" s="19" t="str">
        <f>IF(A26="","",IF(VLOOKUP(A26,[7]令和3年度契約状況調査票!$C:$AR,23,FALSE)="②同種の他の契約の予定価格を類推されるおそれがあるため公表しない","－",IF(VLOOKUP(A26,[7]令和3年度契約状況調査票!$C:$AR,23,FALSE)="－","－",IF(VLOOKUP(A26,[7]令和3年度契約状況調査票!$C:$AR,9,FALSE)&lt;&gt;"",TEXT(VLOOKUP(A26,[7]令和3年度契約状況調査票!$C:$AR,19,FALSE),"#.0%")&amp;CHAR(10)&amp;"(B/A×100)",VLOOKUP(A26,[7]令和3年度契約状況調査票!$C:$AR,19,FALSE)))))</f>
        <v/>
      </c>
      <c r="K26" s="20" t="str">
        <f>IF(A26="","",IF(VLOOKUP(A26,[7]令和3年度契約状況調査票!$C:$AR,29,FALSE)="①公益社団法人","公社",IF(VLOOKUP(A26,[7]令和3年度契約状況調査票!$C:$AR,29,FALSE)="②公益財団法人","公財","")))</f>
        <v/>
      </c>
      <c r="L26" s="20" t="str">
        <f>IF(A26="","",VLOOKUP(A26,[7]令和3年度契約状況調査票!$C:$AR,30,FALSE))</f>
        <v/>
      </c>
      <c r="M26" s="21" t="str">
        <f>IF(A26="","",IF(VLOOKUP(A26,[7]令和3年度契約状況調査票!$C:$AR,30,FALSE)="国所管",VLOOKUP(A26,[7]令和3年度契約状況調査票!$C:$AR,24,FALSE),""))</f>
        <v/>
      </c>
      <c r="N26" s="22" t="str">
        <f>IF(A26="","",IF(AND(P26="○",O26="分担契約/単価契約"),"単価契約"&amp;CHAR(10)&amp;"予定調達総額 "&amp;TEXT(VLOOKUP(A26,[7]令和3年度契約状況調査票!$C:$AR,18,FALSE),"#,##0円")&amp;"(B)"&amp;CHAR(10)&amp;"分担契約"&amp;CHAR(10)&amp;VLOOKUP(A26,[7]令和3年度契約状況調査票!$C:$AR,34,FALSE),IF(AND(P26="○",O26="分担契約"),"分担契約"&amp;CHAR(10)&amp;"契約総額 "&amp;TEXT(VLOOKUP(A26,[7]令和3年度契約状況調査票!$C:$AR,18,FALSE),"#,##0円")&amp;"(B)"&amp;CHAR(10)&amp;VLOOKUP(A26,[7]令和3年度契約状況調査票!$C:$AR,34,FALSE),(IF(O26="分担契約/単価契約","単価契約"&amp;CHAR(10)&amp;"予定調達総額 "&amp;TEXT(VLOOKUP(A26,[7]令和3年度契約状況調査票!$C:$AR,18,FALSE),"#,##0円")&amp;CHAR(10)&amp;"分担契約"&amp;CHAR(10)&amp;VLOOKUP(A26,[7]令和3年度契約状況調査票!$C:$AR,34,FALSE),IF(O26="分担契約","分担契約"&amp;CHAR(10)&amp;"契約総額 "&amp;TEXT(VLOOKUP(A26,[7]令和3年度契約状況調査票!$C:$AR,18,FALSE),"#,##0円")&amp;CHAR(10)&amp;VLOOKUP(A26,[7]令和3年度契約状況調査票!$C:$AR,34,FALSE),IF(O26="単価契約","単価契約"&amp;CHAR(10)&amp;"予定調達総額 "&amp;TEXT(VLOOKUP(A26,[7]令和3年度契約状況調査票!$C:$AR,18,FALSE),"#,##0円")&amp;CHAR(10)&amp;VLOOKUP(A26,[7]令和3年度契約状況調査票!$C:$AR,34,FALSE),VLOOKUP(A26,[7]令和3年度契約状況調査票!$C:$AR,34,FALSE))))))))</f>
        <v/>
      </c>
      <c r="O26" s="11" t="str">
        <f>IF(A26="","",VLOOKUP(A26,[7]令和3年度契約状況調査票!$C:$BY,55,FALSE))</f>
        <v/>
      </c>
      <c r="P26" s="11" t="str">
        <f>IF(A26="","",IF(VLOOKUP(A26,[7]令和3年度契約状況調査票!$C:$AR,23,FALSE)="②同種の他の契約の予定価格を類推されるおそれがあるため公表しない","×","○"))</f>
        <v/>
      </c>
    </row>
    <row r="27" spans="1:16" s="11" customFormat="1" ht="60" hidden="1" customHeight="1">
      <c r="A27" s="12" t="str">
        <f>IF(MAX([7]令和3年度契約状況調査票!C21:C266)&gt;=ROW()-5,ROW()-5,"")</f>
        <v/>
      </c>
      <c r="B27" s="13" t="str">
        <f>IF(A27="","",VLOOKUP(A27,[7]令和3年度契約状況調査票!$C:$AR,7,FALSE))</f>
        <v/>
      </c>
      <c r="C27" s="14" t="str">
        <f>IF(A27="","",VLOOKUP(A27,[7]令和3年度契約状況調査票!$C:$AR,8,FALSE))</f>
        <v/>
      </c>
      <c r="D27" s="15" t="str">
        <f>IF(A27="","",VLOOKUP(A27,[7]令和3年度契約状況調査票!$C:$AR,11,FALSE))</f>
        <v/>
      </c>
      <c r="E27" s="13" t="str">
        <f>IF(A27="","",VLOOKUP(A27,[7]令和3年度契約状況調査票!$C:$AR,12,FALSE))</f>
        <v/>
      </c>
      <c r="F27" s="16" t="str">
        <f>IF(A27="","",VLOOKUP(A27,[7]令和3年度契約状況調査票!$C:$AR,13,FALSE))</f>
        <v/>
      </c>
      <c r="G27" s="17" t="str">
        <f>IF(A27="","",IF(VLOOKUP(A27,[7]令和3年度契約状況調査票!$C:$AR,14,FALSE)="②一般競争入札（総合評価方式）","一般競争入札"&amp;CHAR(10)&amp;"（総合評価方式）","一般競争入札"))</f>
        <v/>
      </c>
      <c r="H27" s="18" t="str">
        <f>IF(A27="","",IF(VLOOKUP(A27,[7]令和3年度契約状況調査票!$C:$AR,23,FALSE)="②同種の他の契約の予定価格を類推されるおそれがあるため公表しない","同種の他の契約の予定価格を類推されるおそれがあるため公表しない",IF(VLOOKUP(A27,[7]令和3年度契約状況調査票!$C:$AR,23,FALSE)="－","－",IF(VLOOKUP(A27,[7]令和3年度契約状況調査票!$C:$AR,9,FALSE)&lt;&gt;"",TEXT(VLOOKUP(A27,[7]令和3年度契約状況調査票!$C:$AR,16,FALSE),"#,##0円")&amp;CHAR(10)&amp;"(A)",VLOOKUP(A27,[7]令和3年度契約状況調査票!$C:$AR,16,FALSE)))))</f>
        <v/>
      </c>
      <c r="I27" s="18" t="str">
        <f>IF(A27="","",VLOOKUP(A27,[7]令和3年度契約状況調査票!$C:$AR,17,FALSE))</f>
        <v/>
      </c>
      <c r="J27" s="19" t="str">
        <f>IF(A27="","",IF(VLOOKUP(A27,[7]令和3年度契約状況調査票!$C:$AR,23,FALSE)="②同種の他の契約の予定価格を類推されるおそれがあるため公表しない","－",IF(VLOOKUP(A27,[7]令和3年度契約状況調査票!$C:$AR,23,FALSE)="－","－",IF(VLOOKUP(A27,[7]令和3年度契約状況調査票!$C:$AR,9,FALSE)&lt;&gt;"",TEXT(VLOOKUP(A27,[7]令和3年度契約状況調査票!$C:$AR,19,FALSE),"#.0%")&amp;CHAR(10)&amp;"(B/A×100)",VLOOKUP(A27,[7]令和3年度契約状況調査票!$C:$AR,19,FALSE)))))</f>
        <v/>
      </c>
      <c r="K27" s="20" t="str">
        <f>IF(A27="","",IF(VLOOKUP(A27,[7]令和3年度契約状況調査票!$C:$AR,29,FALSE)="①公益社団法人","公社",IF(VLOOKUP(A27,[7]令和3年度契約状況調査票!$C:$AR,29,FALSE)="②公益財団法人","公財","")))</f>
        <v/>
      </c>
      <c r="L27" s="20" t="str">
        <f>IF(A27="","",VLOOKUP(A27,[7]令和3年度契約状況調査票!$C:$AR,30,FALSE))</f>
        <v/>
      </c>
      <c r="M27" s="21" t="str">
        <f>IF(A27="","",IF(VLOOKUP(A27,[7]令和3年度契約状況調査票!$C:$AR,30,FALSE)="国所管",VLOOKUP(A27,[7]令和3年度契約状況調査票!$C:$AR,24,FALSE),""))</f>
        <v/>
      </c>
      <c r="N27" s="22" t="str">
        <f>IF(A27="","",IF(AND(P27="○",O27="分担契約/単価契約"),"単価契約"&amp;CHAR(10)&amp;"予定調達総額 "&amp;TEXT(VLOOKUP(A27,[7]令和3年度契約状況調査票!$C:$AR,18,FALSE),"#,##0円")&amp;"(B)"&amp;CHAR(10)&amp;"分担契約"&amp;CHAR(10)&amp;VLOOKUP(A27,[7]令和3年度契約状況調査票!$C:$AR,34,FALSE),IF(AND(P27="○",O27="分担契約"),"分担契約"&amp;CHAR(10)&amp;"契約総額 "&amp;TEXT(VLOOKUP(A27,[7]令和3年度契約状況調査票!$C:$AR,18,FALSE),"#,##0円")&amp;"(B)"&amp;CHAR(10)&amp;VLOOKUP(A27,[7]令和3年度契約状況調査票!$C:$AR,34,FALSE),(IF(O27="分担契約/単価契約","単価契約"&amp;CHAR(10)&amp;"予定調達総額 "&amp;TEXT(VLOOKUP(A27,[7]令和3年度契約状況調査票!$C:$AR,18,FALSE),"#,##0円")&amp;CHAR(10)&amp;"分担契約"&amp;CHAR(10)&amp;VLOOKUP(A27,[7]令和3年度契約状況調査票!$C:$AR,34,FALSE),IF(O27="分担契約","分担契約"&amp;CHAR(10)&amp;"契約総額 "&amp;TEXT(VLOOKUP(A27,[7]令和3年度契約状況調査票!$C:$AR,18,FALSE),"#,##0円")&amp;CHAR(10)&amp;VLOOKUP(A27,[7]令和3年度契約状況調査票!$C:$AR,34,FALSE),IF(O27="単価契約","単価契約"&amp;CHAR(10)&amp;"予定調達総額 "&amp;TEXT(VLOOKUP(A27,[7]令和3年度契約状況調査票!$C:$AR,18,FALSE),"#,##0円")&amp;CHAR(10)&amp;VLOOKUP(A27,[7]令和3年度契約状況調査票!$C:$AR,34,FALSE),VLOOKUP(A27,[7]令和3年度契約状況調査票!$C:$AR,34,FALSE))))))))</f>
        <v/>
      </c>
      <c r="O27" s="11" t="str">
        <f>IF(A27="","",VLOOKUP(A27,[7]令和3年度契約状況調査票!$C:$BY,55,FALSE))</f>
        <v/>
      </c>
      <c r="P27" s="11" t="str">
        <f>IF(A27="","",IF(VLOOKUP(A27,[7]令和3年度契約状況調査票!$C:$AR,23,FALSE)="②同種の他の契約の予定価格を類推されるおそれがあるため公表しない","×","○"))</f>
        <v/>
      </c>
    </row>
    <row r="28" spans="1:16" s="11" customFormat="1" ht="60" hidden="1" customHeight="1">
      <c r="A28" s="12" t="str">
        <f>IF(MAX([7]令和3年度契約状況調査票!C22:C267)&gt;=ROW()-5,ROW()-5,"")</f>
        <v/>
      </c>
      <c r="B28" s="13" t="str">
        <f>IF(A28="","",VLOOKUP(A28,[7]令和3年度契約状況調査票!$C:$AR,7,FALSE))</f>
        <v/>
      </c>
      <c r="C28" s="14" t="str">
        <f>IF(A28="","",VLOOKUP(A28,[7]令和3年度契約状況調査票!$C:$AR,8,FALSE))</f>
        <v/>
      </c>
      <c r="D28" s="15" t="str">
        <f>IF(A28="","",VLOOKUP(A28,[7]令和3年度契約状況調査票!$C:$AR,11,FALSE))</f>
        <v/>
      </c>
      <c r="E28" s="13" t="str">
        <f>IF(A28="","",VLOOKUP(A28,[7]令和3年度契約状況調査票!$C:$AR,12,FALSE))</f>
        <v/>
      </c>
      <c r="F28" s="16" t="str">
        <f>IF(A28="","",VLOOKUP(A28,[7]令和3年度契約状況調査票!$C:$AR,13,FALSE))</f>
        <v/>
      </c>
      <c r="G28" s="17" t="str">
        <f>IF(A28="","",IF(VLOOKUP(A28,[7]令和3年度契約状況調査票!$C:$AR,14,FALSE)="②一般競争入札（総合評価方式）","一般競争入札"&amp;CHAR(10)&amp;"（総合評価方式）","一般競争入札"))</f>
        <v/>
      </c>
      <c r="H28" s="18" t="str">
        <f>IF(A28="","",IF(VLOOKUP(A28,[7]令和3年度契約状況調査票!$C:$AR,23,FALSE)="②同種の他の契約の予定価格を類推されるおそれがあるため公表しない","同種の他の契約の予定価格を類推されるおそれがあるため公表しない",IF(VLOOKUP(A28,[7]令和3年度契約状況調査票!$C:$AR,23,FALSE)="－","－",IF(VLOOKUP(A28,[7]令和3年度契約状況調査票!$C:$AR,9,FALSE)&lt;&gt;"",TEXT(VLOOKUP(A28,[7]令和3年度契約状況調査票!$C:$AR,16,FALSE),"#,##0円")&amp;CHAR(10)&amp;"(A)",VLOOKUP(A28,[7]令和3年度契約状況調査票!$C:$AR,16,FALSE)))))</f>
        <v/>
      </c>
      <c r="I28" s="18" t="str">
        <f>IF(A28="","",VLOOKUP(A28,[7]令和3年度契約状況調査票!$C:$AR,17,FALSE))</f>
        <v/>
      </c>
      <c r="J28" s="19" t="str">
        <f>IF(A28="","",IF(VLOOKUP(A28,[7]令和3年度契約状況調査票!$C:$AR,23,FALSE)="②同種の他の契約の予定価格を類推されるおそれがあるため公表しない","－",IF(VLOOKUP(A28,[7]令和3年度契約状況調査票!$C:$AR,23,FALSE)="－","－",IF(VLOOKUP(A28,[7]令和3年度契約状況調査票!$C:$AR,9,FALSE)&lt;&gt;"",TEXT(VLOOKUP(A28,[7]令和3年度契約状況調査票!$C:$AR,19,FALSE),"#.0%")&amp;CHAR(10)&amp;"(B/A×100)",VLOOKUP(A28,[7]令和3年度契約状況調査票!$C:$AR,19,FALSE)))))</f>
        <v/>
      </c>
      <c r="K28" s="20" t="str">
        <f>IF(A28="","",IF(VLOOKUP(A28,[7]令和3年度契約状況調査票!$C:$AR,29,FALSE)="①公益社団法人","公社",IF(VLOOKUP(A28,[7]令和3年度契約状況調査票!$C:$AR,29,FALSE)="②公益財団法人","公財","")))</f>
        <v/>
      </c>
      <c r="L28" s="20" t="str">
        <f>IF(A28="","",VLOOKUP(A28,[7]令和3年度契約状況調査票!$C:$AR,30,FALSE))</f>
        <v/>
      </c>
      <c r="M28" s="21" t="str">
        <f>IF(A28="","",IF(VLOOKUP(A28,[7]令和3年度契約状況調査票!$C:$AR,30,FALSE)="国所管",VLOOKUP(A28,[7]令和3年度契約状況調査票!$C:$AR,24,FALSE),""))</f>
        <v/>
      </c>
      <c r="N28" s="22" t="str">
        <f>IF(A28="","",IF(AND(P28="○",O28="分担契約/単価契約"),"単価契約"&amp;CHAR(10)&amp;"予定調達総額 "&amp;TEXT(VLOOKUP(A28,[7]令和3年度契約状況調査票!$C:$AR,18,FALSE),"#,##0円")&amp;"(B)"&amp;CHAR(10)&amp;"分担契約"&amp;CHAR(10)&amp;VLOOKUP(A28,[7]令和3年度契約状況調査票!$C:$AR,34,FALSE),IF(AND(P28="○",O28="分担契約"),"分担契約"&amp;CHAR(10)&amp;"契約総額 "&amp;TEXT(VLOOKUP(A28,[7]令和3年度契約状況調査票!$C:$AR,18,FALSE),"#,##0円")&amp;"(B)"&amp;CHAR(10)&amp;VLOOKUP(A28,[7]令和3年度契約状況調査票!$C:$AR,34,FALSE),(IF(O28="分担契約/単価契約","単価契約"&amp;CHAR(10)&amp;"予定調達総額 "&amp;TEXT(VLOOKUP(A28,[7]令和3年度契約状況調査票!$C:$AR,18,FALSE),"#,##0円")&amp;CHAR(10)&amp;"分担契約"&amp;CHAR(10)&amp;VLOOKUP(A28,[7]令和3年度契約状況調査票!$C:$AR,34,FALSE),IF(O28="分担契約","分担契約"&amp;CHAR(10)&amp;"契約総額 "&amp;TEXT(VLOOKUP(A28,[7]令和3年度契約状況調査票!$C:$AR,18,FALSE),"#,##0円")&amp;CHAR(10)&amp;VLOOKUP(A28,[7]令和3年度契約状況調査票!$C:$AR,34,FALSE),IF(O28="単価契約","単価契約"&amp;CHAR(10)&amp;"予定調達総額 "&amp;TEXT(VLOOKUP(A28,[7]令和3年度契約状況調査票!$C:$AR,18,FALSE),"#,##0円")&amp;CHAR(10)&amp;VLOOKUP(A28,[7]令和3年度契約状況調査票!$C:$AR,34,FALSE),VLOOKUP(A28,[7]令和3年度契約状況調査票!$C:$AR,34,FALSE))))))))</f>
        <v/>
      </c>
      <c r="O28" s="11" t="str">
        <f>IF(A28="","",VLOOKUP(A28,[7]令和3年度契約状況調査票!$C:$BY,55,FALSE))</f>
        <v/>
      </c>
      <c r="P28" s="11" t="str">
        <f>IF(A28="","",IF(VLOOKUP(A28,[7]令和3年度契約状況調査票!$C:$AR,23,FALSE)="②同種の他の契約の予定価格を類推されるおそれがあるため公表しない","×","○"))</f>
        <v/>
      </c>
    </row>
    <row r="29" spans="1:16" s="11" customFormat="1" ht="60" hidden="1" customHeight="1">
      <c r="A29" s="12" t="str">
        <f>IF(MAX([7]令和3年度契約状況調査票!C23:C268)&gt;=ROW()-5,ROW()-5,"")</f>
        <v/>
      </c>
      <c r="B29" s="13" t="str">
        <f>IF(A29="","",VLOOKUP(A29,[7]令和3年度契約状況調査票!$C:$AR,7,FALSE))</f>
        <v/>
      </c>
      <c r="C29" s="14" t="str">
        <f>IF(A29="","",VLOOKUP(A29,[7]令和3年度契約状況調査票!$C:$AR,8,FALSE))</f>
        <v/>
      </c>
      <c r="D29" s="15" t="str">
        <f>IF(A29="","",VLOOKUP(A29,[7]令和3年度契約状況調査票!$C:$AR,11,FALSE))</f>
        <v/>
      </c>
      <c r="E29" s="13" t="str">
        <f>IF(A29="","",VLOOKUP(A29,[7]令和3年度契約状況調査票!$C:$AR,12,FALSE))</f>
        <v/>
      </c>
      <c r="F29" s="16" t="str">
        <f>IF(A29="","",VLOOKUP(A29,[7]令和3年度契約状況調査票!$C:$AR,13,FALSE))</f>
        <v/>
      </c>
      <c r="G29" s="17" t="str">
        <f>IF(A29="","",IF(VLOOKUP(A29,[7]令和3年度契約状況調査票!$C:$AR,14,FALSE)="②一般競争入札（総合評価方式）","一般競争入札"&amp;CHAR(10)&amp;"（総合評価方式）","一般競争入札"))</f>
        <v/>
      </c>
      <c r="H29" s="18" t="str">
        <f>IF(A29="","",IF(VLOOKUP(A29,[7]令和3年度契約状況調査票!$C:$AR,23,FALSE)="②同種の他の契約の予定価格を類推されるおそれがあるため公表しない","同種の他の契約の予定価格を類推されるおそれがあるため公表しない",IF(VLOOKUP(A29,[7]令和3年度契約状況調査票!$C:$AR,23,FALSE)="－","－",IF(VLOOKUP(A29,[7]令和3年度契約状況調査票!$C:$AR,9,FALSE)&lt;&gt;"",TEXT(VLOOKUP(A29,[7]令和3年度契約状況調査票!$C:$AR,16,FALSE),"#,##0円")&amp;CHAR(10)&amp;"(A)",VLOOKUP(A29,[7]令和3年度契約状況調査票!$C:$AR,16,FALSE)))))</f>
        <v/>
      </c>
      <c r="I29" s="18" t="str">
        <f>IF(A29="","",VLOOKUP(A29,[7]令和3年度契約状況調査票!$C:$AR,17,FALSE))</f>
        <v/>
      </c>
      <c r="J29" s="19" t="str">
        <f>IF(A29="","",IF(VLOOKUP(A29,[7]令和3年度契約状況調査票!$C:$AR,23,FALSE)="②同種の他の契約の予定価格を類推されるおそれがあるため公表しない","－",IF(VLOOKUP(A29,[7]令和3年度契約状況調査票!$C:$AR,23,FALSE)="－","－",IF(VLOOKUP(A29,[7]令和3年度契約状況調査票!$C:$AR,9,FALSE)&lt;&gt;"",TEXT(VLOOKUP(A29,[7]令和3年度契約状況調査票!$C:$AR,19,FALSE),"#.0%")&amp;CHAR(10)&amp;"(B/A×100)",VLOOKUP(A29,[7]令和3年度契約状況調査票!$C:$AR,19,FALSE)))))</f>
        <v/>
      </c>
      <c r="K29" s="20" t="str">
        <f>IF(A29="","",IF(VLOOKUP(A29,[7]令和3年度契約状況調査票!$C:$AR,29,FALSE)="①公益社団法人","公社",IF(VLOOKUP(A29,[7]令和3年度契約状況調査票!$C:$AR,29,FALSE)="②公益財団法人","公財","")))</f>
        <v/>
      </c>
      <c r="L29" s="20" t="str">
        <f>IF(A29="","",VLOOKUP(A29,[7]令和3年度契約状況調査票!$C:$AR,30,FALSE))</f>
        <v/>
      </c>
      <c r="M29" s="21" t="str">
        <f>IF(A29="","",IF(VLOOKUP(A29,[7]令和3年度契約状況調査票!$C:$AR,30,FALSE)="国所管",VLOOKUP(A29,[7]令和3年度契約状況調査票!$C:$AR,24,FALSE),""))</f>
        <v/>
      </c>
      <c r="N29" s="22" t="str">
        <f>IF(A29="","",IF(AND(P29="○",O29="分担契約/単価契約"),"単価契約"&amp;CHAR(10)&amp;"予定調達総額 "&amp;TEXT(VLOOKUP(A29,[7]令和3年度契約状況調査票!$C:$AR,18,FALSE),"#,##0円")&amp;"(B)"&amp;CHAR(10)&amp;"分担契約"&amp;CHAR(10)&amp;VLOOKUP(A29,[7]令和3年度契約状況調査票!$C:$AR,34,FALSE),IF(AND(P29="○",O29="分担契約"),"分担契約"&amp;CHAR(10)&amp;"契約総額 "&amp;TEXT(VLOOKUP(A29,[7]令和3年度契約状況調査票!$C:$AR,18,FALSE),"#,##0円")&amp;"(B)"&amp;CHAR(10)&amp;VLOOKUP(A29,[7]令和3年度契約状況調査票!$C:$AR,34,FALSE),(IF(O29="分担契約/単価契約","単価契約"&amp;CHAR(10)&amp;"予定調達総額 "&amp;TEXT(VLOOKUP(A29,[7]令和3年度契約状況調査票!$C:$AR,18,FALSE),"#,##0円")&amp;CHAR(10)&amp;"分担契約"&amp;CHAR(10)&amp;VLOOKUP(A29,[7]令和3年度契約状況調査票!$C:$AR,34,FALSE),IF(O29="分担契約","分担契約"&amp;CHAR(10)&amp;"契約総額 "&amp;TEXT(VLOOKUP(A29,[7]令和3年度契約状況調査票!$C:$AR,18,FALSE),"#,##0円")&amp;CHAR(10)&amp;VLOOKUP(A29,[7]令和3年度契約状況調査票!$C:$AR,34,FALSE),IF(O29="単価契約","単価契約"&amp;CHAR(10)&amp;"予定調達総額 "&amp;TEXT(VLOOKUP(A29,[7]令和3年度契約状況調査票!$C:$AR,18,FALSE),"#,##0円")&amp;CHAR(10)&amp;VLOOKUP(A29,[7]令和3年度契約状況調査票!$C:$AR,34,FALSE),VLOOKUP(A29,[7]令和3年度契約状況調査票!$C:$AR,34,FALSE))))))))</f>
        <v/>
      </c>
      <c r="O29" s="11" t="str">
        <f>IF(A29="","",VLOOKUP(A29,[7]令和3年度契約状況調査票!$C:$BY,55,FALSE))</f>
        <v/>
      </c>
      <c r="P29" s="11" t="str">
        <f>IF(A29="","",IF(VLOOKUP(A29,[7]令和3年度契約状況調査票!$C:$AR,23,FALSE)="②同種の他の契約の予定価格を類推されるおそれがあるため公表しない","×","○"))</f>
        <v/>
      </c>
    </row>
    <row r="30" spans="1:16" s="11" customFormat="1" ht="60" hidden="1" customHeight="1">
      <c r="A30" s="12" t="str">
        <f>IF(MAX([7]令和3年度契約状況調査票!C24:C269)&gt;=ROW()-5,ROW()-5,"")</f>
        <v/>
      </c>
      <c r="B30" s="13" t="str">
        <f>IF(A30="","",VLOOKUP(A30,[7]令和3年度契約状況調査票!$C:$AR,7,FALSE))</f>
        <v/>
      </c>
      <c r="C30" s="14" t="str">
        <f>IF(A30="","",VLOOKUP(A30,[7]令和3年度契約状況調査票!$C:$AR,8,FALSE))</f>
        <v/>
      </c>
      <c r="D30" s="15" t="str">
        <f>IF(A30="","",VLOOKUP(A30,[7]令和3年度契約状況調査票!$C:$AR,11,FALSE))</f>
        <v/>
      </c>
      <c r="E30" s="13" t="str">
        <f>IF(A30="","",VLOOKUP(A30,[7]令和3年度契約状況調査票!$C:$AR,12,FALSE))</f>
        <v/>
      </c>
      <c r="F30" s="16" t="str">
        <f>IF(A30="","",VLOOKUP(A30,[7]令和3年度契約状況調査票!$C:$AR,13,FALSE))</f>
        <v/>
      </c>
      <c r="G30" s="17" t="str">
        <f>IF(A30="","",IF(VLOOKUP(A30,[7]令和3年度契約状況調査票!$C:$AR,14,FALSE)="②一般競争入札（総合評価方式）","一般競争入札"&amp;CHAR(10)&amp;"（総合評価方式）","一般競争入札"))</f>
        <v/>
      </c>
      <c r="H30" s="18" t="str">
        <f>IF(A30="","",IF(VLOOKUP(A30,[7]令和3年度契約状況調査票!$C:$AR,23,FALSE)="②同種の他の契約の予定価格を類推されるおそれがあるため公表しない","同種の他の契約の予定価格を類推されるおそれがあるため公表しない",IF(VLOOKUP(A30,[7]令和3年度契約状況調査票!$C:$AR,23,FALSE)="－","－",IF(VLOOKUP(A30,[7]令和3年度契約状況調査票!$C:$AR,9,FALSE)&lt;&gt;"",TEXT(VLOOKUP(A30,[7]令和3年度契約状況調査票!$C:$AR,16,FALSE),"#,##0円")&amp;CHAR(10)&amp;"(A)",VLOOKUP(A30,[7]令和3年度契約状況調査票!$C:$AR,16,FALSE)))))</f>
        <v/>
      </c>
      <c r="I30" s="18" t="str">
        <f>IF(A30="","",VLOOKUP(A30,[7]令和3年度契約状況調査票!$C:$AR,17,FALSE))</f>
        <v/>
      </c>
      <c r="J30" s="19" t="str">
        <f>IF(A30="","",IF(VLOOKUP(A30,[7]令和3年度契約状況調査票!$C:$AR,23,FALSE)="②同種の他の契約の予定価格を類推されるおそれがあるため公表しない","－",IF(VLOOKUP(A30,[7]令和3年度契約状況調査票!$C:$AR,23,FALSE)="－","－",IF(VLOOKUP(A30,[7]令和3年度契約状況調査票!$C:$AR,9,FALSE)&lt;&gt;"",TEXT(VLOOKUP(A30,[7]令和3年度契約状況調査票!$C:$AR,19,FALSE),"#.0%")&amp;CHAR(10)&amp;"(B/A×100)",VLOOKUP(A30,[7]令和3年度契約状況調査票!$C:$AR,19,FALSE)))))</f>
        <v/>
      </c>
      <c r="K30" s="20" t="str">
        <f>IF(A30="","",IF(VLOOKUP(A30,[7]令和3年度契約状況調査票!$C:$AR,29,FALSE)="①公益社団法人","公社",IF(VLOOKUP(A30,[7]令和3年度契約状況調査票!$C:$AR,29,FALSE)="②公益財団法人","公財","")))</f>
        <v/>
      </c>
      <c r="L30" s="20" t="str">
        <f>IF(A30="","",VLOOKUP(A30,[7]令和3年度契約状況調査票!$C:$AR,30,FALSE))</f>
        <v/>
      </c>
      <c r="M30" s="21" t="str">
        <f>IF(A30="","",IF(VLOOKUP(A30,[7]令和3年度契約状況調査票!$C:$AR,30,FALSE)="国所管",VLOOKUP(A30,[7]令和3年度契約状況調査票!$C:$AR,24,FALSE),""))</f>
        <v/>
      </c>
      <c r="N30" s="22" t="str">
        <f>IF(A30="","",IF(AND(P30="○",O30="分担契約/単価契約"),"単価契約"&amp;CHAR(10)&amp;"予定調達総額 "&amp;TEXT(VLOOKUP(A30,[7]令和3年度契約状況調査票!$C:$AR,18,FALSE),"#,##0円")&amp;"(B)"&amp;CHAR(10)&amp;"分担契約"&amp;CHAR(10)&amp;VLOOKUP(A30,[7]令和3年度契約状況調査票!$C:$AR,34,FALSE),IF(AND(P30="○",O30="分担契約"),"分担契約"&amp;CHAR(10)&amp;"契約総額 "&amp;TEXT(VLOOKUP(A30,[7]令和3年度契約状況調査票!$C:$AR,18,FALSE),"#,##0円")&amp;"(B)"&amp;CHAR(10)&amp;VLOOKUP(A30,[7]令和3年度契約状況調査票!$C:$AR,34,FALSE),(IF(O30="分担契約/単価契約","単価契約"&amp;CHAR(10)&amp;"予定調達総額 "&amp;TEXT(VLOOKUP(A30,[7]令和3年度契約状況調査票!$C:$AR,18,FALSE),"#,##0円")&amp;CHAR(10)&amp;"分担契約"&amp;CHAR(10)&amp;VLOOKUP(A30,[7]令和3年度契約状況調査票!$C:$AR,34,FALSE),IF(O30="分担契約","分担契約"&amp;CHAR(10)&amp;"契約総額 "&amp;TEXT(VLOOKUP(A30,[7]令和3年度契約状況調査票!$C:$AR,18,FALSE),"#,##0円")&amp;CHAR(10)&amp;VLOOKUP(A30,[7]令和3年度契約状況調査票!$C:$AR,34,FALSE),IF(O30="単価契約","単価契約"&amp;CHAR(10)&amp;"予定調達総額 "&amp;TEXT(VLOOKUP(A30,[7]令和3年度契約状況調査票!$C:$AR,18,FALSE),"#,##0円")&amp;CHAR(10)&amp;VLOOKUP(A30,[7]令和3年度契約状況調査票!$C:$AR,34,FALSE),VLOOKUP(A30,[7]令和3年度契約状況調査票!$C:$AR,34,FALSE))))))))</f>
        <v/>
      </c>
      <c r="O30" s="11" t="str">
        <f>IF(A30="","",VLOOKUP(A30,[7]令和3年度契約状況調査票!$C:$BY,55,FALSE))</f>
        <v/>
      </c>
      <c r="P30" s="11" t="str">
        <f>IF(A30="","",IF(VLOOKUP(A30,[7]令和3年度契約状況調査票!$C:$AR,23,FALSE)="②同種の他の契約の予定価格を類推されるおそれがあるため公表しない","×","○"))</f>
        <v/>
      </c>
    </row>
    <row r="31" spans="1:16" s="11" customFormat="1" ht="60" hidden="1" customHeight="1">
      <c r="A31" s="12" t="str">
        <f>IF(MAX([7]令和3年度契約状況調査票!C25:C270)&gt;=ROW()-5,ROW()-5,"")</f>
        <v/>
      </c>
      <c r="B31" s="13" t="str">
        <f>IF(A31="","",VLOOKUP(A31,[7]令和3年度契約状況調査票!$C:$AR,7,FALSE))</f>
        <v/>
      </c>
      <c r="C31" s="14" t="str">
        <f>IF(A31="","",VLOOKUP(A31,[7]令和3年度契約状況調査票!$C:$AR,8,FALSE))</f>
        <v/>
      </c>
      <c r="D31" s="15" t="str">
        <f>IF(A31="","",VLOOKUP(A31,[7]令和3年度契約状況調査票!$C:$AR,11,FALSE))</f>
        <v/>
      </c>
      <c r="E31" s="13" t="str">
        <f>IF(A31="","",VLOOKUP(A31,[7]令和3年度契約状況調査票!$C:$AR,12,FALSE))</f>
        <v/>
      </c>
      <c r="F31" s="16" t="str">
        <f>IF(A31="","",VLOOKUP(A31,[7]令和3年度契約状況調査票!$C:$AR,13,FALSE))</f>
        <v/>
      </c>
      <c r="G31" s="17" t="str">
        <f>IF(A31="","",IF(VLOOKUP(A31,[7]令和3年度契約状況調査票!$C:$AR,14,FALSE)="②一般競争入札（総合評価方式）","一般競争入札"&amp;CHAR(10)&amp;"（総合評価方式）","一般競争入札"))</f>
        <v/>
      </c>
      <c r="H31" s="18" t="str">
        <f>IF(A31="","",IF(VLOOKUP(A31,[7]令和3年度契約状況調査票!$C:$AR,23,FALSE)="②同種の他の契約の予定価格を類推されるおそれがあるため公表しない","同種の他の契約の予定価格を類推されるおそれがあるため公表しない",IF(VLOOKUP(A31,[7]令和3年度契約状況調査票!$C:$AR,23,FALSE)="－","－",IF(VLOOKUP(A31,[7]令和3年度契約状況調査票!$C:$AR,9,FALSE)&lt;&gt;"",TEXT(VLOOKUP(A31,[7]令和3年度契約状況調査票!$C:$AR,16,FALSE),"#,##0円")&amp;CHAR(10)&amp;"(A)",VLOOKUP(A31,[7]令和3年度契約状況調査票!$C:$AR,16,FALSE)))))</f>
        <v/>
      </c>
      <c r="I31" s="18" t="str">
        <f>IF(A31="","",VLOOKUP(A31,[7]令和3年度契約状況調査票!$C:$AR,17,FALSE))</f>
        <v/>
      </c>
      <c r="J31" s="19" t="str">
        <f>IF(A31="","",IF(VLOOKUP(A31,[7]令和3年度契約状況調査票!$C:$AR,23,FALSE)="②同種の他の契約の予定価格を類推されるおそれがあるため公表しない","－",IF(VLOOKUP(A31,[7]令和3年度契約状況調査票!$C:$AR,23,FALSE)="－","－",IF(VLOOKUP(A31,[7]令和3年度契約状況調査票!$C:$AR,9,FALSE)&lt;&gt;"",TEXT(VLOOKUP(A31,[7]令和3年度契約状況調査票!$C:$AR,19,FALSE),"#.0%")&amp;CHAR(10)&amp;"(B/A×100)",VLOOKUP(A31,[7]令和3年度契約状況調査票!$C:$AR,19,FALSE)))))</f>
        <v/>
      </c>
      <c r="K31" s="20" t="str">
        <f>IF(A31="","",IF(VLOOKUP(A31,[7]令和3年度契約状況調査票!$C:$AR,29,FALSE)="①公益社団法人","公社",IF(VLOOKUP(A31,[7]令和3年度契約状況調査票!$C:$AR,29,FALSE)="②公益財団法人","公財","")))</f>
        <v/>
      </c>
      <c r="L31" s="20" t="str">
        <f>IF(A31="","",VLOOKUP(A31,[7]令和3年度契約状況調査票!$C:$AR,30,FALSE))</f>
        <v/>
      </c>
      <c r="M31" s="21" t="str">
        <f>IF(A31="","",IF(VLOOKUP(A31,[7]令和3年度契約状況調査票!$C:$AR,30,FALSE)="国所管",VLOOKUP(A31,[7]令和3年度契約状況調査票!$C:$AR,24,FALSE),""))</f>
        <v/>
      </c>
      <c r="N31" s="22" t="str">
        <f>IF(A31="","",IF(AND(P31="○",O31="分担契約/単価契約"),"単価契約"&amp;CHAR(10)&amp;"予定調達総額 "&amp;TEXT(VLOOKUP(A31,[7]令和3年度契約状況調査票!$C:$AR,18,FALSE),"#,##0円")&amp;"(B)"&amp;CHAR(10)&amp;"分担契約"&amp;CHAR(10)&amp;VLOOKUP(A31,[7]令和3年度契約状況調査票!$C:$AR,34,FALSE),IF(AND(P31="○",O31="分担契約"),"分担契約"&amp;CHAR(10)&amp;"契約総額 "&amp;TEXT(VLOOKUP(A31,[7]令和3年度契約状況調査票!$C:$AR,18,FALSE),"#,##0円")&amp;"(B)"&amp;CHAR(10)&amp;VLOOKUP(A31,[7]令和3年度契約状況調査票!$C:$AR,34,FALSE),(IF(O31="分担契約/単価契約","単価契約"&amp;CHAR(10)&amp;"予定調達総額 "&amp;TEXT(VLOOKUP(A31,[7]令和3年度契約状況調査票!$C:$AR,18,FALSE),"#,##0円")&amp;CHAR(10)&amp;"分担契約"&amp;CHAR(10)&amp;VLOOKUP(A31,[7]令和3年度契約状況調査票!$C:$AR,34,FALSE),IF(O31="分担契約","分担契約"&amp;CHAR(10)&amp;"契約総額 "&amp;TEXT(VLOOKUP(A31,[7]令和3年度契約状況調査票!$C:$AR,18,FALSE),"#,##0円")&amp;CHAR(10)&amp;VLOOKUP(A31,[7]令和3年度契約状況調査票!$C:$AR,34,FALSE),IF(O31="単価契約","単価契約"&amp;CHAR(10)&amp;"予定調達総額 "&amp;TEXT(VLOOKUP(A31,[7]令和3年度契約状況調査票!$C:$AR,18,FALSE),"#,##0円")&amp;CHAR(10)&amp;VLOOKUP(A31,[7]令和3年度契約状況調査票!$C:$AR,34,FALSE),VLOOKUP(A31,[7]令和3年度契約状況調査票!$C:$AR,34,FALSE))))))))</f>
        <v/>
      </c>
      <c r="O31" s="11" t="str">
        <f>IF(A31="","",VLOOKUP(A31,[7]令和3年度契約状況調査票!$C:$BY,55,FALSE))</f>
        <v/>
      </c>
      <c r="P31" s="11" t="str">
        <f>IF(A31="","",IF(VLOOKUP(A31,[7]令和3年度契約状況調査票!$C:$AR,23,FALSE)="②同種の他の契約の予定価格を類推されるおそれがあるため公表しない","×","○"))</f>
        <v/>
      </c>
    </row>
    <row r="32" spans="1:16" s="11" customFormat="1" ht="60" hidden="1" customHeight="1">
      <c r="A32" s="12" t="str">
        <f>IF(MAX([7]令和3年度契約状況調査票!C26:C271)&gt;=ROW()-5,ROW()-5,"")</f>
        <v/>
      </c>
      <c r="B32" s="13" t="str">
        <f>IF(A32="","",VLOOKUP(A32,[7]令和3年度契約状況調査票!$C:$AR,7,FALSE))</f>
        <v/>
      </c>
      <c r="C32" s="14" t="str">
        <f>IF(A32="","",VLOOKUP(A32,[7]令和3年度契約状況調査票!$C:$AR,8,FALSE))</f>
        <v/>
      </c>
      <c r="D32" s="15" t="str">
        <f>IF(A32="","",VLOOKUP(A32,[7]令和3年度契約状況調査票!$C:$AR,11,FALSE))</f>
        <v/>
      </c>
      <c r="E32" s="13" t="str">
        <f>IF(A32="","",VLOOKUP(A32,[7]令和3年度契約状況調査票!$C:$AR,12,FALSE))</f>
        <v/>
      </c>
      <c r="F32" s="16" t="str">
        <f>IF(A32="","",VLOOKUP(A32,[7]令和3年度契約状況調査票!$C:$AR,13,FALSE))</f>
        <v/>
      </c>
      <c r="G32" s="17" t="str">
        <f>IF(A32="","",IF(VLOOKUP(A32,[7]令和3年度契約状況調査票!$C:$AR,14,FALSE)="②一般競争入札（総合評価方式）","一般競争入札"&amp;CHAR(10)&amp;"（総合評価方式）","一般競争入札"))</f>
        <v/>
      </c>
      <c r="H32" s="18" t="str">
        <f>IF(A32="","",IF(VLOOKUP(A32,[7]令和3年度契約状況調査票!$C:$AR,23,FALSE)="②同種の他の契約の予定価格を類推されるおそれがあるため公表しない","同種の他の契約の予定価格を類推されるおそれがあるため公表しない",IF(VLOOKUP(A32,[7]令和3年度契約状況調査票!$C:$AR,23,FALSE)="－","－",IF(VLOOKUP(A32,[7]令和3年度契約状況調査票!$C:$AR,9,FALSE)&lt;&gt;"",TEXT(VLOOKUP(A32,[7]令和3年度契約状況調査票!$C:$AR,16,FALSE),"#,##0円")&amp;CHAR(10)&amp;"(A)",VLOOKUP(A32,[7]令和3年度契約状況調査票!$C:$AR,16,FALSE)))))</f>
        <v/>
      </c>
      <c r="I32" s="18" t="str">
        <f>IF(A32="","",VLOOKUP(A32,[7]令和3年度契約状況調査票!$C:$AR,17,FALSE))</f>
        <v/>
      </c>
      <c r="J32" s="19" t="str">
        <f>IF(A32="","",IF(VLOOKUP(A32,[7]令和3年度契約状況調査票!$C:$AR,23,FALSE)="②同種の他の契約の予定価格を類推されるおそれがあるため公表しない","－",IF(VLOOKUP(A32,[7]令和3年度契約状況調査票!$C:$AR,23,FALSE)="－","－",IF(VLOOKUP(A32,[7]令和3年度契約状況調査票!$C:$AR,9,FALSE)&lt;&gt;"",TEXT(VLOOKUP(A32,[7]令和3年度契約状況調査票!$C:$AR,19,FALSE),"#.0%")&amp;CHAR(10)&amp;"(B/A×100)",VLOOKUP(A32,[7]令和3年度契約状況調査票!$C:$AR,19,FALSE)))))</f>
        <v/>
      </c>
      <c r="K32" s="20" t="str">
        <f>IF(A32="","",IF(VLOOKUP(A32,[7]令和3年度契約状況調査票!$C:$AR,29,FALSE)="①公益社団法人","公社",IF(VLOOKUP(A32,[7]令和3年度契約状況調査票!$C:$AR,29,FALSE)="②公益財団法人","公財","")))</f>
        <v/>
      </c>
      <c r="L32" s="20" t="str">
        <f>IF(A32="","",VLOOKUP(A32,[7]令和3年度契約状況調査票!$C:$AR,30,FALSE))</f>
        <v/>
      </c>
      <c r="M32" s="21" t="str">
        <f>IF(A32="","",IF(VLOOKUP(A32,[7]令和3年度契約状況調査票!$C:$AR,30,FALSE)="国所管",VLOOKUP(A32,[7]令和3年度契約状況調査票!$C:$AR,24,FALSE),""))</f>
        <v/>
      </c>
      <c r="N32" s="22" t="str">
        <f>IF(A32="","",IF(AND(P32="○",O32="分担契約/単価契約"),"単価契約"&amp;CHAR(10)&amp;"予定調達総額 "&amp;TEXT(VLOOKUP(A32,[7]令和3年度契約状況調査票!$C:$AR,18,FALSE),"#,##0円")&amp;"(B)"&amp;CHAR(10)&amp;"分担契約"&amp;CHAR(10)&amp;VLOOKUP(A32,[7]令和3年度契約状況調査票!$C:$AR,34,FALSE),IF(AND(P32="○",O32="分担契約"),"分担契約"&amp;CHAR(10)&amp;"契約総額 "&amp;TEXT(VLOOKUP(A32,[7]令和3年度契約状況調査票!$C:$AR,18,FALSE),"#,##0円")&amp;"(B)"&amp;CHAR(10)&amp;VLOOKUP(A32,[7]令和3年度契約状況調査票!$C:$AR,34,FALSE),(IF(O32="分担契約/単価契約","単価契約"&amp;CHAR(10)&amp;"予定調達総額 "&amp;TEXT(VLOOKUP(A32,[7]令和3年度契約状況調査票!$C:$AR,18,FALSE),"#,##0円")&amp;CHAR(10)&amp;"分担契約"&amp;CHAR(10)&amp;VLOOKUP(A32,[7]令和3年度契約状況調査票!$C:$AR,34,FALSE),IF(O32="分担契約","分担契約"&amp;CHAR(10)&amp;"契約総額 "&amp;TEXT(VLOOKUP(A32,[7]令和3年度契約状況調査票!$C:$AR,18,FALSE),"#,##0円")&amp;CHAR(10)&amp;VLOOKUP(A32,[7]令和3年度契約状況調査票!$C:$AR,34,FALSE),IF(O32="単価契約","単価契約"&amp;CHAR(10)&amp;"予定調達総額 "&amp;TEXT(VLOOKUP(A32,[7]令和3年度契約状況調査票!$C:$AR,18,FALSE),"#,##0円")&amp;CHAR(10)&amp;VLOOKUP(A32,[7]令和3年度契約状況調査票!$C:$AR,34,FALSE),VLOOKUP(A32,[7]令和3年度契約状況調査票!$C:$AR,34,FALSE))))))))</f>
        <v/>
      </c>
      <c r="O32" s="11" t="str">
        <f>IF(A32="","",VLOOKUP(A32,[7]令和3年度契約状況調査票!$C:$BY,55,FALSE))</f>
        <v/>
      </c>
      <c r="P32" s="11" t="str">
        <f>IF(A32="","",IF(VLOOKUP(A32,[7]令和3年度契約状況調査票!$C:$AR,23,FALSE)="②同種の他の契約の予定価格を類推されるおそれがあるため公表しない","×","○"))</f>
        <v/>
      </c>
    </row>
    <row r="33" spans="1:16" s="11" customFormat="1" ht="60" hidden="1" customHeight="1">
      <c r="A33" s="12" t="str">
        <f>IF(MAX([7]令和3年度契約状況調査票!C27:C272)&gt;=ROW()-5,ROW()-5,"")</f>
        <v/>
      </c>
      <c r="B33" s="13" t="str">
        <f>IF(A33="","",VLOOKUP(A33,[7]令和3年度契約状況調査票!$C:$AR,7,FALSE))</f>
        <v/>
      </c>
      <c r="C33" s="14" t="str">
        <f>IF(A33="","",VLOOKUP(A33,[7]令和3年度契約状況調査票!$C:$AR,8,FALSE))</f>
        <v/>
      </c>
      <c r="D33" s="15" t="str">
        <f>IF(A33="","",VLOOKUP(A33,[7]令和3年度契約状況調査票!$C:$AR,11,FALSE))</f>
        <v/>
      </c>
      <c r="E33" s="13" t="str">
        <f>IF(A33="","",VLOOKUP(A33,[7]令和3年度契約状況調査票!$C:$AR,12,FALSE))</f>
        <v/>
      </c>
      <c r="F33" s="16" t="str">
        <f>IF(A33="","",VLOOKUP(A33,[7]令和3年度契約状況調査票!$C:$AR,13,FALSE))</f>
        <v/>
      </c>
      <c r="G33" s="17" t="str">
        <f>IF(A33="","",IF(VLOOKUP(A33,[7]令和3年度契約状況調査票!$C:$AR,14,FALSE)="②一般競争入札（総合評価方式）","一般競争入札"&amp;CHAR(10)&amp;"（総合評価方式）","一般競争入札"))</f>
        <v/>
      </c>
      <c r="H33" s="18" t="str">
        <f>IF(A33="","",IF(VLOOKUP(A33,[7]令和3年度契約状況調査票!$C:$AR,23,FALSE)="②同種の他の契約の予定価格を類推されるおそれがあるため公表しない","同種の他の契約の予定価格を類推されるおそれがあるため公表しない",IF(VLOOKUP(A33,[7]令和3年度契約状況調査票!$C:$AR,23,FALSE)="－","－",IF(VLOOKUP(A33,[7]令和3年度契約状況調査票!$C:$AR,9,FALSE)&lt;&gt;"",TEXT(VLOOKUP(A33,[7]令和3年度契約状況調査票!$C:$AR,16,FALSE),"#,##0円")&amp;CHAR(10)&amp;"(A)",VLOOKUP(A33,[7]令和3年度契約状況調査票!$C:$AR,16,FALSE)))))</f>
        <v/>
      </c>
      <c r="I33" s="18" t="str">
        <f>IF(A33="","",VLOOKUP(A33,[7]令和3年度契約状況調査票!$C:$AR,17,FALSE))</f>
        <v/>
      </c>
      <c r="J33" s="19" t="str">
        <f>IF(A33="","",IF(VLOOKUP(A33,[7]令和3年度契約状況調査票!$C:$AR,23,FALSE)="②同種の他の契約の予定価格を類推されるおそれがあるため公表しない","－",IF(VLOOKUP(A33,[7]令和3年度契約状況調査票!$C:$AR,23,FALSE)="－","－",IF(VLOOKUP(A33,[7]令和3年度契約状況調査票!$C:$AR,9,FALSE)&lt;&gt;"",TEXT(VLOOKUP(A33,[7]令和3年度契約状況調査票!$C:$AR,19,FALSE),"#.0%")&amp;CHAR(10)&amp;"(B/A×100)",VLOOKUP(A33,[7]令和3年度契約状況調査票!$C:$AR,19,FALSE)))))</f>
        <v/>
      </c>
      <c r="K33" s="20" t="str">
        <f>IF(A33="","",IF(VLOOKUP(A33,[7]令和3年度契約状況調査票!$C:$AR,29,FALSE)="①公益社団法人","公社",IF(VLOOKUP(A33,[7]令和3年度契約状況調査票!$C:$AR,29,FALSE)="②公益財団法人","公財","")))</f>
        <v/>
      </c>
      <c r="L33" s="20" t="str">
        <f>IF(A33="","",VLOOKUP(A33,[7]令和3年度契約状況調査票!$C:$AR,30,FALSE))</f>
        <v/>
      </c>
      <c r="M33" s="21" t="str">
        <f>IF(A33="","",IF(VLOOKUP(A33,[7]令和3年度契約状況調査票!$C:$AR,30,FALSE)="国所管",VLOOKUP(A33,[7]令和3年度契約状況調査票!$C:$AR,24,FALSE),""))</f>
        <v/>
      </c>
      <c r="N33" s="22" t="str">
        <f>IF(A33="","",IF(AND(P33="○",O33="分担契約/単価契約"),"単価契約"&amp;CHAR(10)&amp;"予定調達総額 "&amp;TEXT(VLOOKUP(A33,[7]令和3年度契約状況調査票!$C:$AR,18,FALSE),"#,##0円")&amp;"(B)"&amp;CHAR(10)&amp;"分担契約"&amp;CHAR(10)&amp;VLOOKUP(A33,[7]令和3年度契約状況調査票!$C:$AR,34,FALSE),IF(AND(P33="○",O33="分担契約"),"分担契約"&amp;CHAR(10)&amp;"契約総額 "&amp;TEXT(VLOOKUP(A33,[7]令和3年度契約状況調査票!$C:$AR,18,FALSE),"#,##0円")&amp;"(B)"&amp;CHAR(10)&amp;VLOOKUP(A33,[7]令和3年度契約状況調査票!$C:$AR,34,FALSE),(IF(O33="分担契約/単価契約","単価契約"&amp;CHAR(10)&amp;"予定調達総額 "&amp;TEXT(VLOOKUP(A33,[7]令和3年度契約状況調査票!$C:$AR,18,FALSE),"#,##0円")&amp;CHAR(10)&amp;"分担契約"&amp;CHAR(10)&amp;VLOOKUP(A33,[7]令和3年度契約状況調査票!$C:$AR,34,FALSE),IF(O33="分担契約","分担契約"&amp;CHAR(10)&amp;"契約総額 "&amp;TEXT(VLOOKUP(A33,[7]令和3年度契約状況調査票!$C:$AR,18,FALSE),"#,##0円")&amp;CHAR(10)&amp;VLOOKUP(A33,[7]令和3年度契約状況調査票!$C:$AR,34,FALSE),IF(O33="単価契約","単価契約"&amp;CHAR(10)&amp;"予定調達総額 "&amp;TEXT(VLOOKUP(A33,[7]令和3年度契約状況調査票!$C:$AR,18,FALSE),"#,##0円")&amp;CHAR(10)&amp;VLOOKUP(A33,[7]令和3年度契約状況調査票!$C:$AR,34,FALSE),VLOOKUP(A33,[7]令和3年度契約状況調査票!$C:$AR,34,FALSE))))))))</f>
        <v/>
      </c>
      <c r="O33" s="11" t="str">
        <f>IF(A33="","",VLOOKUP(A33,[7]令和3年度契約状況調査票!$C:$BY,55,FALSE))</f>
        <v/>
      </c>
      <c r="P33" s="11" t="str">
        <f>IF(A33="","",IF(VLOOKUP(A33,[7]令和3年度契約状況調査票!$C:$AR,23,FALSE)="②同種の他の契約の予定価格を類推されるおそれがあるため公表しない","×","○"))</f>
        <v/>
      </c>
    </row>
    <row r="34" spans="1:16" s="11" customFormat="1" ht="60" hidden="1" customHeight="1">
      <c r="A34" s="12" t="str">
        <f>IF(MAX([7]令和3年度契約状況調査票!C28:C273)&gt;=ROW()-5,ROW()-5,"")</f>
        <v/>
      </c>
      <c r="B34" s="13" t="str">
        <f>IF(A34="","",VLOOKUP(A34,[7]令和3年度契約状況調査票!$C:$AR,7,FALSE))</f>
        <v/>
      </c>
      <c r="C34" s="14" t="str">
        <f>IF(A34="","",VLOOKUP(A34,[7]令和3年度契約状況調査票!$C:$AR,8,FALSE))</f>
        <v/>
      </c>
      <c r="D34" s="15" t="str">
        <f>IF(A34="","",VLOOKUP(A34,[7]令和3年度契約状況調査票!$C:$AR,11,FALSE))</f>
        <v/>
      </c>
      <c r="E34" s="13" t="str">
        <f>IF(A34="","",VLOOKUP(A34,[7]令和3年度契約状況調査票!$C:$AR,12,FALSE))</f>
        <v/>
      </c>
      <c r="F34" s="16" t="str">
        <f>IF(A34="","",VLOOKUP(A34,[7]令和3年度契約状況調査票!$C:$AR,13,FALSE))</f>
        <v/>
      </c>
      <c r="G34" s="17" t="str">
        <f>IF(A34="","",IF(VLOOKUP(A34,[7]令和3年度契約状況調査票!$C:$AR,14,FALSE)="②一般競争入札（総合評価方式）","一般競争入札"&amp;CHAR(10)&amp;"（総合評価方式）","一般競争入札"))</f>
        <v/>
      </c>
      <c r="H34" s="18" t="str">
        <f>IF(A34="","",IF(VLOOKUP(A34,[7]令和3年度契約状況調査票!$C:$AR,23,FALSE)="②同種の他の契約の予定価格を類推されるおそれがあるため公表しない","同種の他の契約の予定価格を類推されるおそれがあるため公表しない",IF(VLOOKUP(A34,[7]令和3年度契約状況調査票!$C:$AR,23,FALSE)="－","－",IF(VLOOKUP(A34,[7]令和3年度契約状況調査票!$C:$AR,9,FALSE)&lt;&gt;"",TEXT(VLOOKUP(A34,[7]令和3年度契約状況調査票!$C:$AR,16,FALSE),"#,##0円")&amp;CHAR(10)&amp;"(A)",VLOOKUP(A34,[7]令和3年度契約状況調査票!$C:$AR,16,FALSE)))))</f>
        <v/>
      </c>
      <c r="I34" s="18" t="str">
        <f>IF(A34="","",VLOOKUP(A34,[7]令和3年度契約状況調査票!$C:$AR,17,FALSE))</f>
        <v/>
      </c>
      <c r="J34" s="19" t="str">
        <f>IF(A34="","",IF(VLOOKUP(A34,[7]令和3年度契約状況調査票!$C:$AR,23,FALSE)="②同種の他の契約の予定価格を類推されるおそれがあるため公表しない","－",IF(VLOOKUP(A34,[7]令和3年度契約状況調査票!$C:$AR,23,FALSE)="－","－",IF(VLOOKUP(A34,[7]令和3年度契約状況調査票!$C:$AR,9,FALSE)&lt;&gt;"",TEXT(VLOOKUP(A34,[7]令和3年度契約状況調査票!$C:$AR,19,FALSE),"#.0%")&amp;CHAR(10)&amp;"(B/A×100)",VLOOKUP(A34,[7]令和3年度契約状況調査票!$C:$AR,19,FALSE)))))</f>
        <v/>
      </c>
      <c r="K34" s="20" t="str">
        <f>IF(A34="","",IF(VLOOKUP(A34,[7]令和3年度契約状況調査票!$C:$AR,29,FALSE)="①公益社団法人","公社",IF(VLOOKUP(A34,[7]令和3年度契約状況調査票!$C:$AR,29,FALSE)="②公益財団法人","公財","")))</f>
        <v/>
      </c>
      <c r="L34" s="20" t="str">
        <f>IF(A34="","",VLOOKUP(A34,[7]令和3年度契約状況調査票!$C:$AR,30,FALSE))</f>
        <v/>
      </c>
      <c r="M34" s="21" t="str">
        <f>IF(A34="","",IF(VLOOKUP(A34,[7]令和3年度契約状況調査票!$C:$AR,30,FALSE)="国所管",VLOOKUP(A34,[7]令和3年度契約状況調査票!$C:$AR,24,FALSE),""))</f>
        <v/>
      </c>
      <c r="N34" s="22" t="str">
        <f>IF(A34="","",IF(AND(P34="○",O34="分担契約/単価契約"),"単価契約"&amp;CHAR(10)&amp;"予定調達総額 "&amp;TEXT(VLOOKUP(A34,[7]令和3年度契約状況調査票!$C:$AR,18,FALSE),"#,##0円")&amp;"(B)"&amp;CHAR(10)&amp;"分担契約"&amp;CHAR(10)&amp;VLOOKUP(A34,[7]令和3年度契約状況調査票!$C:$AR,34,FALSE),IF(AND(P34="○",O34="分担契約"),"分担契約"&amp;CHAR(10)&amp;"契約総額 "&amp;TEXT(VLOOKUP(A34,[7]令和3年度契約状況調査票!$C:$AR,18,FALSE),"#,##0円")&amp;"(B)"&amp;CHAR(10)&amp;VLOOKUP(A34,[7]令和3年度契約状況調査票!$C:$AR,34,FALSE),(IF(O34="分担契約/単価契約","単価契約"&amp;CHAR(10)&amp;"予定調達総額 "&amp;TEXT(VLOOKUP(A34,[7]令和3年度契約状況調査票!$C:$AR,18,FALSE),"#,##0円")&amp;CHAR(10)&amp;"分担契約"&amp;CHAR(10)&amp;VLOOKUP(A34,[7]令和3年度契約状況調査票!$C:$AR,34,FALSE),IF(O34="分担契約","分担契約"&amp;CHAR(10)&amp;"契約総額 "&amp;TEXT(VLOOKUP(A34,[7]令和3年度契約状況調査票!$C:$AR,18,FALSE),"#,##0円")&amp;CHAR(10)&amp;VLOOKUP(A34,[7]令和3年度契約状況調査票!$C:$AR,34,FALSE),IF(O34="単価契約","単価契約"&amp;CHAR(10)&amp;"予定調達総額 "&amp;TEXT(VLOOKUP(A34,[7]令和3年度契約状況調査票!$C:$AR,18,FALSE),"#,##0円")&amp;CHAR(10)&amp;VLOOKUP(A34,[7]令和3年度契約状況調査票!$C:$AR,34,FALSE),VLOOKUP(A34,[7]令和3年度契約状況調査票!$C:$AR,34,FALSE))))))))</f>
        <v/>
      </c>
      <c r="O34" s="11" t="str">
        <f>IF(A34="","",VLOOKUP(A34,[7]令和3年度契約状況調査票!$C:$BY,55,FALSE))</f>
        <v/>
      </c>
      <c r="P34" s="11" t="str">
        <f>IF(A34="","",IF(VLOOKUP(A34,[7]令和3年度契約状況調査票!$C:$AR,23,FALSE)="②同種の他の契約の予定価格を類推されるおそれがあるため公表しない","×","○"))</f>
        <v/>
      </c>
    </row>
    <row r="35" spans="1:16" s="11" customFormat="1" ht="60" hidden="1" customHeight="1">
      <c r="A35" s="12" t="str">
        <f>IF(MAX([7]令和3年度契約状況調査票!C29:C274)&gt;=ROW()-5,ROW()-5,"")</f>
        <v/>
      </c>
      <c r="B35" s="13" t="str">
        <f>IF(A35="","",VLOOKUP(A35,[7]令和3年度契約状況調査票!$C:$AR,7,FALSE))</f>
        <v/>
      </c>
      <c r="C35" s="14" t="str">
        <f>IF(A35="","",VLOOKUP(A35,[7]令和3年度契約状況調査票!$C:$AR,8,FALSE))</f>
        <v/>
      </c>
      <c r="D35" s="15" t="str">
        <f>IF(A35="","",VLOOKUP(A35,[7]令和3年度契約状況調査票!$C:$AR,11,FALSE))</f>
        <v/>
      </c>
      <c r="E35" s="13" t="str">
        <f>IF(A35="","",VLOOKUP(A35,[7]令和3年度契約状況調査票!$C:$AR,12,FALSE))</f>
        <v/>
      </c>
      <c r="F35" s="16" t="str">
        <f>IF(A35="","",VLOOKUP(A35,[7]令和3年度契約状況調査票!$C:$AR,13,FALSE))</f>
        <v/>
      </c>
      <c r="G35" s="17" t="str">
        <f>IF(A35="","",IF(VLOOKUP(A35,[7]令和3年度契約状況調査票!$C:$AR,14,FALSE)="②一般競争入札（総合評価方式）","一般競争入札"&amp;CHAR(10)&amp;"（総合評価方式）","一般競争入札"))</f>
        <v/>
      </c>
      <c r="H35" s="18" t="str">
        <f>IF(A35="","",IF(VLOOKUP(A35,[7]令和3年度契約状況調査票!$C:$AR,23,FALSE)="②同種の他の契約の予定価格を類推されるおそれがあるため公表しない","同種の他の契約の予定価格を類推されるおそれがあるため公表しない",IF(VLOOKUP(A35,[7]令和3年度契約状況調査票!$C:$AR,23,FALSE)="－","－",IF(VLOOKUP(A35,[7]令和3年度契約状況調査票!$C:$AR,9,FALSE)&lt;&gt;"",TEXT(VLOOKUP(A35,[7]令和3年度契約状況調査票!$C:$AR,16,FALSE),"#,##0円")&amp;CHAR(10)&amp;"(A)",VLOOKUP(A35,[7]令和3年度契約状況調査票!$C:$AR,16,FALSE)))))</f>
        <v/>
      </c>
      <c r="I35" s="18" t="str">
        <f>IF(A35="","",VLOOKUP(A35,[7]令和3年度契約状況調査票!$C:$AR,17,FALSE))</f>
        <v/>
      </c>
      <c r="J35" s="19" t="str">
        <f>IF(A35="","",IF(VLOOKUP(A35,[7]令和3年度契約状況調査票!$C:$AR,23,FALSE)="②同種の他の契約の予定価格を類推されるおそれがあるため公表しない","－",IF(VLOOKUP(A35,[7]令和3年度契約状況調査票!$C:$AR,23,FALSE)="－","－",IF(VLOOKUP(A35,[7]令和3年度契約状況調査票!$C:$AR,9,FALSE)&lt;&gt;"",TEXT(VLOOKUP(A35,[7]令和3年度契約状況調査票!$C:$AR,19,FALSE),"#.0%")&amp;CHAR(10)&amp;"(B/A×100)",VLOOKUP(A35,[7]令和3年度契約状況調査票!$C:$AR,19,FALSE)))))</f>
        <v/>
      </c>
      <c r="K35" s="20" t="str">
        <f>IF(A35="","",IF(VLOOKUP(A35,[7]令和3年度契約状況調査票!$C:$AR,29,FALSE)="①公益社団法人","公社",IF(VLOOKUP(A35,[7]令和3年度契約状況調査票!$C:$AR,29,FALSE)="②公益財団法人","公財","")))</f>
        <v/>
      </c>
      <c r="L35" s="20" t="str">
        <f>IF(A35="","",VLOOKUP(A35,[7]令和3年度契約状況調査票!$C:$AR,30,FALSE))</f>
        <v/>
      </c>
      <c r="M35" s="21" t="str">
        <f>IF(A35="","",IF(VLOOKUP(A35,[7]令和3年度契約状況調査票!$C:$AR,30,FALSE)="国所管",VLOOKUP(A35,[7]令和3年度契約状況調査票!$C:$AR,24,FALSE),""))</f>
        <v/>
      </c>
      <c r="N35" s="22" t="str">
        <f>IF(A35="","",IF(AND(P35="○",O35="分担契約/単価契約"),"単価契約"&amp;CHAR(10)&amp;"予定調達総額 "&amp;TEXT(VLOOKUP(A35,[7]令和3年度契約状況調査票!$C:$AR,18,FALSE),"#,##0円")&amp;"(B)"&amp;CHAR(10)&amp;"分担契約"&amp;CHAR(10)&amp;VLOOKUP(A35,[7]令和3年度契約状況調査票!$C:$AR,34,FALSE),IF(AND(P35="○",O35="分担契約"),"分担契約"&amp;CHAR(10)&amp;"契約総額 "&amp;TEXT(VLOOKUP(A35,[7]令和3年度契約状況調査票!$C:$AR,18,FALSE),"#,##0円")&amp;"(B)"&amp;CHAR(10)&amp;VLOOKUP(A35,[7]令和3年度契約状況調査票!$C:$AR,34,FALSE),(IF(O35="分担契約/単価契約","単価契約"&amp;CHAR(10)&amp;"予定調達総額 "&amp;TEXT(VLOOKUP(A35,[7]令和3年度契約状況調査票!$C:$AR,18,FALSE),"#,##0円")&amp;CHAR(10)&amp;"分担契約"&amp;CHAR(10)&amp;VLOOKUP(A35,[7]令和3年度契約状況調査票!$C:$AR,34,FALSE),IF(O35="分担契約","分担契約"&amp;CHAR(10)&amp;"契約総額 "&amp;TEXT(VLOOKUP(A35,[7]令和3年度契約状況調査票!$C:$AR,18,FALSE),"#,##0円")&amp;CHAR(10)&amp;VLOOKUP(A35,[7]令和3年度契約状況調査票!$C:$AR,34,FALSE),IF(O35="単価契約","単価契約"&amp;CHAR(10)&amp;"予定調達総額 "&amp;TEXT(VLOOKUP(A35,[7]令和3年度契約状況調査票!$C:$AR,18,FALSE),"#,##0円")&amp;CHAR(10)&amp;VLOOKUP(A35,[7]令和3年度契約状況調査票!$C:$AR,34,FALSE),VLOOKUP(A35,[7]令和3年度契約状況調査票!$C:$AR,34,FALSE))))))))</f>
        <v/>
      </c>
      <c r="O35" s="11" t="str">
        <f>IF(A35="","",VLOOKUP(A35,[7]令和3年度契約状況調査票!$C:$BY,55,FALSE))</f>
        <v/>
      </c>
      <c r="P35" s="11" t="str">
        <f>IF(A35="","",IF(VLOOKUP(A35,[7]令和3年度契約状況調査票!$C:$AR,23,FALSE)="②同種の他の契約の予定価格を類推されるおそれがあるため公表しない","×","○"))</f>
        <v/>
      </c>
    </row>
    <row r="36" spans="1:16" s="11" customFormat="1" ht="60" hidden="1" customHeight="1">
      <c r="A36" s="12" t="str">
        <f>IF(MAX([7]令和3年度契約状況調査票!C30:C275)&gt;=ROW()-5,ROW()-5,"")</f>
        <v/>
      </c>
      <c r="B36" s="13" t="str">
        <f>IF(A36="","",VLOOKUP(A36,[7]令和3年度契約状況調査票!$C:$AR,7,FALSE))</f>
        <v/>
      </c>
      <c r="C36" s="14" t="str">
        <f>IF(A36="","",VLOOKUP(A36,[7]令和3年度契約状況調査票!$C:$AR,8,FALSE))</f>
        <v/>
      </c>
      <c r="D36" s="15" t="str">
        <f>IF(A36="","",VLOOKUP(A36,[7]令和3年度契約状況調査票!$C:$AR,11,FALSE))</f>
        <v/>
      </c>
      <c r="E36" s="13" t="str">
        <f>IF(A36="","",VLOOKUP(A36,[7]令和3年度契約状況調査票!$C:$AR,12,FALSE))</f>
        <v/>
      </c>
      <c r="F36" s="16" t="str">
        <f>IF(A36="","",VLOOKUP(A36,[7]令和3年度契約状況調査票!$C:$AR,13,FALSE))</f>
        <v/>
      </c>
      <c r="G36" s="17" t="str">
        <f>IF(A36="","",IF(VLOOKUP(A36,[7]令和3年度契約状況調査票!$C:$AR,14,FALSE)="②一般競争入札（総合評価方式）","一般競争入札"&amp;CHAR(10)&amp;"（総合評価方式）","一般競争入札"))</f>
        <v/>
      </c>
      <c r="H36" s="18" t="str">
        <f>IF(A36="","",IF(VLOOKUP(A36,[7]令和3年度契約状況調査票!$C:$AR,23,FALSE)="②同種の他の契約の予定価格を類推されるおそれがあるため公表しない","同種の他の契約の予定価格を類推されるおそれがあるため公表しない",IF(VLOOKUP(A36,[7]令和3年度契約状況調査票!$C:$AR,23,FALSE)="－","－",IF(VLOOKUP(A36,[7]令和3年度契約状況調査票!$C:$AR,9,FALSE)&lt;&gt;"",TEXT(VLOOKUP(A36,[7]令和3年度契約状況調査票!$C:$AR,16,FALSE),"#,##0円")&amp;CHAR(10)&amp;"(A)",VLOOKUP(A36,[7]令和3年度契約状況調査票!$C:$AR,16,FALSE)))))</f>
        <v/>
      </c>
      <c r="I36" s="18" t="str">
        <f>IF(A36="","",VLOOKUP(A36,[7]令和3年度契約状況調査票!$C:$AR,17,FALSE))</f>
        <v/>
      </c>
      <c r="J36" s="19" t="str">
        <f>IF(A36="","",IF(VLOOKUP(A36,[7]令和3年度契約状況調査票!$C:$AR,23,FALSE)="②同種の他の契約の予定価格を類推されるおそれがあるため公表しない","－",IF(VLOOKUP(A36,[7]令和3年度契約状況調査票!$C:$AR,23,FALSE)="－","－",IF(VLOOKUP(A36,[7]令和3年度契約状況調査票!$C:$AR,9,FALSE)&lt;&gt;"",TEXT(VLOOKUP(A36,[7]令和3年度契約状況調査票!$C:$AR,19,FALSE),"#.0%")&amp;CHAR(10)&amp;"(B/A×100)",VLOOKUP(A36,[7]令和3年度契約状況調査票!$C:$AR,19,FALSE)))))</f>
        <v/>
      </c>
      <c r="K36" s="20" t="str">
        <f>IF(A36="","",IF(VLOOKUP(A36,[7]令和3年度契約状況調査票!$C:$AR,29,FALSE)="①公益社団法人","公社",IF(VLOOKUP(A36,[7]令和3年度契約状況調査票!$C:$AR,29,FALSE)="②公益財団法人","公財","")))</f>
        <v/>
      </c>
      <c r="L36" s="20" t="str">
        <f>IF(A36="","",VLOOKUP(A36,[7]令和3年度契約状況調査票!$C:$AR,30,FALSE))</f>
        <v/>
      </c>
      <c r="M36" s="21" t="str">
        <f>IF(A36="","",IF(VLOOKUP(A36,[7]令和3年度契約状況調査票!$C:$AR,30,FALSE)="国所管",VLOOKUP(A36,[7]令和3年度契約状況調査票!$C:$AR,24,FALSE),""))</f>
        <v/>
      </c>
      <c r="N36" s="22" t="str">
        <f>IF(A36="","",IF(AND(P36="○",O36="分担契約/単価契約"),"単価契約"&amp;CHAR(10)&amp;"予定調達総額 "&amp;TEXT(VLOOKUP(A36,[7]令和3年度契約状況調査票!$C:$AR,18,FALSE),"#,##0円")&amp;"(B)"&amp;CHAR(10)&amp;"分担契約"&amp;CHAR(10)&amp;VLOOKUP(A36,[7]令和3年度契約状況調査票!$C:$AR,34,FALSE),IF(AND(P36="○",O36="分担契約"),"分担契約"&amp;CHAR(10)&amp;"契約総額 "&amp;TEXT(VLOOKUP(A36,[7]令和3年度契約状況調査票!$C:$AR,18,FALSE),"#,##0円")&amp;"(B)"&amp;CHAR(10)&amp;VLOOKUP(A36,[7]令和3年度契約状況調査票!$C:$AR,34,FALSE),(IF(O36="分担契約/単価契約","単価契約"&amp;CHAR(10)&amp;"予定調達総額 "&amp;TEXT(VLOOKUP(A36,[7]令和3年度契約状況調査票!$C:$AR,18,FALSE),"#,##0円")&amp;CHAR(10)&amp;"分担契約"&amp;CHAR(10)&amp;VLOOKUP(A36,[7]令和3年度契約状況調査票!$C:$AR,34,FALSE),IF(O36="分担契約","分担契約"&amp;CHAR(10)&amp;"契約総額 "&amp;TEXT(VLOOKUP(A36,[7]令和3年度契約状況調査票!$C:$AR,18,FALSE),"#,##0円")&amp;CHAR(10)&amp;VLOOKUP(A36,[7]令和3年度契約状況調査票!$C:$AR,34,FALSE),IF(O36="単価契約","単価契約"&amp;CHAR(10)&amp;"予定調達総額 "&amp;TEXT(VLOOKUP(A36,[7]令和3年度契約状況調査票!$C:$AR,18,FALSE),"#,##0円")&amp;CHAR(10)&amp;VLOOKUP(A36,[7]令和3年度契約状況調査票!$C:$AR,34,FALSE),VLOOKUP(A36,[7]令和3年度契約状況調査票!$C:$AR,34,FALSE))))))))</f>
        <v/>
      </c>
      <c r="O36" s="11" t="str">
        <f>IF(A36="","",VLOOKUP(A36,[7]令和3年度契約状況調査票!$C:$BY,55,FALSE))</f>
        <v/>
      </c>
      <c r="P36" s="11" t="str">
        <f>IF(A36="","",IF(VLOOKUP(A36,[7]令和3年度契約状況調査票!$C:$AR,23,FALSE)="②同種の他の契約の予定価格を類推されるおそれがあるため公表しない","×","○"))</f>
        <v/>
      </c>
    </row>
    <row r="37" spans="1:16" s="11" customFormat="1" ht="60" hidden="1" customHeight="1">
      <c r="A37" s="12" t="str">
        <f>IF(MAX([7]令和3年度契約状況調査票!C31:C276)&gt;=ROW()-5,ROW()-5,"")</f>
        <v/>
      </c>
      <c r="B37" s="13" t="str">
        <f>IF(A37="","",VLOOKUP(A37,[7]令和3年度契約状況調査票!$C:$AR,7,FALSE))</f>
        <v/>
      </c>
      <c r="C37" s="14" t="str">
        <f>IF(A37="","",VLOOKUP(A37,[7]令和3年度契約状況調査票!$C:$AR,8,FALSE))</f>
        <v/>
      </c>
      <c r="D37" s="15" t="str">
        <f>IF(A37="","",VLOOKUP(A37,[7]令和3年度契約状況調査票!$C:$AR,11,FALSE))</f>
        <v/>
      </c>
      <c r="E37" s="13" t="str">
        <f>IF(A37="","",VLOOKUP(A37,[7]令和3年度契約状況調査票!$C:$AR,12,FALSE))</f>
        <v/>
      </c>
      <c r="F37" s="16" t="str">
        <f>IF(A37="","",VLOOKUP(A37,[7]令和3年度契約状況調査票!$C:$AR,13,FALSE))</f>
        <v/>
      </c>
      <c r="G37" s="17" t="str">
        <f>IF(A37="","",IF(VLOOKUP(A37,[7]令和3年度契約状況調査票!$C:$AR,14,FALSE)="②一般競争入札（総合評価方式）","一般競争入札"&amp;CHAR(10)&amp;"（総合評価方式）","一般競争入札"))</f>
        <v/>
      </c>
      <c r="H37" s="18" t="str">
        <f>IF(A37="","",IF(VLOOKUP(A37,[7]令和3年度契約状況調査票!$C:$AR,23,FALSE)="②同種の他の契約の予定価格を類推されるおそれがあるため公表しない","同種の他の契約の予定価格を類推されるおそれがあるため公表しない",IF(VLOOKUP(A37,[7]令和3年度契約状況調査票!$C:$AR,23,FALSE)="－","－",IF(VLOOKUP(A37,[7]令和3年度契約状況調査票!$C:$AR,9,FALSE)&lt;&gt;"",TEXT(VLOOKUP(A37,[7]令和3年度契約状況調査票!$C:$AR,16,FALSE),"#,##0円")&amp;CHAR(10)&amp;"(A)",VLOOKUP(A37,[7]令和3年度契約状況調査票!$C:$AR,16,FALSE)))))</f>
        <v/>
      </c>
      <c r="I37" s="18" t="str">
        <f>IF(A37="","",VLOOKUP(A37,[7]令和3年度契約状況調査票!$C:$AR,17,FALSE))</f>
        <v/>
      </c>
      <c r="J37" s="19" t="str">
        <f>IF(A37="","",IF(VLOOKUP(A37,[7]令和3年度契約状況調査票!$C:$AR,23,FALSE)="②同種の他の契約の予定価格を類推されるおそれがあるため公表しない","－",IF(VLOOKUP(A37,[7]令和3年度契約状況調査票!$C:$AR,23,FALSE)="－","－",IF(VLOOKUP(A37,[7]令和3年度契約状況調査票!$C:$AR,9,FALSE)&lt;&gt;"",TEXT(VLOOKUP(A37,[7]令和3年度契約状況調査票!$C:$AR,19,FALSE),"#.0%")&amp;CHAR(10)&amp;"(B/A×100)",VLOOKUP(A37,[7]令和3年度契約状況調査票!$C:$AR,19,FALSE)))))</f>
        <v/>
      </c>
      <c r="K37" s="20" t="str">
        <f>IF(A37="","",IF(VLOOKUP(A37,[7]令和3年度契約状況調査票!$C:$AR,29,FALSE)="①公益社団法人","公社",IF(VLOOKUP(A37,[7]令和3年度契約状況調査票!$C:$AR,29,FALSE)="②公益財団法人","公財","")))</f>
        <v/>
      </c>
      <c r="L37" s="20" t="str">
        <f>IF(A37="","",VLOOKUP(A37,[7]令和3年度契約状況調査票!$C:$AR,30,FALSE))</f>
        <v/>
      </c>
      <c r="M37" s="21" t="str">
        <f>IF(A37="","",IF(VLOOKUP(A37,[7]令和3年度契約状況調査票!$C:$AR,30,FALSE)="国所管",VLOOKUP(A37,[7]令和3年度契約状況調査票!$C:$AR,24,FALSE),""))</f>
        <v/>
      </c>
      <c r="N37" s="22" t="str">
        <f>IF(A37="","",IF(AND(P37="○",O37="分担契約/単価契約"),"単価契約"&amp;CHAR(10)&amp;"予定調達総額 "&amp;TEXT(VLOOKUP(A37,[7]令和3年度契約状況調査票!$C:$AR,18,FALSE),"#,##0円")&amp;"(B)"&amp;CHAR(10)&amp;"分担契約"&amp;CHAR(10)&amp;VLOOKUP(A37,[7]令和3年度契約状況調査票!$C:$AR,34,FALSE),IF(AND(P37="○",O37="分担契約"),"分担契約"&amp;CHAR(10)&amp;"契約総額 "&amp;TEXT(VLOOKUP(A37,[7]令和3年度契約状況調査票!$C:$AR,18,FALSE),"#,##0円")&amp;"(B)"&amp;CHAR(10)&amp;VLOOKUP(A37,[7]令和3年度契約状況調査票!$C:$AR,34,FALSE),(IF(O37="分担契約/単価契約","単価契約"&amp;CHAR(10)&amp;"予定調達総額 "&amp;TEXT(VLOOKUP(A37,[7]令和3年度契約状況調査票!$C:$AR,18,FALSE),"#,##0円")&amp;CHAR(10)&amp;"分担契約"&amp;CHAR(10)&amp;VLOOKUP(A37,[7]令和3年度契約状況調査票!$C:$AR,34,FALSE),IF(O37="分担契約","分担契約"&amp;CHAR(10)&amp;"契約総額 "&amp;TEXT(VLOOKUP(A37,[7]令和3年度契約状況調査票!$C:$AR,18,FALSE),"#,##0円")&amp;CHAR(10)&amp;VLOOKUP(A37,[7]令和3年度契約状況調査票!$C:$AR,34,FALSE),IF(O37="単価契約","単価契約"&amp;CHAR(10)&amp;"予定調達総額 "&amp;TEXT(VLOOKUP(A37,[7]令和3年度契約状況調査票!$C:$AR,18,FALSE),"#,##0円")&amp;CHAR(10)&amp;VLOOKUP(A37,[7]令和3年度契約状況調査票!$C:$AR,34,FALSE),VLOOKUP(A37,[7]令和3年度契約状況調査票!$C:$AR,34,FALSE))))))))</f>
        <v/>
      </c>
      <c r="O37" s="11" t="str">
        <f>IF(A37="","",VLOOKUP(A37,[7]令和3年度契約状況調査票!$C:$BY,55,FALSE))</f>
        <v/>
      </c>
      <c r="P37" s="11" t="str">
        <f>IF(A37="","",IF(VLOOKUP(A37,[7]令和3年度契約状況調査票!$C:$AR,23,FALSE)="②同種の他の契約の予定価格を類推されるおそれがあるため公表しない","×","○"))</f>
        <v/>
      </c>
    </row>
    <row r="38" spans="1:16" s="11" customFormat="1" ht="60" hidden="1" customHeight="1">
      <c r="A38" s="12" t="str">
        <f>IF(MAX([7]令和3年度契約状況調査票!C32:C277)&gt;=ROW()-5,ROW()-5,"")</f>
        <v/>
      </c>
      <c r="B38" s="13" t="str">
        <f>IF(A38="","",VLOOKUP(A38,[7]令和3年度契約状況調査票!$C:$AR,7,FALSE))</f>
        <v/>
      </c>
      <c r="C38" s="14" t="str">
        <f>IF(A38="","",VLOOKUP(A38,[7]令和3年度契約状況調査票!$C:$AR,8,FALSE))</f>
        <v/>
      </c>
      <c r="D38" s="15" t="str">
        <f>IF(A38="","",VLOOKUP(A38,[7]令和3年度契約状況調査票!$C:$AR,11,FALSE))</f>
        <v/>
      </c>
      <c r="E38" s="13" t="str">
        <f>IF(A38="","",VLOOKUP(A38,[7]令和3年度契約状況調査票!$C:$AR,12,FALSE))</f>
        <v/>
      </c>
      <c r="F38" s="16" t="str">
        <f>IF(A38="","",VLOOKUP(A38,[7]令和3年度契約状況調査票!$C:$AR,13,FALSE))</f>
        <v/>
      </c>
      <c r="G38" s="17" t="str">
        <f>IF(A38="","",IF(VLOOKUP(A38,[7]令和3年度契約状況調査票!$C:$AR,14,FALSE)="②一般競争入札（総合評価方式）","一般競争入札"&amp;CHAR(10)&amp;"（総合評価方式）","一般競争入札"))</f>
        <v/>
      </c>
      <c r="H38" s="18" t="str">
        <f>IF(A38="","",IF(VLOOKUP(A38,[7]令和3年度契約状況調査票!$C:$AR,23,FALSE)="②同種の他の契約の予定価格を類推されるおそれがあるため公表しない","同種の他の契約の予定価格を類推されるおそれがあるため公表しない",IF(VLOOKUP(A38,[7]令和3年度契約状況調査票!$C:$AR,23,FALSE)="－","－",IF(VLOOKUP(A38,[7]令和3年度契約状況調査票!$C:$AR,9,FALSE)&lt;&gt;"",TEXT(VLOOKUP(A38,[7]令和3年度契約状況調査票!$C:$AR,16,FALSE),"#,##0円")&amp;CHAR(10)&amp;"(A)",VLOOKUP(A38,[7]令和3年度契約状況調査票!$C:$AR,16,FALSE)))))</f>
        <v/>
      </c>
      <c r="I38" s="18" t="str">
        <f>IF(A38="","",VLOOKUP(A38,[7]令和3年度契約状況調査票!$C:$AR,17,FALSE))</f>
        <v/>
      </c>
      <c r="J38" s="19" t="str">
        <f>IF(A38="","",IF(VLOOKUP(A38,[7]令和3年度契約状況調査票!$C:$AR,23,FALSE)="②同種の他の契約の予定価格を類推されるおそれがあるため公表しない","－",IF(VLOOKUP(A38,[7]令和3年度契約状況調査票!$C:$AR,23,FALSE)="－","－",IF(VLOOKUP(A38,[7]令和3年度契約状況調査票!$C:$AR,9,FALSE)&lt;&gt;"",TEXT(VLOOKUP(A38,[7]令和3年度契約状況調査票!$C:$AR,19,FALSE),"#.0%")&amp;CHAR(10)&amp;"(B/A×100)",VLOOKUP(A38,[7]令和3年度契約状況調査票!$C:$AR,19,FALSE)))))</f>
        <v/>
      </c>
      <c r="K38" s="20" t="str">
        <f>IF(A38="","",IF(VLOOKUP(A38,[7]令和3年度契約状況調査票!$C:$AR,29,FALSE)="①公益社団法人","公社",IF(VLOOKUP(A38,[7]令和3年度契約状況調査票!$C:$AR,29,FALSE)="②公益財団法人","公財","")))</f>
        <v/>
      </c>
      <c r="L38" s="20" t="str">
        <f>IF(A38="","",VLOOKUP(A38,[7]令和3年度契約状況調査票!$C:$AR,30,FALSE))</f>
        <v/>
      </c>
      <c r="M38" s="21" t="str">
        <f>IF(A38="","",IF(VLOOKUP(A38,[7]令和3年度契約状況調査票!$C:$AR,30,FALSE)="国所管",VLOOKUP(A38,[7]令和3年度契約状況調査票!$C:$AR,24,FALSE),""))</f>
        <v/>
      </c>
      <c r="N38" s="22" t="str">
        <f>IF(A38="","",IF(AND(P38="○",O38="分担契約/単価契約"),"単価契約"&amp;CHAR(10)&amp;"予定調達総額 "&amp;TEXT(VLOOKUP(A38,[7]令和3年度契約状況調査票!$C:$AR,18,FALSE),"#,##0円")&amp;"(B)"&amp;CHAR(10)&amp;"分担契約"&amp;CHAR(10)&amp;VLOOKUP(A38,[7]令和3年度契約状況調査票!$C:$AR,34,FALSE),IF(AND(P38="○",O38="分担契約"),"分担契約"&amp;CHAR(10)&amp;"契約総額 "&amp;TEXT(VLOOKUP(A38,[7]令和3年度契約状況調査票!$C:$AR,18,FALSE),"#,##0円")&amp;"(B)"&amp;CHAR(10)&amp;VLOOKUP(A38,[7]令和3年度契約状況調査票!$C:$AR,34,FALSE),(IF(O38="分担契約/単価契約","単価契約"&amp;CHAR(10)&amp;"予定調達総額 "&amp;TEXT(VLOOKUP(A38,[7]令和3年度契約状況調査票!$C:$AR,18,FALSE),"#,##0円")&amp;CHAR(10)&amp;"分担契約"&amp;CHAR(10)&amp;VLOOKUP(A38,[7]令和3年度契約状況調査票!$C:$AR,34,FALSE),IF(O38="分担契約","分担契約"&amp;CHAR(10)&amp;"契約総額 "&amp;TEXT(VLOOKUP(A38,[7]令和3年度契約状況調査票!$C:$AR,18,FALSE),"#,##0円")&amp;CHAR(10)&amp;VLOOKUP(A38,[7]令和3年度契約状況調査票!$C:$AR,34,FALSE),IF(O38="単価契約","単価契約"&amp;CHAR(10)&amp;"予定調達総額 "&amp;TEXT(VLOOKUP(A38,[7]令和3年度契約状況調査票!$C:$AR,18,FALSE),"#,##0円")&amp;CHAR(10)&amp;VLOOKUP(A38,[7]令和3年度契約状況調査票!$C:$AR,34,FALSE),VLOOKUP(A38,[7]令和3年度契約状況調査票!$C:$AR,34,FALSE))))))))</f>
        <v/>
      </c>
      <c r="O38" s="11" t="str">
        <f>IF(A38="","",VLOOKUP(A38,[7]令和3年度契約状況調査票!$C:$BY,55,FALSE))</f>
        <v/>
      </c>
      <c r="P38" s="11" t="str">
        <f>IF(A38="","",IF(VLOOKUP(A38,[7]令和3年度契約状況調査票!$C:$AR,23,FALSE)="②同種の他の契約の予定価格を類推されるおそれがあるため公表しない","×","○"))</f>
        <v/>
      </c>
    </row>
    <row r="39" spans="1:16" s="11" customFormat="1" ht="60" hidden="1" customHeight="1">
      <c r="A39" s="12" t="str">
        <f>IF(MAX([7]令和3年度契約状況調査票!C33:C278)&gt;=ROW()-5,ROW()-5,"")</f>
        <v/>
      </c>
      <c r="B39" s="13" t="str">
        <f>IF(A39="","",VLOOKUP(A39,[7]令和3年度契約状況調査票!$C:$AR,7,FALSE))</f>
        <v/>
      </c>
      <c r="C39" s="14" t="str">
        <f>IF(A39="","",VLOOKUP(A39,[7]令和3年度契約状況調査票!$C:$AR,8,FALSE))</f>
        <v/>
      </c>
      <c r="D39" s="15" t="str">
        <f>IF(A39="","",VLOOKUP(A39,[7]令和3年度契約状況調査票!$C:$AR,11,FALSE))</f>
        <v/>
      </c>
      <c r="E39" s="13" t="str">
        <f>IF(A39="","",VLOOKUP(A39,[7]令和3年度契約状況調査票!$C:$AR,12,FALSE))</f>
        <v/>
      </c>
      <c r="F39" s="16" t="str">
        <f>IF(A39="","",VLOOKUP(A39,[7]令和3年度契約状況調査票!$C:$AR,13,FALSE))</f>
        <v/>
      </c>
      <c r="G39" s="17" t="str">
        <f>IF(A39="","",IF(VLOOKUP(A39,[7]令和3年度契約状況調査票!$C:$AR,14,FALSE)="②一般競争入札（総合評価方式）","一般競争入札"&amp;CHAR(10)&amp;"（総合評価方式）","一般競争入札"))</f>
        <v/>
      </c>
      <c r="H39" s="18" t="str">
        <f>IF(A39="","",IF(VLOOKUP(A39,[7]令和3年度契約状況調査票!$C:$AR,23,FALSE)="②同種の他の契約の予定価格を類推されるおそれがあるため公表しない","同種の他の契約の予定価格を類推されるおそれがあるため公表しない",IF(VLOOKUP(A39,[7]令和3年度契約状況調査票!$C:$AR,23,FALSE)="－","－",IF(VLOOKUP(A39,[7]令和3年度契約状況調査票!$C:$AR,9,FALSE)&lt;&gt;"",TEXT(VLOOKUP(A39,[7]令和3年度契約状況調査票!$C:$AR,16,FALSE),"#,##0円")&amp;CHAR(10)&amp;"(A)",VLOOKUP(A39,[7]令和3年度契約状況調査票!$C:$AR,16,FALSE)))))</f>
        <v/>
      </c>
      <c r="I39" s="18" t="str">
        <f>IF(A39="","",VLOOKUP(A39,[7]令和3年度契約状況調査票!$C:$AR,17,FALSE))</f>
        <v/>
      </c>
      <c r="J39" s="19" t="str">
        <f>IF(A39="","",IF(VLOOKUP(A39,[7]令和3年度契約状況調査票!$C:$AR,23,FALSE)="②同種の他の契約の予定価格を類推されるおそれがあるため公表しない","－",IF(VLOOKUP(A39,[7]令和3年度契約状況調査票!$C:$AR,23,FALSE)="－","－",IF(VLOOKUP(A39,[7]令和3年度契約状況調査票!$C:$AR,9,FALSE)&lt;&gt;"",TEXT(VLOOKUP(A39,[7]令和3年度契約状況調査票!$C:$AR,19,FALSE),"#.0%")&amp;CHAR(10)&amp;"(B/A×100)",VLOOKUP(A39,[7]令和3年度契約状況調査票!$C:$AR,19,FALSE)))))</f>
        <v/>
      </c>
      <c r="K39" s="20" t="str">
        <f>IF(A39="","",IF(VLOOKUP(A39,[7]令和3年度契約状況調査票!$C:$AR,29,FALSE)="①公益社団法人","公社",IF(VLOOKUP(A39,[7]令和3年度契約状況調査票!$C:$AR,29,FALSE)="②公益財団法人","公財","")))</f>
        <v/>
      </c>
      <c r="L39" s="20" t="str">
        <f>IF(A39="","",VLOOKUP(A39,[7]令和3年度契約状況調査票!$C:$AR,30,FALSE))</f>
        <v/>
      </c>
      <c r="M39" s="21" t="str">
        <f>IF(A39="","",IF(VLOOKUP(A39,[7]令和3年度契約状況調査票!$C:$AR,30,FALSE)="国所管",VLOOKUP(A39,[7]令和3年度契約状況調査票!$C:$AR,24,FALSE),""))</f>
        <v/>
      </c>
      <c r="N39" s="22" t="str">
        <f>IF(A39="","",IF(AND(P39="○",O39="分担契約/単価契約"),"単価契約"&amp;CHAR(10)&amp;"予定調達総額 "&amp;TEXT(VLOOKUP(A39,[7]令和3年度契約状況調査票!$C:$AR,18,FALSE),"#,##0円")&amp;"(B)"&amp;CHAR(10)&amp;"分担契約"&amp;CHAR(10)&amp;VLOOKUP(A39,[7]令和3年度契約状況調査票!$C:$AR,34,FALSE),IF(AND(P39="○",O39="分担契約"),"分担契約"&amp;CHAR(10)&amp;"契約総額 "&amp;TEXT(VLOOKUP(A39,[7]令和3年度契約状況調査票!$C:$AR,18,FALSE),"#,##0円")&amp;"(B)"&amp;CHAR(10)&amp;VLOOKUP(A39,[7]令和3年度契約状況調査票!$C:$AR,34,FALSE),(IF(O39="分担契約/単価契約","単価契約"&amp;CHAR(10)&amp;"予定調達総額 "&amp;TEXT(VLOOKUP(A39,[7]令和3年度契約状況調査票!$C:$AR,18,FALSE),"#,##0円")&amp;CHAR(10)&amp;"分担契約"&amp;CHAR(10)&amp;VLOOKUP(A39,[7]令和3年度契約状況調査票!$C:$AR,34,FALSE),IF(O39="分担契約","分担契約"&amp;CHAR(10)&amp;"契約総額 "&amp;TEXT(VLOOKUP(A39,[7]令和3年度契約状況調査票!$C:$AR,18,FALSE),"#,##0円")&amp;CHAR(10)&amp;VLOOKUP(A39,[7]令和3年度契約状況調査票!$C:$AR,34,FALSE),IF(O39="単価契約","単価契約"&amp;CHAR(10)&amp;"予定調達総額 "&amp;TEXT(VLOOKUP(A39,[7]令和3年度契約状況調査票!$C:$AR,18,FALSE),"#,##0円")&amp;CHAR(10)&amp;VLOOKUP(A39,[7]令和3年度契約状況調査票!$C:$AR,34,FALSE),VLOOKUP(A39,[7]令和3年度契約状況調査票!$C:$AR,34,FALSE))))))))</f>
        <v/>
      </c>
      <c r="O39" s="11" t="str">
        <f>IF(A39="","",VLOOKUP(A39,[7]令和3年度契約状況調査票!$C:$BY,55,FALSE))</f>
        <v/>
      </c>
      <c r="P39" s="11" t="str">
        <f>IF(A39="","",IF(VLOOKUP(A39,[7]令和3年度契約状況調査票!$C:$AR,23,FALSE)="②同種の他の契約の予定価格を類推されるおそれがあるため公表しない","×","○"))</f>
        <v/>
      </c>
    </row>
    <row r="40" spans="1:16" s="11" customFormat="1" ht="60" hidden="1" customHeight="1">
      <c r="A40" s="12" t="str">
        <f>IF(MAX([7]令和3年度契約状況調査票!C34:C279)&gt;=ROW()-5,ROW()-5,"")</f>
        <v/>
      </c>
      <c r="B40" s="13" t="str">
        <f>IF(A40="","",VLOOKUP(A40,[7]令和3年度契約状況調査票!$C:$AR,7,FALSE))</f>
        <v/>
      </c>
      <c r="C40" s="14" t="str">
        <f>IF(A40="","",VLOOKUP(A40,[7]令和3年度契約状況調査票!$C:$AR,8,FALSE))</f>
        <v/>
      </c>
      <c r="D40" s="15" t="str">
        <f>IF(A40="","",VLOOKUP(A40,[7]令和3年度契約状況調査票!$C:$AR,11,FALSE))</f>
        <v/>
      </c>
      <c r="E40" s="13" t="str">
        <f>IF(A40="","",VLOOKUP(A40,[7]令和3年度契約状況調査票!$C:$AR,12,FALSE))</f>
        <v/>
      </c>
      <c r="F40" s="16" t="str">
        <f>IF(A40="","",VLOOKUP(A40,[7]令和3年度契約状況調査票!$C:$AR,13,FALSE))</f>
        <v/>
      </c>
      <c r="G40" s="17" t="str">
        <f>IF(A40="","",IF(VLOOKUP(A40,[7]令和3年度契約状況調査票!$C:$AR,14,FALSE)="②一般競争入札（総合評価方式）","一般競争入札"&amp;CHAR(10)&amp;"（総合評価方式）","一般競争入札"))</f>
        <v/>
      </c>
      <c r="H40" s="18" t="str">
        <f>IF(A40="","",IF(VLOOKUP(A40,[7]令和3年度契約状況調査票!$C:$AR,23,FALSE)="②同種の他の契約の予定価格を類推されるおそれがあるため公表しない","同種の他の契約の予定価格を類推されるおそれがあるため公表しない",IF(VLOOKUP(A40,[7]令和3年度契約状況調査票!$C:$AR,23,FALSE)="－","－",IF(VLOOKUP(A40,[7]令和3年度契約状況調査票!$C:$AR,9,FALSE)&lt;&gt;"",TEXT(VLOOKUP(A40,[7]令和3年度契約状況調査票!$C:$AR,16,FALSE),"#,##0円")&amp;CHAR(10)&amp;"(A)",VLOOKUP(A40,[7]令和3年度契約状況調査票!$C:$AR,16,FALSE)))))</f>
        <v/>
      </c>
      <c r="I40" s="18" t="str">
        <f>IF(A40="","",VLOOKUP(A40,[7]令和3年度契約状況調査票!$C:$AR,17,FALSE))</f>
        <v/>
      </c>
      <c r="J40" s="19" t="str">
        <f>IF(A40="","",IF(VLOOKUP(A40,[7]令和3年度契約状況調査票!$C:$AR,23,FALSE)="②同種の他の契約の予定価格を類推されるおそれがあるため公表しない","－",IF(VLOOKUP(A40,[7]令和3年度契約状況調査票!$C:$AR,23,FALSE)="－","－",IF(VLOOKUP(A40,[7]令和3年度契約状況調査票!$C:$AR,9,FALSE)&lt;&gt;"",TEXT(VLOOKUP(A40,[7]令和3年度契約状況調査票!$C:$AR,19,FALSE),"#.0%")&amp;CHAR(10)&amp;"(B/A×100)",VLOOKUP(A40,[7]令和3年度契約状況調査票!$C:$AR,19,FALSE)))))</f>
        <v/>
      </c>
      <c r="K40" s="20" t="str">
        <f>IF(A40="","",IF(VLOOKUP(A40,[7]令和3年度契約状況調査票!$C:$AR,29,FALSE)="①公益社団法人","公社",IF(VLOOKUP(A40,[7]令和3年度契約状況調査票!$C:$AR,29,FALSE)="②公益財団法人","公財","")))</f>
        <v/>
      </c>
      <c r="L40" s="20" t="str">
        <f>IF(A40="","",VLOOKUP(A40,[7]令和3年度契約状況調査票!$C:$AR,30,FALSE))</f>
        <v/>
      </c>
      <c r="M40" s="21" t="str">
        <f>IF(A40="","",IF(VLOOKUP(A40,[7]令和3年度契約状況調査票!$C:$AR,30,FALSE)="国所管",VLOOKUP(A40,[7]令和3年度契約状況調査票!$C:$AR,24,FALSE),""))</f>
        <v/>
      </c>
      <c r="N40" s="22" t="str">
        <f>IF(A40="","",IF(AND(P40="○",O40="分担契約/単価契約"),"単価契約"&amp;CHAR(10)&amp;"予定調達総額 "&amp;TEXT(VLOOKUP(A40,[7]令和3年度契約状況調査票!$C:$AR,18,FALSE),"#,##0円")&amp;"(B)"&amp;CHAR(10)&amp;"分担契約"&amp;CHAR(10)&amp;VLOOKUP(A40,[7]令和3年度契約状況調査票!$C:$AR,34,FALSE),IF(AND(P40="○",O40="分担契約"),"分担契約"&amp;CHAR(10)&amp;"契約総額 "&amp;TEXT(VLOOKUP(A40,[7]令和3年度契約状況調査票!$C:$AR,18,FALSE),"#,##0円")&amp;"(B)"&amp;CHAR(10)&amp;VLOOKUP(A40,[7]令和3年度契約状況調査票!$C:$AR,34,FALSE),(IF(O40="分担契約/単価契約","単価契約"&amp;CHAR(10)&amp;"予定調達総額 "&amp;TEXT(VLOOKUP(A40,[7]令和3年度契約状況調査票!$C:$AR,18,FALSE),"#,##0円")&amp;CHAR(10)&amp;"分担契約"&amp;CHAR(10)&amp;VLOOKUP(A40,[7]令和3年度契約状況調査票!$C:$AR,34,FALSE),IF(O40="分担契約","分担契約"&amp;CHAR(10)&amp;"契約総額 "&amp;TEXT(VLOOKUP(A40,[7]令和3年度契約状況調査票!$C:$AR,18,FALSE),"#,##0円")&amp;CHAR(10)&amp;VLOOKUP(A40,[7]令和3年度契約状況調査票!$C:$AR,34,FALSE),IF(O40="単価契約","単価契約"&amp;CHAR(10)&amp;"予定調達総額 "&amp;TEXT(VLOOKUP(A40,[7]令和3年度契約状況調査票!$C:$AR,18,FALSE),"#,##0円")&amp;CHAR(10)&amp;VLOOKUP(A40,[7]令和3年度契約状況調査票!$C:$AR,34,FALSE),VLOOKUP(A40,[7]令和3年度契約状況調査票!$C:$AR,34,FALSE))))))))</f>
        <v/>
      </c>
      <c r="O40" s="11" t="str">
        <f>IF(A40="","",VLOOKUP(A40,[7]令和3年度契約状況調査票!$C:$BY,55,FALSE))</f>
        <v/>
      </c>
      <c r="P40" s="11" t="str">
        <f>IF(A40="","",IF(VLOOKUP(A40,[7]令和3年度契約状況調査票!$C:$AR,23,FALSE)="②同種の他の契約の予定価格を類推されるおそれがあるため公表しない","×","○"))</f>
        <v/>
      </c>
    </row>
    <row r="41" spans="1:16" s="11" customFormat="1" ht="60" hidden="1" customHeight="1">
      <c r="A41" s="12" t="str">
        <f>IF(MAX([7]令和3年度契約状況調査票!C35:C280)&gt;=ROW()-5,ROW()-5,"")</f>
        <v/>
      </c>
      <c r="B41" s="13" t="str">
        <f>IF(A41="","",VLOOKUP(A41,[7]令和3年度契約状況調査票!$C:$AR,7,FALSE))</f>
        <v/>
      </c>
      <c r="C41" s="14" t="str">
        <f>IF(A41="","",VLOOKUP(A41,[7]令和3年度契約状況調査票!$C:$AR,8,FALSE))</f>
        <v/>
      </c>
      <c r="D41" s="15" t="str">
        <f>IF(A41="","",VLOOKUP(A41,[7]令和3年度契約状況調査票!$C:$AR,11,FALSE))</f>
        <v/>
      </c>
      <c r="E41" s="13" t="str">
        <f>IF(A41="","",VLOOKUP(A41,[7]令和3年度契約状況調査票!$C:$AR,12,FALSE))</f>
        <v/>
      </c>
      <c r="F41" s="16" t="str">
        <f>IF(A41="","",VLOOKUP(A41,[7]令和3年度契約状況調査票!$C:$AR,13,FALSE))</f>
        <v/>
      </c>
      <c r="G41" s="17" t="str">
        <f>IF(A41="","",IF(VLOOKUP(A41,[7]令和3年度契約状況調査票!$C:$AR,14,FALSE)="②一般競争入札（総合評価方式）","一般競争入札"&amp;CHAR(10)&amp;"（総合評価方式）","一般競争入札"))</f>
        <v/>
      </c>
      <c r="H41" s="18" t="str">
        <f>IF(A41="","",IF(VLOOKUP(A41,[7]令和3年度契約状況調査票!$C:$AR,23,FALSE)="②同種の他の契約の予定価格を類推されるおそれがあるため公表しない","同種の他の契約の予定価格を類推されるおそれがあるため公表しない",IF(VLOOKUP(A41,[7]令和3年度契約状況調査票!$C:$AR,23,FALSE)="－","－",IF(VLOOKUP(A41,[7]令和3年度契約状況調査票!$C:$AR,9,FALSE)&lt;&gt;"",TEXT(VLOOKUP(A41,[7]令和3年度契約状況調査票!$C:$AR,16,FALSE),"#,##0円")&amp;CHAR(10)&amp;"(A)",VLOOKUP(A41,[7]令和3年度契約状況調査票!$C:$AR,16,FALSE)))))</f>
        <v/>
      </c>
      <c r="I41" s="18" t="str">
        <f>IF(A41="","",VLOOKUP(A41,[7]令和3年度契約状況調査票!$C:$AR,17,FALSE))</f>
        <v/>
      </c>
      <c r="J41" s="19" t="str">
        <f>IF(A41="","",IF(VLOOKUP(A41,[7]令和3年度契約状況調査票!$C:$AR,23,FALSE)="②同種の他の契約の予定価格を類推されるおそれがあるため公表しない","－",IF(VLOOKUP(A41,[7]令和3年度契約状況調査票!$C:$AR,23,FALSE)="－","－",IF(VLOOKUP(A41,[7]令和3年度契約状況調査票!$C:$AR,9,FALSE)&lt;&gt;"",TEXT(VLOOKUP(A41,[7]令和3年度契約状況調査票!$C:$AR,19,FALSE),"#.0%")&amp;CHAR(10)&amp;"(B/A×100)",VLOOKUP(A41,[7]令和3年度契約状況調査票!$C:$AR,19,FALSE)))))</f>
        <v/>
      </c>
      <c r="K41" s="20" t="str">
        <f>IF(A41="","",IF(VLOOKUP(A41,[7]令和3年度契約状況調査票!$C:$AR,29,FALSE)="①公益社団法人","公社",IF(VLOOKUP(A41,[7]令和3年度契約状況調査票!$C:$AR,29,FALSE)="②公益財団法人","公財","")))</f>
        <v/>
      </c>
      <c r="L41" s="20" t="str">
        <f>IF(A41="","",VLOOKUP(A41,[7]令和3年度契約状況調査票!$C:$AR,30,FALSE))</f>
        <v/>
      </c>
      <c r="M41" s="21" t="str">
        <f>IF(A41="","",IF(VLOOKUP(A41,[7]令和3年度契約状況調査票!$C:$AR,30,FALSE)="国所管",VLOOKUP(A41,[7]令和3年度契約状況調査票!$C:$AR,24,FALSE),""))</f>
        <v/>
      </c>
      <c r="N41" s="22" t="str">
        <f>IF(A41="","",IF(AND(P41="○",O41="分担契約/単価契約"),"単価契約"&amp;CHAR(10)&amp;"予定調達総額 "&amp;TEXT(VLOOKUP(A41,[7]令和3年度契約状況調査票!$C:$AR,18,FALSE),"#,##0円")&amp;"(B)"&amp;CHAR(10)&amp;"分担契約"&amp;CHAR(10)&amp;VLOOKUP(A41,[7]令和3年度契約状況調査票!$C:$AR,34,FALSE),IF(AND(P41="○",O41="分担契約"),"分担契約"&amp;CHAR(10)&amp;"契約総額 "&amp;TEXT(VLOOKUP(A41,[7]令和3年度契約状況調査票!$C:$AR,18,FALSE),"#,##0円")&amp;"(B)"&amp;CHAR(10)&amp;VLOOKUP(A41,[7]令和3年度契約状況調査票!$C:$AR,34,FALSE),(IF(O41="分担契約/単価契約","単価契約"&amp;CHAR(10)&amp;"予定調達総額 "&amp;TEXT(VLOOKUP(A41,[7]令和3年度契約状況調査票!$C:$AR,18,FALSE),"#,##0円")&amp;CHAR(10)&amp;"分担契約"&amp;CHAR(10)&amp;VLOOKUP(A41,[7]令和3年度契約状況調査票!$C:$AR,34,FALSE),IF(O41="分担契約","分担契約"&amp;CHAR(10)&amp;"契約総額 "&amp;TEXT(VLOOKUP(A41,[7]令和3年度契約状況調査票!$C:$AR,18,FALSE),"#,##0円")&amp;CHAR(10)&amp;VLOOKUP(A41,[7]令和3年度契約状況調査票!$C:$AR,34,FALSE),IF(O41="単価契約","単価契約"&amp;CHAR(10)&amp;"予定調達総額 "&amp;TEXT(VLOOKUP(A41,[7]令和3年度契約状況調査票!$C:$AR,18,FALSE),"#,##0円")&amp;CHAR(10)&amp;VLOOKUP(A41,[7]令和3年度契約状況調査票!$C:$AR,34,FALSE),VLOOKUP(A41,[7]令和3年度契約状況調査票!$C:$AR,34,FALSE))))))))</f>
        <v/>
      </c>
      <c r="O41" s="11" t="str">
        <f>IF(A41="","",VLOOKUP(A41,[7]令和3年度契約状況調査票!$C:$BY,55,FALSE))</f>
        <v/>
      </c>
      <c r="P41" s="11" t="str">
        <f>IF(A41="","",IF(VLOOKUP(A41,[7]令和3年度契約状況調査票!$C:$AR,23,FALSE)="②同種の他の契約の予定価格を類推されるおそれがあるため公表しない","×","○"))</f>
        <v/>
      </c>
    </row>
    <row r="42" spans="1:16" s="11" customFormat="1" ht="60" hidden="1" customHeight="1">
      <c r="A42" s="12" t="str">
        <f>IF(MAX([7]令和3年度契約状況調査票!C36:C281)&gt;=ROW()-5,ROW()-5,"")</f>
        <v/>
      </c>
      <c r="B42" s="13" t="str">
        <f>IF(A42="","",VLOOKUP(A42,[7]令和3年度契約状況調査票!$C:$AR,7,FALSE))</f>
        <v/>
      </c>
      <c r="C42" s="14" t="str">
        <f>IF(A42="","",VLOOKUP(A42,[7]令和3年度契約状況調査票!$C:$AR,8,FALSE))</f>
        <v/>
      </c>
      <c r="D42" s="15" t="str">
        <f>IF(A42="","",VLOOKUP(A42,[7]令和3年度契約状況調査票!$C:$AR,11,FALSE))</f>
        <v/>
      </c>
      <c r="E42" s="13" t="str">
        <f>IF(A42="","",VLOOKUP(A42,[7]令和3年度契約状況調査票!$C:$AR,12,FALSE))</f>
        <v/>
      </c>
      <c r="F42" s="16" t="str">
        <f>IF(A42="","",VLOOKUP(A42,[7]令和3年度契約状況調査票!$C:$AR,13,FALSE))</f>
        <v/>
      </c>
      <c r="G42" s="17" t="str">
        <f>IF(A42="","",IF(VLOOKUP(A42,[7]令和3年度契約状況調査票!$C:$AR,14,FALSE)="②一般競争入札（総合評価方式）","一般競争入札"&amp;CHAR(10)&amp;"（総合評価方式）","一般競争入札"))</f>
        <v/>
      </c>
      <c r="H42" s="18" t="str">
        <f>IF(A42="","",IF(VLOOKUP(A42,[7]令和3年度契約状況調査票!$C:$AR,23,FALSE)="②同種の他の契約の予定価格を類推されるおそれがあるため公表しない","同種の他の契約の予定価格を類推されるおそれがあるため公表しない",IF(VLOOKUP(A42,[7]令和3年度契約状況調査票!$C:$AR,23,FALSE)="－","－",IF(VLOOKUP(A42,[7]令和3年度契約状況調査票!$C:$AR,9,FALSE)&lt;&gt;"",TEXT(VLOOKUP(A42,[7]令和3年度契約状況調査票!$C:$AR,16,FALSE),"#,##0円")&amp;CHAR(10)&amp;"(A)",VLOOKUP(A42,[7]令和3年度契約状況調査票!$C:$AR,16,FALSE)))))</f>
        <v/>
      </c>
      <c r="I42" s="18" t="str">
        <f>IF(A42="","",VLOOKUP(A42,[7]令和3年度契約状況調査票!$C:$AR,17,FALSE))</f>
        <v/>
      </c>
      <c r="J42" s="19" t="str">
        <f>IF(A42="","",IF(VLOOKUP(A42,[7]令和3年度契約状況調査票!$C:$AR,23,FALSE)="②同種の他の契約の予定価格を類推されるおそれがあるため公表しない","－",IF(VLOOKUP(A42,[7]令和3年度契約状況調査票!$C:$AR,23,FALSE)="－","－",IF(VLOOKUP(A42,[7]令和3年度契約状況調査票!$C:$AR,9,FALSE)&lt;&gt;"",TEXT(VLOOKUP(A42,[7]令和3年度契約状況調査票!$C:$AR,19,FALSE),"#.0%")&amp;CHAR(10)&amp;"(B/A×100)",VLOOKUP(A42,[7]令和3年度契約状況調査票!$C:$AR,19,FALSE)))))</f>
        <v/>
      </c>
      <c r="K42" s="20" t="str">
        <f>IF(A42="","",IF(VLOOKUP(A42,[7]令和3年度契約状況調査票!$C:$AR,29,FALSE)="①公益社団法人","公社",IF(VLOOKUP(A42,[7]令和3年度契約状況調査票!$C:$AR,29,FALSE)="②公益財団法人","公財","")))</f>
        <v/>
      </c>
      <c r="L42" s="20" t="str">
        <f>IF(A42="","",VLOOKUP(A42,[7]令和3年度契約状況調査票!$C:$AR,30,FALSE))</f>
        <v/>
      </c>
      <c r="M42" s="21" t="str">
        <f>IF(A42="","",IF(VLOOKUP(A42,[7]令和3年度契約状況調査票!$C:$AR,30,FALSE)="国所管",VLOOKUP(A42,[7]令和3年度契約状況調査票!$C:$AR,24,FALSE),""))</f>
        <v/>
      </c>
      <c r="N42" s="22" t="str">
        <f>IF(A42="","",IF(AND(P42="○",O42="分担契約/単価契約"),"単価契約"&amp;CHAR(10)&amp;"予定調達総額 "&amp;TEXT(VLOOKUP(A42,[7]令和3年度契約状況調査票!$C:$AR,18,FALSE),"#,##0円")&amp;"(B)"&amp;CHAR(10)&amp;"分担契約"&amp;CHAR(10)&amp;VLOOKUP(A42,[7]令和3年度契約状況調査票!$C:$AR,34,FALSE),IF(AND(P42="○",O42="分担契約"),"分担契約"&amp;CHAR(10)&amp;"契約総額 "&amp;TEXT(VLOOKUP(A42,[7]令和3年度契約状況調査票!$C:$AR,18,FALSE),"#,##0円")&amp;"(B)"&amp;CHAR(10)&amp;VLOOKUP(A42,[7]令和3年度契約状況調査票!$C:$AR,34,FALSE),(IF(O42="分担契約/単価契約","単価契約"&amp;CHAR(10)&amp;"予定調達総額 "&amp;TEXT(VLOOKUP(A42,[7]令和3年度契約状況調査票!$C:$AR,18,FALSE),"#,##0円")&amp;CHAR(10)&amp;"分担契約"&amp;CHAR(10)&amp;VLOOKUP(A42,[7]令和3年度契約状況調査票!$C:$AR,34,FALSE),IF(O42="分担契約","分担契約"&amp;CHAR(10)&amp;"契約総額 "&amp;TEXT(VLOOKUP(A42,[7]令和3年度契約状況調査票!$C:$AR,18,FALSE),"#,##0円")&amp;CHAR(10)&amp;VLOOKUP(A42,[7]令和3年度契約状況調査票!$C:$AR,34,FALSE),IF(O42="単価契約","単価契約"&amp;CHAR(10)&amp;"予定調達総額 "&amp;TEXT(VLOOKUP(A42,[7]令和3年度契約状況調査票!$C:$AR,18,FALSE),"#,##0円")&amp;CHAR(10)&amp;VLOOKUP(A42,[7]令和3年度契約状況調査票!$C:$AR,34,FALSE),VLOOKUP(A42,[7]令和3年度契約状況調査票!$C:$AR,34,FALSE))))))))</f>
        <v/>
      </c>
      <c r="O42" s="11" t="str">
        <f>IF(A42="","",VLOOKUP(A42,[7]令和3年度契約状況調査票!$C:$BY,55,FALSE))</f>
        <v/>
      </c>
      <c r="P42" s="11" t="str">
        <f>IF(A42="","",IF(VLOOKUP(A42,[7]令和3年度契約状況調査票!$C:$AR,23,FALSE)="②同種の他の契約の予定価格を類推されるおそれがあるため公表しない","×","○"))</f>
        <v/>
      </c>
    </row>
    <row r="43" spans="1:16" s="11" customFormat="1" ht="60" hidden="1" customHeight="1">
      <c r="A43" s="12" t="str">
        <f>IF(MAX([7]令和3年度契約状況調査票!C37:C282)&gt;=ROW()-5,ROW()-5,"")</f>
        <v/>
      </c>
      <c r="B43" s="13" t="str">
        <f>IF(A43="","",VLOOKUP(A43,[7]令和3年度契約状況調査票!$C:$AR,7,FALSE))</f>
        <v/>
      </c>
      <c r="C43" s="14" t="str">
        <f>IF(A43="","",VLOOKUP(A43,[7]令和3年度契約状況調査票!$C:$AR,8,FALSE))</f>
        <v/>
      </c>
      <c r="D43" s="15" t="str">
        <f>IF(A43="","",VLOOKUP(A43,[7]令和3年度契約状況調査票!$C:$AR,11,FALSE))</f>
        <v/>
      </c>
      <c r="E43" s="13" t="str">
        <f>IF(A43="","",VLOOKUP(A43,[7]令和3年度契約状況調査票!$C:$AR,12,FALSE))</f>
        <v/>
      </c>
      <c r="F43" s="16" t="str">
        <f>IF(A43="","",VLOOKUP(A43,[7]令和3年度契約状況調査票!$C:$AR,13,FALSE))</f>
        <v/>
      </c>
      <c r="G43" s="17" t="str">
        <f>IF(A43="","",IF(VLOOKUP(A43,[7]令和3年度契約状況調査票!$C:$AR,14,FALSE)="②一般競争入札（総合評価方式）","一般競争入札"&amp;CHAR(10)&amp;"（総合評価方式）","一般競争入札"))</f>
        <v/>
      </c>
      <c r="H43" s="18" t="str">
        <f>IF(A43="","",IF(VLOOKUP(A43,[7]令和3年度契約状況調査票!$C:$AR,23,FALSE)="②同種の他の契約の予定価格を類推されるおそれがあるため公表しない","同種の他の契約の予定価格を類推されるおそれがあるため公表しない",IF(VLOOKUP(A43,[7]令和3年度契約状況調査票!$C:$AR,23,FALSE)="－","－",IF(VLOOKUP(A43,[7]令和3年度契約状況調査票!$C:$AR,9,FALSE)&lt;&gt;"",TEXT(VLOOKUP(A43,[7]令和3年度契約状況調査票!$C:$AR,16,FALSE),"#,##0円")&amp;CHAR(10)&amp;"(A)",VLOOKUP(A43,[7]令和3年度契約状況調査票!$C:$AR,16,FALSE)))))</f>
        <v/>
      </c>
      <c r="I43" s="18" t="str">
        <f>IF(A43="","",VLOOKUP(A43,[7]令和3年度契約状況調査票!$C:$AR,17,FALSE))</f>
        <v/>
      </c>
      <c r="J43" s="19" t="str">
        <f>IF(A43="","",IF(VLOOKUP(A43,[7]令和3年度契約状況調査票!$C:$AR,23,FALSE)="②同種の他の契約の予定価格を類推されるおそれがあるため公表しない","－",IF(VLOOKUP(A43,[7]令和3年度契約状況調査票!$C:$AR,23,FALSE)="－","－",IF(VLOOKUP(A43,[7]令和3年度契約状況調査票!$C:$AR,9,FALSE)&lt;&gt;"",TEXT(VLOOKUP(A43,[7]令和3年度契約状況調査票!$C:$AR,19,FALSE),"#.0%")&amp;CHAR(10)&amp;"(B/A×100)",VLOOKUP(A43,[7]令和3年度契約状況調査票!$C:$AR,19,FALSE)))))</f>
        <v/>
      </c>
      <c r="K43" s="20" t="str">
        <f>IF(A43="","",IF(VLOOKUP(A43,[7]令和3年度契約状況調査票!$C:$AR,29,FALSE)="①公益社団法人","公社",IF(VLOOKUP(A43,[7]令和3年度契約状況調査票!$C:$AR,29,FALSE)="②公益財団法人","公財","")))</f>
        <v/>
      </c>
      <c r="L43" s="20" t="str">
        <f>IF(A43="","",VLOOKUP(A43,[7]令和3年度契約状況調査票!$C:$AR,30,FALSE))</f>
        <v/>
      </c>
      <c r="M43" s="21" t="str">
        <f>IF(A43="","",IF(VLOOKUP(A43,[7]令和3年度契約状況調査票!$C:$AR,30,FALSE)="国所管",VLOOKUP(A43,[7]令和3年度契約状況調査票!$C:$AR,24,FALSE),""))</f>
        <v/>
      </c>
      <c r="N43" s="22" t="str">
        <f>IF(A43="","",IF(AND(P43="○",O43="分担契約/単価契約"),"単価契約"&amp;CHAR(10)&amp;"予定調達総額 "&amp;TEXT(VLOOKUP(A43,[7]令和3年度契約状況調査票!$C:$AR,18,FALSE),"#,##0円")&amp;"(B)"&amp;CHAR(10)&amp;"分担契約"&amp;CHAR(10)&amp;VLOOKUP(A43,[7]令和3年度契約状況調査票!$C:$AR,34,FALSE),IF(AND(P43="○",O43="分担契約"),"分担契約"&amp;CHAR(10)&amp;"契約総額 "&amp;TEXT(VLOOKUP(A43,[7]令和3年度契約状況調査票!$C:$AR,18,FALSE),"#,##0円")&amp;"(B)"&amp;CHAR(10)&amp;VLOOKUP(A43,[7]令和3年度契約状況調査票!$C:$AR,34,FALSE),(IF(O43="分担契約/単価契約","単価契約"&amp;CHAR(10)&amp;"予定調達総額 "&amp;TEXT(VLOOKUP(A43,[7]令和3年度契約状況調査票!$C:$AR,18,FALSE),"#,##0円")&amp;CHAR(10)&amp;"分担契約"&amp;CHAR(10)&amp;VLOOKUP(A43,[7]令和3年度契約状況調査票!$C:$AR,34,FALSE),IF(O43="分担契約","分担契約"&amp;CHAR(10)&amp;"契約総額 "&amp;TEXT(VLOOKUP(A43,[7]令和3年度契約状況調査票!$C:$AR,18,FALSE),"#,##0円")&amp;CHAR(10)&amp;VLOOKUP(A43,[7]令和3年度契約状況調査票!$C:$AR,34,FALSE),IF(O43="単価契約","単価契約"&amp;CHAR(10)&amp;"予定調達総額 "&amp;TEXT(VLOOKUP(A43,[7]令和3年度契約状況調査票!$C:$AR,18,FALSE),"#,##0円")&amp;CHAR(10)&amp;VLOOKUP(A43,[7]令和3年度契約状況調査票!$C:$AR,34,FALSE),VLOOKUP(A43,[7]令和3年度契約状況調査票!$C:$AR,34,FALSE))))))))</f>
        <v/>
      </c>
      <c r="O43" s="11" t="str">
        <f>IF(A43="","",VLOOKUP(A43,[7]令和3年度契約状況調査票!$C:$BY,55,FALSE))</f>
        <v/>
      </c>
      <c r="P43" s="11" t="str">
        <f>IF(A43="","",IF(VLOOKUP(A43,[7]令和3年度契約状況調査票!$C:$AR,23,FALSE)="②同種の他の契約の予定価格を類推されるおそれがあるため公表しない","×","○"))</f>
        <v/>
      </c>
    </row>
    <row r="44" spans="1:16" s="11" customFormat="1" ht="60" hidden="1" customHeight="1">
      <c r="A44" s="12" t="str">
        <f>IF(MAX([7]令和3年度契約状況調査票!C38:C283)&gt;=ROW()-5,ROW()-5,"")</f>
        <v/>
      </c>
      <c r="B44" s="13" t="str">
        <f>IF(A44="","",VLOOKUP(A44,[7]令和3年度契約状況調査票!$C:$AR,7,FALSE))</f>
        <v/>
      </c>
      <c r="C44" s="14" t="str">
        <f>IF(A44="","",VLOOKUP(A44,[7]令和3年度契約状況調査票!$C:$AR,8,FALSE))</f>
        <v/>
      </c>
      <c r="D44" s="15" t="str">
        <f>IF(A44="","",VLOOKUP(A44,[7]令和3年度契約状況調査票!$C:$AR,11,FALSE))</f>
        <v/>
      </c>
      <c r="E44" s="13" t="str">
        <f>IF(A44="","",VLOOKUP(A44,[7]令和3年度契約状況調査票!$C:$AR,12,FALSE))</f>
        <v/>
      </c>
      <c r="F44" s="16" t="str">
        <f>IF(A44="","",VLOOKUP(A44,[7]令和3年度契約状況調査票!$C:$AR,13,FALSE))</f>
        <v/>
      </c>
      <c r="G44" s="17" t="str">
        <f>IF(A44="","",IF(VLOOKUP(A44,[7]令和3年度契約状況調査票!$C:$AR,14,FALSE)="②一般競争入札（総合評価方式）","一般競争入札"&amp;CHAR(10)&amp;"（総合評価方式）","一般競争入札"))</f>
        <v/>
      </c>
      <c r="H44" s="18" t="str">
        <f>IF(A44="","",IF(VLOOKUP(A44,[7]令和3年度契約状況調査票!$C:$AR,23,FALSE)="②同種の他の契約の予定価格を類推されるおそれがあるため公表しない","同種の他の契約の予定価格を類推されるおそれがあるため公表しない",IF(VLOOKUP(A44,[7]令和3年度契約状況調査票!$C:$AR,23,FALSE)="－","－",IF(VLOOKUP(A44,[7]令和3年度契約状況調査票!$C:$AR,9,FALSE)&lt;&gt;"",TEXT(VLOOKUP(A44,[7]令和3年度契約状況調査票!$C:$AR,16,FALSE),"#,##0円")&amp;CHAR(10)&amp;"(A)",VLOOKUP(A44,[7]令和3年度契約状況調査票!$C:$AR,16,FALSE)))))</f>
        <v/>
      </c>
      <c r="I44" s="18" t="str">
        <f>IF(A44="","",VLOOKUP(A44,[7]令和3年度契約状況調査票!$C:$AR,17,FALSE))</f>
        <v/>
      </c>
      <c r="J44" s="19" t="str">
        <f>IF(A44="","",IF(VLOOKUP(A44,[7]令和3年度契約状況調査票!$C:$AR,23,FALSE)="②同種の他の契約の予定価格を類推されるおそれがあるため公表しない","－",IF(VLOOKUP(A44,[7]令和3年度契約状況調査票!$C:$AR,23,FALSE)="－","－",IF(VLOOKUP(A44,[7]令和3年度契約状況調査票!$C:$AR,9,FALSE)&lt;&gt;"",TEXT(VLOOKUP(A44,[7]令和3年度契約状況調査票!$C:$AR,19,FALSE),"#.0%")&amp;CHAR(10)&amp;"(B/A×100)",VLOOKUP(A44,[7]令和3年度契約状況調査票!$C:$AR,19,FALSE)))))</f>
        <v/>
      </c>
      <c r="K44" s="20" t="str">
        <f>IF(A44="","",IF(VLOOKUP(A44,[7]令和3年度契約状況調査票!$C:$AR,29,FALSE)="①公益社団法人","公社",IF(VLOOKUP(A44,[7]令和3年度契約状況調査票!$C:$AR,29,FALSE)="②公益財団法人","公財","")))</f>
        <v/>
      </c>
      <c r="L44" s="20" t="str">
        <f>IF(A44="","",VLOOKUP(A44,[7]令和3年度契約状況調査票!$C:$AR,30,FALSE))</f>
        <v/>
      </c>
      <c r="M44" s="21" t="str">
        <f>IF(A44="","",IF(VLOOKUP(A44,[7]令和3年度契約状況調査票!$C:$AR,30,FALSE)="国所管",VLOOKUP(A44,[7]令和3年度契約状況調査票!$C:$AR,24,FALSE),""))</f>
        <v/>
      </c>
      <c r="N44" s="22" t="str">
        <f>IF(A44="","",IF(AND(P44="○",O44="分担契約/単価契約"),"単価契約"&amp;CHAR(10)&amp;"予定調達総額 "&amp;TEXT(VLOOKUP(A44,[7]令和3年度契約状況調査票!$C:$AR,18,FALSE),"#,##0円")&amp;"(B)"&amp;CHAR(10)&amp;"分担契約"&amp;CHAR(10)&amp;VLOOKUP(A44,[7]令和3年度契約状況調査票!$C:$AR,34,FALSE),IF(AND(P44="○",O44="分担契約"),"分担契約"&amp;CHAR(10)&amp;"契約総額 "&amp;TEXT(VLOOKUP(A44,[7]令和3年度契約状況調査票!$C:$AR,18,FALSE),"#,##0円")&amp;"(B)"&amp;CHAR(10)&amp;VLOOKUP(A44,[7]令和3年度契約状況調査票!$C:$AR,34,FALSE),(IF(O44="分担契約/単価契約","単価契約"&amp;CHAR(10)&amp;"予定調達総額 "&amp;TEXT(VLOOKUP(A44,[7]令和3年度契約状況調査票!$C:$AR,18,FALSE),"#,##0円")&amp;CHAR(10)&amp;"分担契約"&amp;CHAR(10)&amp;VLOOKUP(A44,[7]令和3年度契約状況調査票!$C:$AR,34,FALSE),IF(O44="分担契約","分担契約"&amp;CHAR(10)&amp;"契約総額 "&amp;TEXT(VLOOKUP(A44,[7]令和3年度契約状況調査票!$C:$AR,18,FALSE),"#,##0円")&amp;CHAR(10)&amp;VLOOKUP(A44,[7]令和3年度契約状況調査票!$C:$AR,34,FALSE),IF(O44="単価契約","単価契約"&amp;CHAR(10)&amp;"予定調達総額 "&amp;TEXT(VLOOKUP(A44,[7]令和3年度契約状況調査票!$C:$AR,18,FALSE),"#,##0円")&amp;CHAR(10)&amp;VLOOKUP(A44,[7]令和3年度契約状況調査票!$C:$AR,34,FALSE),VLOOKUP(A44,[7]令和3年度契約状況調査票!$C:$AR,34,FALSE))))))))</f>
        <v/>
      </c>
      <c r="O44" s="11" t="str">
        <f>IF(A44="","",VLOOKUP(A44,[7]令和3年度契約状況調査票!$C:$BY,55,FALSE))</f>
        <v/>
      </c>
      <c r="P44" s="11" t="str">
        <f>IF(A44="","",IF(VLOOKUP(A44,[7]令和3年度契約状況調査票!$C:$AR,23,FALSE)="②同種の他の契約の予定価格を類推されるおそれがあるため公表しない","×","○"))</f>
        <v/>
      </c>
    </row>
    <row r="45" spans="1:16" s="11" customFormat="1" ht="60" hidden="1" customHeight="1">
      <c r="A45" s="12" t="str">
        <f>IF(MAX([7]令和3年度契約状況調査票!C39:C284)&gt;=ROW()-5,ROW()-5,"")</f>
        <v/>
      </c>
      <c r="B45" s="13" t="str">
        <f>IF(A45="","",VLOOKUP(A45,[7]令和3年度契約状況調査票!$C:$AR,7,FALSE))</f>
        <v/>
      </c>
      <c r="C45" s="14" t="str">
        <f>IF(A45="","",VLOOKUP(A45,[7]令和3年度契約状況調査票!$C:$AR,8,FALSE))</f>
        <v/>
      </c>
      <c r="D45" s="15" t="str">
        <f>IF(A45="","",VLOOKUP(A45,[7]令和3年度契約状況調査票!$C:$AR,11,FALSE))</f>
        <v/>
      </c>
      <c r="E45" s="13" t="str">
        <f>IF(A45="","",VLOOKUP(A45,[7]令和3年度契約状況調査票!$C:$AR,12,FALSE))</f>
        <v/>
      </c>
      <c r="F45" s="16" t="str">
        <f>IF(A45="","",VLOOKUP(A45,[7]令和3年度契約状況調査票!$C:$AR,13,FALSE))</f>
        <v/>
      </c>
      <c r="G45" s="17" t="str">
        <f>IF(A45="","",IF(VLOOKUP(A45,[7]令和3年度契約状況調査票!$C:$AR,14,FALSE)="②一般競争入札（総合評価方式）","一般競争入札"&amp;CHAR(10)&amp;"（総合評価方式）","一般競争入札"))</f>
        <v/>
      </c>
      <c r="H45" s="18" t="str">
        <f>IF(A45="","",IF(VLOOKUP(A45,[7]令和3年度契約状況調査票!$C:$AR,23,FALSE)="②同種の他の契約の予定価格を類推されるおそれがあるため公表しない","同種の他の契約の予定価格を類推されるおそれがあるため公表しない",IF(VLOOKUP(A45,[7]令和3年度契約状況調査票!$C:$AR,23,FALSE)="－","－",IF(VLOOKUP(A45,[7]令和3年度契約状況調査票!$C:$AR,9,FALSE)&lt;&gt;"",TEXT(VLOOKUP(A45,[7]令和3年度契約状況調査票!$C:$AR,16,FALSE),"#,##0円")&amp;CHAR(10)&amp;"(A)",VLOOKUP(A45,[7]令和3年度契約状況調査票!$C:$AR,16,FALSE)))))</f>
        <v/>
      </c>
      <c r="I45" s="18" t="str">
        <f>IF(A45="","",VLOOKUP(A45,[7]令和3年度契約状況調査票!$C:$AR,17,FALSE))</f>
        <v/>
      </c>
      <c r="J45" s="19" t="str">
        <f>IF(A45="","",IF(VLOOKUP(A45,[7]令和3年度契約状況調査票!$C:$AR,23,FALSE)="②同種の他の契約の予定価格を類推されるおそれがあるため公表しない","－",IF(VLOOKUP(A45,[7]令和3年度契約状況調査票!$C:$AR,23,FALSE)="－","－",IF(VLOOKUP(A45,[7]令和3年度契約状況調査票!$C:$AR,9,FALSE)&lt;&gt;"",TEXT(VLOOKUP(A45,[7]令和3年度契約状況調査票!$C:$AR,19,FALSE),"#.0%")&amp;CHAR(10)&amp;"(B/A×100)",VLOOKUP(A45,[7]令和3年度契約状況調査票!$C:$AR,19,FALSE)))))</f>
        <v/>
      </c>
      <c r="K45" s="20" t="str">
        <f>IF(A45="","",IF(VLOOKUP(A45,[7]令和3年度契約状況調査票!$C:$AR,29,FALSE)="①公益社団法人","公社",IF(VLOOKUP(A45,[7]令和3年度契約状況調査票!$C:$AR,29,FALSE)="②公益財団法人","公財","")))</f>
        <v/>
      </c>
      <c r="L45" s="20" t="str">
        <f>IF(A45="","",VLOOKUP(A45,[7]令和3年度契約状況調査票!$C:$AR,30,FALSE))</f>
        <v/>
      </c>
      <c r="M45" s="21" t="str">
        <f>IF(A45="","",IF(VLOOKUP(A45,[7]令和3年度契約状況調査票!$C:$AR,30,FALSE)="国所管",VLOOKUP(A45,[7]令和3年度契約状況調査票!$C:$AR,24,FALSE),""))</f>
        <v/>
      </c>
      <c r="N45" s="22" t="str">
        <f>IF(A45="","",IF(AND(P45="○",O45="分担契約/単価契約"),"単価契約"&amp;CHAR(10)&amp;"予定調達総額 "&amp;TEXT(VLOOKUP(A45,[7]令和3年度契約状況調査票!$C:$AR,18,FALSE),"#,##0円")&amp;"(B)"&amp;CHAR(10)&amp;"分担契約"&amp;CHAR(10)&amp;VLOOKUP(A45,[7]令和3年度契約状況調査票!$C:$AR,34,FALSE),IF(AND(P45="○",O45="分担契約"),"分担契約"&amp;CHAR(10)&amp;"契約総額 "&amp;TEXT(VLOOKUP(A45,[7]令和3年度契約状況調査票!$C:$AR,18,FALSE),"#,##0円")&amp;"(B)"&amp;CHAR(10)&amp;VLOOKUP(A45,[7]令和3年度契約状況調査票!$C:$AR,34,FALSE),(IF(O45="分担契約/単価契約","単価契約"&amp;CHAR(10)&amp;"予定調達総額 "&amp;TEXT(VLOOKUP(A45,[7]令和3年度契約状況調査票!$C:$AR,18,FALSE),"#,##0円")&amp;CHAR(10)&amp;"分担契約"&amp;CHAR(10)&amp;VLOOKUP(A45,[7]令和3年度契約状況調査票!$C:$AR,34,FALSE),IF(O45="分担契約","分担契約"&amp;CHAR(10)&amp;"契約総額 "&amp;TEXT(VLOOKUP(A45,[7]令和3年度契約状況調査票!$C:$AR,18,FALSE),"#,##0円")&amp;CHAR(10)&amp;VLOOKUP(A45,[7]令和3年度契約状況調査票!$C:$AR,34,FALSE),IF(O45="単価契約","単価契約"&amp;CHAR(10)&amp;"予定調達総額 "&amp;TEXT(VLOOKUP(A45,[7]令和3年度契約状況調査票!$C:$AR,18,FALSE),"#,##0円")&amp;CHAR(10)&amp;VLOOKUP(A45,[7]令和3年度契約状況調査票!$C:$AR,34,FALSE),VLOOKUP(A45,[7]令和3年度契約状況調査票!$C:$AR,34,FALSE))))))))</f>
        <v/>
      </c>
      <c r="O45" s="11" t="str">
        <f>IF(A45="","",VLOOKUP(A45,[7]令和3年度契約状況調査票!$C:$BY,55,FALSE))</f>
        <v/>
      </c>
      <c r="P45" s="11" t="str">
        <f>IF(A45="","",IF(VLOOKUP(A45,[7]令和3年度契約状況調査票!$C:$AR,23,FALSE)="②同種の他の契約の予定価格を類推されるおそれがあるため公表しない","×","○"))</f>
        <v/>
      </c>
    </row>
    <row r="46" spans="1:16" s="11" customFormat="1" ht="60" hidden="1" customHeight="1">
      <c r="A46" s="12" t="str">
        <f>IF(MAX([7]令和3年度契約状況調査票!C40:C285)&gt;=ROW()-5,ROW()-5,"")</f>
        <v/>
      </c>
      <c r="B46" s="13" t="str">
        <f>IF(A46="","",VLOOKUP(A46,[7]令和3年度契約状況調査票!$C:$AR,7,FALSE))</f>
        <v/>
      </c>
      <c r="C46" s="14" t="str">
        <f>IF(A46="","",VLOOKUP(A46,[7]令和3年度契約状況調査票!$C:$AR,8,FALSE))</f>
        <v/>
      </c>
      <c r="D46" s="15" t="str">
        <f>IF(A46="","",VLOOKUP(A46,[7]令和3年度契約状況調査票!$C:$AR,11,FALSE))</f>
        <v/>
      </c>
      <c r="E46" s="13" t="str">
        <f>IF(A46="","",VLOOKUP(A46,[7]令和3年度契約状況調査票!$C:$AR,12,FALSE))</f>
        <v/>
      </c>
      <c r="F46" s="16" t="str">
        <f>IF(A46="","",VLOOKUP(A46,[7]令和3年度契約状況調査票!$C:$AR,13,FALSE))</f>
        <v/>
      </c>
      <c r="G46" s="17" t="str">
        <f>IF(A46="","",IF(VLOOKUP(A46,[7]令和3年度契約状況調査票!$C:$AR,14,FALSE)="②一般競争入札（総合評価方式）","一般競争入札"&amp;CHAR(10)&amp;"（総合評価方式）","一般競争入札"))</f>
        <v/>
      </c>
      <c r="H46" s="18" t="str">
        <f>IF(A46="","",IF(VLOOKUP(A46,[7]令和3年度契約状況調査票!$C:$AR,23,FALSE)="②同種の他の契約の予定価格を類推されるおそれがあるため公表しない","同種の他の契約の予定価格を類推されるおそれがあるため公表しない",IF(VLOOKUP(A46,[7]令和3年度契約状況調査票!$C:$AR,23,FALSE)="－","－",IF(VLOOKUP(A46,[7]令和3年度契約状況調査票!$C:$AR,9,FALSE)&lt;&gt;"",TEXT(VLOOKUP(A46,[7]令和3年度契約状況調査票!$C:$AR,16,FALSE),"#,##0円")&amp;CHAR(10)&amp;"(A)",VLOOKUP(A46,[7]令和3年度契約状況調査票!$C:$AR,16,FALSE)))))</f>
        <v/>
      </c>
      <c r="I46" s="18" t="str">
        <f>IF(A46="","",VLOOKUP(A46,[7]令和3年度契約状況調査票!$C:$AR,17,FALSE))</f>
        <v/>
      </c>
      <c r="J46" s="19" t="str">
        <f>IF(A46="","",IF(VLOOKUP(A46,[7]令和3年度契約状況調査票!$C:$AR,23,FALSE)="②同種の他の契約の予定価格を類推されるおそれがあるため公表しない","－",IF(VLOOKUP(A46,[7]令和3年度契約状況調査票!$C:$AR,23,FALSE)="－","－",IF(VLOOKUP(A46,[7]令和3年度契約状況調査票!$C:$AR,9,FALSE)&lt;&gt;"",TEXT(VLOOKUP(A46,[7]令和3年度契約状況調査票!$C:$AR,19,FALSE),"#.0%")&amp;CHAR(10)&amp;"(B/A×100)",VLOOKUP(A46,[7]令和3年度契約状況調査票!$C:$AR,19,FALSE)))))</f>
        <v/>
      </c>
      <c r="K46" s="20" t="str">
        <f>IF(A46="","",IF(VLOOKUP(A46,[7]令和3年度契約状況調査票!$C:$AR,29,FALSE)="①公益社団法人","公社",IF(VLOOKUP(A46,[7]令和3年度契約状況調査票!$C:$AR,29,FALSE)="②公益財団法人","公財","")))</f>
        <v/>
      </c>
      <c r="L46" s="20" t="str">
        <f>IF(A46="","",VLOOKUP(A46,[7]令和3年度契約状況調査票!$C:$AR,30,FALSE))</f>
        <v/>
      </c>
      <c r="M46" s="21" t="str">
        <f>IF(A46="","",IF(VLOOKUP(A46,[7]令和3年度契約状況調査票!$C:$AR,30,FALSE)="国所管",VLOOKUP(A46,[7]令和3年度契約状況調査票!$C:$AR,24,FALSE),""))</f>
        <v/>
      </c>
      <c r="N46" s="22" t="str">
        <f>IF(A46="","",IF(AND(P46="○",O46="分担契約/単価契約"),"単価契約"&amp;CHAR(10)&amp;"予定調達総額 "&amp;TEXT(VLOOKUP(A46,[7]令和3年度契約状況調査票!$C:$AR,18,FALSE),"#,##0円")&amp;"(B)"&amp;CHAR(10)&amp;"分担契約"&amp;CHAR(10)&amp;VLOOKUP(A46,[7]令和3年度契約状況調査票!$C:$AR,34,FALSE),IF(AND(P46="○",O46="分担契約"),"分担契約"&amp;CHAR(10)&amp;"契約総額 "&amp;TEXT(VLOOKUP(A46,[7]令和3年度契約状況調査票!$C:$AR,18,FALSE),"#,##0円")&amp;"(B)"&amp;CHAR(10)&amp;VLOOKUP(A46,[7]令和3年度契約状況調査票!$C:$AR,34,FALSE),(IF(O46="分担契約/単価契約","単価契約"&amp;CHAR(10)&amp;"予定調達総額 "&amp;TEXT(VLOOKUP(A46,[7]令和3年度契約状況調査票!$C:$AR,18,FALSE),"#,##0円")&amp;CHAR(10)&amp;"分担契約"&amp;CHAR(10)&amp;VLOOKUP(A46,[7]令和3年度契約状況調査票!$C:$AR,34,FALSE),IF(O46="分担契約","分担契約"&amp;CHAR(10)&amp;"契約総額 "&amp;TEXT(VLOOKUP(A46,[7]令和3年度契約状況調査票!$C:$AR,18,FALSE),"#,##0円")&amp;CHAR(10)&amp;VLOOKUP(A46,[7]令和3年度契約状況調査票!$C:$AR,34,FALSE),IF(O46="単価契約","単価契約"&amp;CHAR(10)&amp;"予定調達総額 "&amp;TEXT(VLOOKUP(A46,[7]令和3年度契約状況調査票!$C:$AR,18,FALSE),"#,##0円")&amp;CHAR(10)&amp;VLOOKUP(A46,[7]令和3年度契約状況調査票!$C:$AR,34,FALSE),VLOOKUP(A46,[7]令和3年度契約状況調査票!$C:$AR,34,FALSE))))))))</f>
        <v/>
      </c>
      <c r="O46" s="11" t="str">
        <f>IF(A46="","",VLOOKUP(A46,[7]令和3年度契約状況調査票!$C:$BY,55,FALSE))</f>
        <v/>
      </c>
      <c r="P46" s="11" t="str">
        <f>IF(A46="","",IF(VLOOKUP(A46,[7]令和3年度契約状況調査票!$C:$AR,23,FALSE)="②同種の他の契約の予定価格を類推されるおそれがあるため公表しない","×","○"))</f>
        <v/>
      </c>
    </row>
    <row r="47" spans="1:16" s="11" customFormat="1" ht="60" hidden="1" customHeight="1">
      <c r="A47" s="12" t="str">
        <f>IF(MAX([7]令和3年度契約状況調査票!C41:C286)&gt;=ROW()-5,ROW()-5,"")</f>
        <v/>
      </c>
      <c r="B47" s="13" t="str">
        <f>IF(A47="","",VLOOKUP(A47,[7]令和3年度契約状況調査票!$C:$AR,7,FALSE))</f>
        <v/>
      </c>
      <c r="C47" s="14" t="str">
        <f>IF(A47="","",VLOOKUP(A47,[7]令和3年度契約状況調査票!$C:$AR,8,FALSE))</f>
        <v/>
      </c>
      <c r="D47" s="15" t="str">
        <f>IF(A47="","",VLOOKUP(A47,[7]令和3年度契約状況調査票!$C:$AR,11,FALSE))</f>
        <v/>
      </c>
      <c r="E47" s="13" t="str">
        <f>IF(A47="","",VLOOKUP(A47,[7]令和3年度契約状況調査票!$C:$AR,12,FALSE))</f>
        <v/>
      </c>
      <c r="F47" s="16" t="str">
        <f>IF(A47="","",VLOOKUP(A47,[7]令和3年度契約状況調査票!$C:$AR,13,FALSE))</f>
        <v/>
      </c>
      <c r="G47" s="17" t="str">
        <f>IF(A47="","",IF(VLOOKUP(A47,[7]令和3年度契約状況調査票!$C:$AR,14,FALSE)="②一般競争入札（総合評価方式）","一般競争入札"&amp;CHAR(10)&amp;"（総合評価方式）","一般競争入札"))</f>
        <v/>
      </c>
      <c r="H47" s="18" t="str">
        <f>IF(A47="","",IF(VLOOKUP(A47,[7]令和3年度契約状況調査票!$C:$AR,23,FALSE)="②同種の他の契約の予定価格を類推されるおそれがあるため公表しない","同種の他の契約の予定価格を類推されるおそれがあるため公表しない",IF(VLOOKUP(A47,[7]令和3年度契約状況調査票!$C:$AR,23,FALSE)="－","－",IF(VLOOKUP(A47,[7]令和3年度契約状況調査票!$C:$AR,9,FALSE)&lt;&gt;"",TEXT(VLOOKUP(A47,[7]令和3年度契約状況調査票!$C:$AR,16,FALSE),"#,##0円")&amp;CHAR(10)&amp;"(A)",VLOOKUP(A47,[7]令和3年度契約状況調査票!$C:$AR,16,FALSE)))))</f>
        <v/>
      </c>
      <c r="I47" s="18" t="str">
        <f>IF(A47="","",VLOOKUP(A47,[7]令和3年度契約状況調査票!$C:$AR,17,FALSE))</f>
        <v/>
      </c>
      <c r="J47" s="19" t="str">
        <f>IF(A47="","",IF(VLOOKUP(A47,[7]令和3年度契約状況調査票!$C:$AR,23,FALSE)="②同種の他の契約の予定価格を類推されるおそれがあるため公表しない","－",IF(VLOOKUP(A47,[7]令和3年度契約状況調査票!$C:$AR,23,FALSE)="－","－",IF(VLOOKUP(A47,[7]令和3年度契約状況調査票!$C:$AR,9,FALSE)&lt;&gt;"",TEXT(VLOOKUP(A47,[7]令和3年度契約状況調査票!$C:$AR,19,FALSE),"#.0%")&amp;CHAR(10)&amp;"(B/A×100)",VLOOKUP(A47,[7]令和3年度契約状況調査票!$C:$AR,19,FALSE)))))</f>
        <v/>
      </c>
      <c r="K47" s="20" t="str">
        <f>IF(A47="","",IF(VLOOKUP(A47,[7]令和3年度契約状況調査票!$C:$AR,29,FALSE)="①公益社団法人","公社",IF(VLOOKUP(A47,[7]令和3年度契約状況調査票!$C:$AR,29,FALSE)="②公益財団法人","公財","")))</f>
        <v/>
      </c>
      <c r="L47" s="20" t="str">
        <f>IF(A47="","",VLOOKUP(A47,[7]令和3年度契約状況調査票!$C:$AR,30,FALSE))</f>
        <v/>
      </c>
      <c r="M47" s="21" t="str">
        <f>IF(A47="","",IF(VLOOKUP(A47,[7]令和3年度契約状況調査票!$C:$AR,30,FALSE)="国所管",VLOOKUP(A47,[7]令和3年度契約状況調査票!$C:$AR,24,FALSE),""))</f>
        <v/>
      </c>
      <c r="N47" s="22" t="str">
        <f>IF(A47="","",IF(AND(P47="○",O47="分担契約/単価契約"),"単価契約"&amp;CHAR(10)&amp;"予定調達総額 "&amp;TEXT(VLOOKUP(A47,[7]令和3年度契約状況調査票!$C:$AR,18,FALSE),"#,##0円")&amp;"(B)"&amp;CHAR(10)&amp;"分担契約"&amp;CHAR(10)&amp;VLOOKUP(A47,[7]令和3年度契約状況調査票!$C:$AR,34,FALSE),IF(AND(P47="○",O47="分担契約"),"分担契約"&amp;CHAR(10)&amp;"契約総額 "&amp;TEXT(VLOOKUP(A47,[7]令和3年度契約状況調査票!$C:$AR,18,FALSE),"#,##0円")&amp;"(B)"&amp;CHAR(10)&amp;VLOOKUP(A47,[7]令和3年度契約状況調査票!$C:$AR,34,FALSE),(IF(O47="分担契約/単価契約","単価契約"&amp;CHAR(10)&amp;"予定調達総額 "&amp;TEXT(VLOOKUP(A47,[7]令和3年度契約状況調査票!$C:$AR,18,FALSE),"#,##0円")&amp;CHAR(10)&amp;"分担契約"&amp;CHAR(10)&amp;VLOOKUP(A47,[7]令和3年度契約状況調査票!$C:$AR,34,FALSE),IF(O47="分担契約","分担契約"&amp;CHAR(10)&amp;"契約総額 "&amp;TEXT(VLOOKUP(A47,[7]令和3年度契約状況調査票!$C:$AR,18,FALSE),"#,##0円")&amp;CHAR(10)&amp;VLOOKUP(A47,[7]令和3年度契約状況調査票!$C:$AR,34,FALSE),IF(O47="単価契約","単価契約"&amp;CHAR(10)&amp;"予定調達総額 "&amp;TEXT(VLOOKUP(A47,[7]令和3年度契約状況調査票!$C:$AR,18,FALSE),"#,##0円")&amp;CHAR(10)&amp;VLOOKUP(A47,[7]令和3年度契約状況調査票!$C:$AR,34,FALSE),VLOOKUP(A47,[7]令和3年度契約状況調査票!$C:$AR,34,FALSE))))))))</f>
        <v/>
      </c>
      <c r="O47" s="11" t="str">
        <f>IF(A47="","",VLOOKUP(A47,[7]令和3年度契約状況調査票!$C:$BY,55,FALSE))</f>
        <v/>
      </c>
      <c r="P47" s="11" t="str">
        <f>IF(A47="","",IF(VLOOKUP(A47,[7]令和3年度契約状況調査票!$C:$AR,23,FALSE)="②同種の他の契約の予定価格を類推されるおそれがあるため公表しない","×","○"))</f>
        <v/>
      </c>
    </row>
    <row r="48" spans="1:16" s="11" customFormat="1" ht="60" hidden="1" customHeight="1">
      <c r="A48" s="12" t="str">
        <f>IF(MAX([7]令和3年度契約状況調査票!C42:C287)&gt;=ROW()-5,ROW()-5,"")</f>
        <v/>
      </c>
      <c r="B48" s="13" t="str">
        <f>IF(A48="","",VLOOKUP(A48,[7]令和3年度契約状況調査票!$C:$AR,7,FALSE))</f>
        <v/>
      </c>
      <c r="C48" s="14" t="str">
        <f>IF(A48="","",VLOOKUP(A48,[7]令和3年度契約状況調査票!$C:$AR,8,FALSE))</f>
        <v/>
      </c>
      <c r="D48" s="15" t="str">
        <f>IF(A48="","",VLOOKUP(A48,[7]令和3年度契約状況調査票!$C:$AR,11,FALSE))</f>
        <v/>
      </c>
      <c r="E48" s="13" t="str">
        <f>IF(A48="","",VLOOKUP(A48,[7]令和3年度契約状況調査票!$C:$AR,12,FALSE))</f>
        <v/>
      </c>
      <c r="F48" s="16" t="str">
        <f>IF(A48="","",VLOOKUP(A48,[7]令和3年度契約状況調査票!$C:$AR,13,FALSE))</f>
        <v/>
      </c>
      <c r="G48" s="17" t="str">
        <f>IF(A48="","",IF(VLOOKUP(A48,[7]令和3年度契約状況調査票!$C:$AR,14,FALSE)="②一般競争入札（総合評価方式）","一般競争入札"&amp;CHAR(10)&amp;"（総合評価方式）","一般競争入札"))</f>
        <v/>
      </c>
      <c r="H48" s="18" t="str">
        <f>IF(A48="","",IF(VLOOKUP(A48,[7]令和3年度契約状況調査票!$C:$AR,23,FALSE)="②同種の他の契約の予定価格を類推されるおそれがあるため公表しない","同種の他の契約の予定価格を類推されるおそれがあるため公表しない",IF(VLOOKUP(A48,[7]令和3年度契約状況調査票!$C:$AR,23,FALSE)="－","－",IF(VLOOKUP(A48,[7]令和3年度契約状況調査票!$C:$AR,9,FALSE)&lt;&gt;"",TEXT(VLOOKUP(A48,[7]令和3年度契約状況調査票!$C:$AR,16,FALSE),"#,##0円")&amp;CHAR(10)&amp;"(A)",VLOOKUP(A48,[7]令和3年度契約状況調査票!$C:$AR,16,FALSE)))))</f>
        <v/>
      </c>
      <c r="I48" s="18" t="str">
        <f>IF(A48="","",VLOOKUP(A48,[7]令和3年度契約状況調査票!$C:$AR,17,FALSE))</f>
        <v/>
      </c>
      <c r="J48" s="19" t="str">
        <f>IF(A48="","",IF(VLOOKUP(A48,[7]令和3年度契約状況調査票!$C:$AR,23,FALSE)="②同種の他の契約の予定価格を類推されるおそれがあるため公表しない","－",IF(VLOOKUP(A48,[7]令和3年度契約状況調査票!$C:$AR,23,FALSE)="－","－",IF(VLOOKUP(A48,[7]令和3年度契約状況調査票!$C:$AR,9,FALSE)&lt;&gt;"",TEXT(VLOOKUP(A48,[7]令和3年度契約状況調査票!$C:$AR,19,FALSE),"#.0%")&amp;CHAR(10)&amp;"(B/A×100)",VLOOKUP(A48,[7]令和3年度契約状況調査票!$C:$AR,19,FALSE)))))</f>
        <v/>
      </c>
      <c r="K48" s="20" t="str">
        <f>IF(A48="","",IF(VLOOKUP(A48,[7]令和3年度契約状況調査票!$C:$AR,29,FALSE)="①公益社団法人","公社",IF(VLOOKUP(A48,[7]令和3年度契約状況調査票!$C:$AR,29,FALSE)="②公益財団法人","公財","")))</f>
        <v/>
      </c>
      <c r="L48" s="20" t="str">
        <f>IF(A48="","",VLOOKUP(A48,[7]令和3年度契約状況調査票!$C:$AR,30,FALSE))</f>
        <v/>
      </c>
      <c r="M48" s="21" t="str">
        <f>IF(A48="","",IF(VLOOKUP(A48,[7]令和3年度契約状況調査票!$C:$AR,30,FALSE)="国所管",VLOOKUP(A48,[7]令和3年度契約状況調査票!$C:$AR,24,FALSE),""))</f>
        <v/>
      </c>
      <c r="N48" s="22" t="str">
        <f>IF(A48="","",IF(AND(P48="○",O48="分担契約/単価契約"),"単価契約"&amp;CHAR(10)&amp;"予定調達総額 "&amp;TEXT(VLOOKUP(A48,[7]令和3年度契約状況調査票!$C:$AR,18,FALSE),"#,##0円")&amp;"(B)"&amp;CHAR(10)&amp;"分担契約"&amp;CHAR(10)&amp;VLOOKUP(A48,[7]令和3年度契約状況調査票!$C:$AR,34,FALSE),IF(AND(P48="○",O48="分担契約"),"分担契約"&amp;CHAR(10)&amp;"契約総額 "&amp;TEXT(VLOOKUP(A48,[7]令和3年度契約状況調査票!$C:$AR,18,FALSE),"#,##0円")&amp;"(B)"&amp;CHAR(10)&amp;VLOOKUP(A48,[7]令和3年度契約状況調査票!$C:$AR,34,FALSE),(IF(O48="分担契約/単価契約","単価契約"&amp;CHAR(10)&amp;"予定調達総額 "&amp;TEXT(VLOOKUP(A48,[7]令和3年度契約状況調査票!$C:$AR,18,FALSE),"#,##0円")&amp;CHAR(10)&amp;"分担契約"&amp;CHAR(10)&amp;VLOOKUP(A48,[7]令和3年度契約状況調査票!$C:$AR,34,FALSE),IF(O48="分担契約","分担契約"&amp;CHAR(10)&amp;"契約総額 "&amp;TEXT(VLOOKUP(A48,[7]令和3年度契約状況調査票!$C:$AR,18,FALSE),"#,##0円")&amp;CHAR(10)&amp;VLOOKUP(A48,[7]令和3年度契約状況調査票!$C:$AR,34,FALSE),IF(O48="単価契約","単価契約"&amp;CHAR(10)&amp;"予定調達総額 "&amp;TEXT(VLOOKUP(A48,[7]令和3年度契約状況調査票!$C:$AR,18,FALSE),"#,##0円")&amp;CHAR(10)&amp;VLOOKUP(A48,[7]令和3年度契約状況調査票!$C:$AR,34,FALSE),VLOOKUP(A48,[7]令和3年度契約状況調査票!$C:$AR,34,FALSE))))))))</f>
        <v/>
      </c>
      <c r="O48" s="11" t="str">
        <f>IF(A48="","",VLOOKUP(A48,[7]令和3年度契約状況調査票!$C:$BY,55,FALSE))</f>
        <v/>
      </c>
      <c r="P48" s="11" t="str">
        <f>IF(A48="","",IF(VLOOKUP(A48,[7]令和3年度契約状況調査票!$C:$AR,23,FALSE)="②同種の他の契約の予定価格を類推されるおそれがあるため公表しない","×","○"))</f>
        <v/>
      </c>
    </row>
    <row r="49" spans="1:16" s="11" customFormat="1" ht="60" hidden="1" customHeight="1">
      <c r="A49" s="12" t="str">
        <f>IF(MAX([7]令和3年度契約状況調査票!C43:C288)&gt;=ROW()-5,ROW()-5,"")</f>
        <v/>
      </c>
      <c r="B49" s="13" t="str">
        <f>IF(A49="","",VLOOKUP(A49,[7]令和3年度契約状況調査票!$C:$AR,7,FALSE))</f>
        <v/>
      </c>
      <c r="C49" s="14" t="str">
        <f>IF(A49="","",VLOOKUP(A49,[7]令和3年度契約状況調査票!$C:$AR,8,FALSE))</f>
        <v/>
      </c>
      <c r="D49" s="15" t="str">
        <f>IF(A49="","",VLOOKUP(A49,[7]令和3年度契約状況調査票!$C:$AR,11,FALSE))</f>
        <v/>
      </c>
      <c r="E49" s="13" t="str">
        <f>IF(A49="","",VLOOKUP(A49,[7]令和3年度契約状況調査票!$C:$AR,12,FALSE))</f>
        <v/>
      </c>
      <c r="F49" s="16" t="str">
        <f>IF(A49="","",VLOOKUP(A49,[7]令和3年度契約状況調査票!$C:$AR,13,FALSE))</f>
        <v/>
      </c>
      <c r="G49" s="17" t="str">
        <f>IF(A49="","",IF(VLOOKUP(A49,[7]令和3年度契約状況調査票!$C:$AR,14,FALSE)="②一般競争入札（総合評価方式）","一般競争入札"&amp;CHAR(10)&amp;"（総合評価方式）","一般競争入札"))</f>
        <v/>
      </c>
      <c r="H49" s="18" t="str">
        <f>IF(A49="","",IF(VLOOKUP(A49,[7]令和3年度契約状況調査票!$C:$AR,23,FALSE)="②同種の他の契約の予定価格を類推されるおそれがあるため公表しない","同種の他の契約の予定価格を類推されるおそれがあるため公表しない",IF(VLOOKUP(A49,[7]令和3年度契約状況調査票!$C:$AR,23,FALSE)="－","－",IF(VLOOKUP(A49,[7]令和3年度契約状況調査票!$C:$AR,9,FALSE)&lt;&gt;"",TEXT(VLOOKUP(A49,[7]令和3年度契約状況調査票!$C:$AR,16,FALSE),"#,##0円")&amp;CHAR(10)&amp;"(A)",VLOOKUP(A49,[7]令和3年度契約状況調査票!$C:$AR,16,FALSE)))))</f>
        <v/>
      </c>
      <c r="I49" s="18" t="str">
        <f>IF(A49="","",VLOOKUP(A49,[7]令和3年度契約状況調査票!$C:$AR,17,FALSE))</f>
        <v/>
      </c>
      <c r="J49" s="19" t="str">
        <f>IF(A49="","",IF(VLOOKUP(A49,[7]令和3年度契約状況調査票!$C:$AR,23,FALSE)="②同種の他の契約の予定価格を類推されるおそれがあるため公表しない","－",IF(VLOOKUP(A49,[7]令和3年度契約状況調査票!$C:$AR,23,FALSE)="－","－",IF(VLOOKUP(A49,[7]令和3年度契約状況調査票!$C:$AR,9,FALSE)&lt;&gt;"",TEXT(VLOOKUP(A49,[7]令和3年度契約状況調査票!$C:$AR,19,FALSE),"#.0%")&amp;CHAR(10)&amp;"(B/A×100)",VLOOKUP(A49,[7]令和3年度契約状況調査票!$C:$AR,19,FALSE)))))</f>
        <v/>
      </c>
      <c r="K49" s="20" t="str">
        <f>IF(A49="","",IF(VLOOKUP(A49,[7]令和3年度契約状況調査票!$C:$AR,29,FALSE)="①公益社団法人","公社",IF(VLOOKUP(A49,[7]令和3年度契約状況調査票!$C:$AR,29,FALSE)="②公益財団法人","公財","")))</f>
        <v/>
      </c>
      <c r="L49" s="20" t="str">
        <f>IF(A49="","",VLOOKUP(A49,[7]令和3年度契約状況調査票!$C:$AR,30,FALSE))</f>
        <v/>
      </c>
      <c r="M49" s="21" t="str">
        <f>IF(A49="","",IF(VLOOKUP(A49,[7]令和3年度契約状況調査票!$C:$AR,30,FALSE)="国所管",VLOOKUP(A49,[7]令和3年度契約状況調査票!$C:$AR,24,FALSE),""))</f>
        <v/>
      </c>
      <c r="N49" s="22" t="str">
        <f>IF(A49="","",IF(AND(P49="○",O49="分担契約/単価契約"),"単価契約"&amp;CHAR(10)&amp;"予定調達総額 "&amp;TEXT(VLOOKUP(A49,[7]令和3年度契約状況調査票!$C:$AR,18,FALSE),"#,##0円")&amp;"(B)"&amp;CHAR(10)&amp;"分担契約"&amp;CHAR(10)&amp;VLOOKUP(A49,[7]令和3年度契約状況調査票!$C:$AR,34,FALSE),IF(AND(P49="○",O49="分担契約"),"分担契約"&amp;CHAR(10)&amp;"契約総額 "&amp;TEXT(VLOOKUP(A49,[7]令和3年度契約状況調査票!$C:$AR,18,FALSE),"#,##0円")&amp;"(B)"&amp;CHAR(10)&amp;VLOOKUP(A49,[7]令和3年度契約状況調査票!$C:$AR,34,FALSE),(IF(O49="分担契約/単価契約","単価契約"&amp;CHAR(10)&amp;"予定調達総額 "&amp;TEXT(VLOOKUP(A49,[7]令和3年度契約状況調査票!$C:$AR,18,FALSE),"#,##0円")&amp;CHAR(10)&amp;"分担契約"&amp;CHAR(10)&amp;VLOOKUP(A49,[7]令和3年度契約状況調査票!$C:$AR,34,FALSE),IF(O49="分担契約","分担契約"&amp;CHAR(10)&amp;"契約総額 "&amp;TEXT(VLOOKUP(A49,[7]令和3年度契約状況調査票!$C:$AR,18,FALSE),"#,##0円")&amp;CHAR(10)&amp;VLOOKUP(A49,[7]令和3年度契約状況調査票!$C:$AR,34,FALSE),IF(O49="単価契約","単価契約"&amp;CHAR(10)&amp;"予定調達総額 "&amp;TEXT(VLOOKUP(A49,[7]令和3年度契約状況調査票!$C:$AR,18,FALSE),"#,##0円")&amp;CHAR(10)&amp;VLOOKUP(A49,[7]令和3年度契約状況調査票!$C:$AR,34,FALSE),VLOOKUP(A49,[7]令和3年度契約状況調査票!$C:$AR,34,FALSE))))))))</f>
        <v/>
      </c>
      <c r="O49" s="11" t="str">
        <f>IF(A49="","",VLOOKUP(A49,[7]令和3年度契約状況調査票!$C:$BY,55,FALSE))</f>
        <v/>
      </c>
      <c r="P49" s="11" t="str">
        <f>IF(A49="","",IF(VLOOKUP(A49,[7]令和3年度契約状況調査票!$C:$AR,23,FALSE)="②同種の他の契約の予定価格を類推されるおそれがあるため公表しない","×","○"))</f>
        <v/>
      </c>
    </row>
    <row r="50" spans="1:16" s="11" customFormat="1" ht="60" hidden="1" customHeight="1">
      <c r="A50" s="12" t="str">
        <f>IF(MAX([7]令和3年度契約状況調査票!C44:C289)&gt;=ROW()-5,ROW()-5,"")</f>
        <v/>
      </c>
      <c r="B50" s="13" t="str">
        <f>IF(A50="","",VLOOKUP(A50,[7]令和3年度契約状況調査票!$C:$AR,7,FALSE))</f>
        <v/>
      </c>
      <c r="C50" s="14" t="str">
        <f>IF(A50="","",VLOOKUP(A50,[7]令和3年度契約状況調査票!$C:$AR,8,FALSE))</f>
        <v/>
      </c>
      <c r="D50" s="15" t="str">
        <f>IF(A50="","",VLOOKUP(A50,[7]令和3年度契約状況調査票!$C:$AR,11,FALSE))</f>
        <v/>
      </c>
      <c r="E50" s="13" t="str">
        <f>IF(A50="","",VLOOKUP(A50,[7]令和3年度契約状況調査票!$C:$AR,12,FALSE))</f>
        <v/>
      </c>
      <c r="F50" s="16" t="str">
        <f>IF(A50="","",VLOOKUP(A50,[7]令和3年度契約状況調査票!$C:$AR,13,FALSE))</f>
        <v/>
      </c>
      <c r="G50" s="17" t="str">
        <f>IF(A50="","",IF(VLOOKUP(A50,[7]令和3年度契約状況調査票!$C:$AR,14,FALSE)="②一般競争入札（総合評価方式）","一般競争入札"&amp;CHAR(10)&amp;"（総合評価方式）","一般競争入札"))</f>
        <v/>
      </c>
      <c r="H50" s="18" t="str">
        <f>IF(A50="","",IF(VLOOKUP(A50,[7]令和3年度契約状況調査票!$C:$AR,23,FALSE)="②同種の他の契約の予定価格を類推されるおそれがあるため公表しない","同種の他の契約の予定価格を類推されるおそれがあるため公表しない",IF(VLOOKUP(A50,[7]令和3年度契約状況調査票!$C:$AR,23,FALSE)="－","－",IF(VLOOKUP(A50,[7]令和3年度契約状況調査票!$C:$AR,9,FALSE)&lt;&gt;"",TEXT(VLOOKUP(A50,[7]令和3年度契約状況調査票!$C:$AR,16,FALSE),"#,##0円")&amp;CHAR(10)&amp;"(A)",VLOOKUP(A50,[7]令和3年度契約状況調査票!$C:$AR,16,FALSE)))))</f>
        <v/>
      </c>
      <c r="I50" s="18" t="str">
        <f>IF(A50="","",VLOOKUP(A50,[7]令和3年度契約状況調査票!$C:$AR,17,FALSE))</f>
        <v/>
      </c>
      <c r="J50" s="19" t="str">
        <f>IF(A50="","",IF(VLOOKUP(A50,[7]令和3年度契約状況調査票!$C:$AR,23,FALSE)="②同種の他の契約の予定価格を類推されるおそれがあるため公表しない","－",IF(VLOOKUP(A50,[7]令和3年度契約状況調査票!$C:$AR,23,FALSE)="－","－",IF(VLOOKUP(A50,[7]令和3年度契約状況調査票!$C:$AR,9,FALSE)&lt;&gt;"",TEXT(VLOOKUP(A50,[7]令和3年度契約状況調査票!$C:$AR,19,FALSE),"#.0%")&amp;CHAR(10)&amp;"(B/A×100)",VLOOKUP(A50,[7]令和3年度契約状況調査票!$C:$AR,19,FALSE)))))</f>
        <v/>
      </c>
      <c r="K50" s="20" t="str">
        <f>IF(A50="","",IF(VLOOKUP(A50,[7]令和3年度契約状況調査票!$C:$AR,29,FALSE)="①公益社団法人","公社",IF(VLOOKUP(A50,[7]令和3年度契約状況調査票!$C:$AR,29,FALSE)="②公益財団法人","公財","")))</f>
        <v/>
      </c>
      <c r="L50" s="20" t="str">
        <f>IF(A50="","",VLOOKUP(A50,[7]令和3年度契約状況調査票!$C:$AR,30,FALSE))</f>
        <v/>
      </c>
      <c r="M50" s="21" t="str">
        <f>IF(A50="","",IF(VLOOKUP(A50,[7]令和3年度契約状況調査票!$C:$AR,30,FALSE)="国所管",VLOOKUP(A50,[7]令和3年度契約状況調査票!$C:$AR,24,FALSE),""))</f>
        <v/>
      </c>
      <c r="N50" s="22" t="str">
        <f>IF(A50="","",IF(AND(P50="○",O50="分担契約/単価契約"),"単価契約"&amp;CHAR(10)&amp;"予定調達総額 "&amp;TEXT(VLOOKUP(A50,[7]令和3年度契約状況調査票!$C:$AR,18,FALSE),"#,##0円")&amp;"(B)"&amp;CHAR(10)&amp;"分担契約"&amp;CHAR(10)&amp;VLOOKUP(A50,[7]令和3年度契約状況調査票!$C:$AR,34,FALSE),IF(AND(P50="○",O50="分担契約"),"分担契約"&amp;CHAR(10)&amp;"契約総額 "&amp;TEXT(VLOOKUP(A50,[7]令和3年度契約状況調査票!$C:$AR,18,FALSE),"#,##0円")&amp;"(B)"&amp;CHAR(10)&amp;VLOOKUP(A50,[7]令和3年度契約状況調査票!$C:$AR,34,FALSE),(IF(O50="分担契約/単価契約","単価契約"&amp;CHAR(10)&amp;"予定調達総額 "&amp;TEXT(VLOOKUP(A50,[7]令和3年度契約状況調査票!$C:$AR,18,FALSE),"#,##0円")&amp;CHAR(10)&amp;"分担契約"&amp;CHAR(10)&amp;VLOOKUP(A50,[7]令和3年度契約状況調査票!$C:$AR,34,FALSE),IF(O50="分担契約","分担契約"&amp;CHAR(10)&amp;"契約総額 "&amp;TEXT(VLOOKUP(A50,[7]令和3年度契約状況調査票!$C:$AR,18,FALSE),"#,##0円")&amp;CHAR(10)&amp;VLOOKUP(A50,[7]令和3年度契約状況調査票!$C:$AR,34,FALSE),IF(O50="単価契約","単価契約"&amp;CHAR(10)&amp;"予定調達総額 "&amp;TEXT(VLOOKUP(A50,[7]令和3年度契約状況調査票!$C:$AR,18,FALSE),"#,##0円")&amp;CHAR(10)&amp;VLOOKUP(A50,[7]令和3年度契約状況調査票!$C:$AR,34,FALSE),VLOOKUP(A50,[7]令和3年度契約状況調査票!$C:$AR,34,FALSE))))))))</f>
        <v/>
      </c>
      <c r="O50" s="11" t="str">
        <f>IF(A50="","",VLOOKUP(A50,[7]令和3年度契約状況調査票!$C:$BY,55,FALSE))</f>
        <v/>
      </c>
      <c r="P50" s="11" t="str">
        <f>IF(A50="","",IF(VLOOKUP(A50,[7]令和3年度契約状況調査票!$C:$AR,23,FALSE)="②同種の他の契約の予定価格を類推されるおそれがあるため公表しない","×","○"))</f>
        <v/>
      </c>
    </row>
    <row r="51" spans="1:16" s="11" customFormat="1" ht="60" hidden="1" customHeight="1">
      <c r="A51" s="12" t="str">
        <f>IF(MAX([7]令和3年度契約状況調査票!C45:C290)&gt;=ROW()-5,ROW()-5,"")</f>
        <v/>
      </c>
      <c r="B51" s="13" t="str">
        <f>IF(A51="","",VLOOKUP(A51,[7]令和3年度契約状況調査票!$C:$AR,7,FALSE))</f>
        <v/>
      </c>
      <c r="C51" s="14" t="str">
        <f>IF(A51="","",VLOOKUP(A51,[7]令和3年度契約状況調査票!$C:$AR,8,FALSE))</f>
        <v/>
      </c>
      <c r="D51" s="15" t="str">
        <f>IF(A51="","",VLOOKUP(A51,[7]令和3年度契約状況調査票!$C:$AR,11,FALSE))</f>
        <v/>
      </c>
      <c r="E51" s="13" t="str">
        <f>IF(A51="","",VLOOKUP(A51,[7]令和3年度契約状況調査票!$C:$AR,12,FALSE))</f>
        <v/>
      </c>
      <c r="F51" s="16" t="str">
        <f>IF(A51="","",VLOOKUP(A51,[7]令和3年度契約状況調査票!$C:$AR,13,FALSE))</f>
        <v/>
      </c>
      <c r="G51" s="17" t="str">
        <f>IF(A51="","",IF(VLOOKUP(A51,[7]令和3年度契約状況調査票!$C:$AR,14,FALSE)="②一般競争入札（総合評価方式）","一般競争入札"&amp;CHAR(10)&amp;"（総合評価方式）","一般競争入札"))</f>
        <v/>
      </c>
      <c r="H51" s="18" t="str">
        <f>IF(A51="","",IF(VLOOKUP(A51,[7]令和3年度契約状況調査票!$C:$AR,23,FALSE)="②同種の他の契約の予定価格を類推されるおそれがあるため公表しない","同種の他の契約の予定価格を類推されるおそれがあるため公表しない",IF(VLOOKUP(A51,[7]令和3年度契約状況調査票!$C:$AR,23,FALSE)="－","－",IF(VLOOKUP(A51,[7]令和3年度契約状況調査票!$C:$AR,9,FALSE)&lt;&gt;"",TEXT(VLOOKUP(A51,[7]令和3年度契約状況調査票!$C:$AR,16,FALSE),"#,##0円")&amp;CHAR(10)&amp;"(A)",VLOOKUP(A51,[7]令和3年度契約状況調査票!$C:$AR,16,FALSE)))))</f>
        <v/>
      </c>
      <c r="I51" s="18" t="str">
        <f>IF(A51="","",VLOOKUP(A51,[7]令和3年度契約状況調査票!$C:$AR,17,FALSE))</f>
        <v/>
      </c>
      <c r="J51" s="19" t="str">
        <f>IF(A51="","",IF(VLOOKUP(A51,[7]令和3年度契約状況調査票!$C:$AR,23,FALSE)="②同種の他の契約の予定価格を類推されるおそれがあるため公表しない","－",IF(VLOOKUP(A51,[7]令和3年度契約状況調査票!$C:$AR,23,FALSE)="－","－",IF(VLOOKUP(A51,[7]令和3年度契約状況調査票!$C:$AR,9,FALSE)&lt;&gt;"",TEXT(VLOOKUP(A51,[7]令和3年度契約状況調査票!$C:$AR,19,FALSE),"#.0%")&amp;CHAR(10)&amp;"(B/A×100)",VLOOKUP(A51,[7]令和3年度契約状況調査票!$C:$AR,19,FALSE)))))</f>
        <v/>
      </c>
      <c r="K51" s="20" t="str">
        <f>IF(A51="","",IF(VLOOKUP(A51,[7]令和3年度契約状況調査票!$C:$AR,29,FALSE)="①公益社団法人","公社",IF(VLOOKUP(A51,[7]令和3年度契約状況調査票!$C:$AR,29,FALSE)="②公益財団法人","公財","")))</f>
        <v/>
      </c>
      <c r="L51" s="20" t="str">
        <f>IF(A51="","",VLOOKUP(A51,[7]令和3年度契約状況調査票!$C:$AR,30,FALSE))</f>
        <v/>
      </c>
      <c r="M51" s="21" t="str">
        <f>IF(A51="","",IF(VLOOKUP(A51,[7]令和3年度契約状況調査票!$C:$AR,30,FALSE)="国所管",VLOOKUP(A51,[7]令和3年度契約状況調査票!$C:$AR,24,FALSE),""))</f>
        <v/>
      </c>
      <c r="N51" s="22" t="str">
        <f>IF(A51="","",IF(AND(P51="○",O51="分担契約/単価契約"),"単価契約"&amp;CHAR(10)&amp;"予定調達総額 "&amp;TEXT(VLOOKUP(A51,[7]令和3年度契約状況調査票!$C:$AR,18,FALSE),"#,##0円")&amp;"(B)"&amp;CHAR(10)&amp;"分担契約"&amp;CHAR(10)&amp;VLOOKUP(A51,[7]令和3年度契約状況調査票!$C:$AR,34,FALSE),IF(AND(P51="○",O51="分担契約"),"分担契約"&amp;CHAR(10)&amp;"契約総額 "&amp;TEXT(VLOOKUP(A51,[7]令和3年度契約状況調査票!$C:$AR,18,FALSE),"#,##0円")&amp;"(B)"&amp;CHAR(10)&amp;VLOOKUP(A51,[7]令和3年度契約状況調査票!$C:$AR,34,FALSE),(IF(O51="分担契約/単価契約","単価契約"&amp;CHAR(10)&amp;"予定調達総額 "&amp;TEXT(VLOOKUP(A51,[7]令和3年度契約状況調査票!$C:$AR,18,FALSE),"#,##0円")&amp;CHAR(10)&amp;"分担契約"&amp;CHAR(10)&amp;VLOOKUP(A51,[7]令和3年度契約状況調査票!$C:$AR,34,FALSE),IF(O51="分担契約","分担契約"&amp;CHAR(10)&amp;"契約総額 "&amp;TEXT(VLOOKUP(A51,[7]令和3年度契約状況調査票!$C:$AR,18,FALSE),"#,##0円")&amp;CHAR(10)&amp;VLOOKUP(A51,[7]令和3年度契約状況調査票!$C:$AR,34,FALSE),IF(O51="単価契約","単価契約"&amp;CHAR(10)&amp;"予定調達総額 "&amp;TEXT(VLOOKUP(A51,[7]令和3年度契約状況調査票!$C:$AR,18,FALSE),"#,##0円")&amp;CHAR(10)&amp;VLOOKUP(A51,[7]令和3年度契約状況調査票!$C:$AR,34,FALSE),VLOOKUP(A51,[7]令和3年度契約状況調査票!$C:$AR,34,FALSE))))))))</f>
        <v/>
      </c>
      <c r="O51" s="11" t="str">
        <f>IF(A51="","",VLOOKUP(A51,[7]令和3年度契約状況調査票!$C:$BY,55,FALSE))</f>
        <v/>
      </c>
      <c r="P51" s="11" t="str">
        <f>IF(A51="","",IF(VLOOKUP(A51,[7]令和3年度契約状況調査票!$C:$AR,23,FALSE)="②同種の他の契約の予定価格を類推されるおそれがあるため公表しない","×","○"))</f>
        <v/>
      </c>
    </row>
    <row r="52" spans="1:16" s="11" customFormat="1" ht="60" hidden="1" customHeight="1">
      <c r="A52" s="12" t="str">
        <f>IF(MAX([7]令和3年度契約状況調査票!C46:C291)&gt;=ROW()-5,ROW()-5,"")</f>
        <v/>
      </c>
      <c r="B52" s="13" t="str">
        <f>IF(A52="","",VLOOKUP(A52,[7]令和3年度契約状況調査票!$C:$AR,7,FALSE))</f>
        <v/>
      </c>
      <c r="C52" s="14" t="str">
        <f>IF(A52="","",VLOOKUP(A52,[7]令和3年度契約状況調査票!$C:$AR,8,FALSE))</f>
        <v/>
      </c>
      <c r="D52" s="15" t="str">
        <f>IF(A52="","",VLOOKUP(A52,[7]令和3年度契約状況調査票!$C:$AR,11,FALSE))</f>
        <v/>
      </c>
      <c r="E52" s="13" t="str">
        <f>IF(A52="","",VLOOKUP(A52,[7]令和3年度契約状況調査票!$C:$AR,12,FALSE))</f>
        <v/>
      </c>
      <c r="F52" s="16" t="str">
        <f>IF(A52="","",VLOOKUP(A52,[7]令和3年度契約状況調査票!$C:$AR,13,FALSE))</f>
        <v/>
      </c>
      <c r="G52" s="17" t="str">
        <f>IF(A52="","",IF(VLOOKUP(A52,[7]令和3年度契約状況調査票!$C:$AR,14,FALSE)="②一般競争入札（総合評価方式）","一般競争入札"&amp;CHAR(10)&amp;"（総合評価方式）","一般競争入札"))</f>
        <v/>
      </c>
      <c r="H52" s="18" t="str">
        <f>IF(A52="","",IF(VLOOKUP(A52,[7]令和3年度契約状況調査票!$C:$AR,23,FALSE)="②同種の他の契約の予定価格を類推されるおそれがあるため公表しない","同種の他の契約の予定価格を類推されるおそれがあるため公表しない",IF(VLOOKUP(A52,[7]令和3年度契約状況調査票!$C:$AR,23,FALSE)="－","－",IF(VLOOKUP(A52,[7]令和3年度契約状況調査票!$C:$AR,9,FALSE)&lt;&gt;"",TEXT(VLOOKUP(A52,[7]令和3年度契約状況調査票!$C:$AR,16,FALSE),"#,##0円")&amp;CHAR(10)&amp;"(A)",VLOOKUP(A52,[7]令和3年度契約状況調査票!$C:$AR,16,FALSE)))))</f>
        <v/>
      </c>
      <c r="I52" s="18" t="str">
        <f>IF(A52="","",VLOOKUP(A52,[7]令和3年度契約状況調査票!$C:$AR,17,FALSE))</f>
        <v/>
      </c>
      <c r="J52" s="19" t="str">
        <f>IF(A52="","",IF(VLOOKUP(A52,[7]令和3年度契約状況調査票!$C:$AR,23,FALSE)="②同種の他の契約の予定価格を類推されるおそれがあるため公表しない","－",IF(VLOOKUP(A52,[7]令和3年度契約状況調査票!$C:$AR,23,FALSE)="－","－",IF(VLOOKUP(A52,[7]令和3年度契約状況調査票!$C:$AR,9,FALSE)&lt;&gt;"",TEXT(VLOOKUP(A52,[7]令和3年度契約状況調査票!$C:$AR,19,FALSE),"#.0%")&amp;CHAR(10)&amp;"(B/A×100)",VLOOKUP(A52,[7]令和3年度契約状況調査票!$C:$AR,19,FALSE)))))</f>
        <v/>
      </c>
      <c r="K52" s="20" t="str">
        <f>IF(A52="","",IF(VLOOKUP(A52,[7]令和3年度契約状況調査票!$C:$AR,29,FALSE)="①公益社団法人","公社",IF(VLOOKUP(A52,[7]令和3年度契約状況調査票!$C:$AR,29,FALSE)="②公益財団法人","公財","")))</f>
        <v/>
      </c>
      <c r="L52" s="20" t="str">
        <f>IF(A52="","",VLOOKUP(A52,[7]令和3年度契約状況調査票!$C:$AR,30,FALSE))</f>
        <v/>
      </c>
      <c r="M52" s="21" t="str">
        <f>IF(A52="","",IF(VLOOKUP(A52,[7]令和3年度契約状況調査票!$C:$AR,30,FALSE)="国所管",VLOOKUP(A52,[7]令和3年度契約状況調査票!$C:$AR,24,FALSE),""))</f>
        <v/>
      </c>
      <c r="N52" s="22" t="str">
        <f>IF(A52="","",IF(AND(P52="○",O52="分担契約/単価契約"),"単価契約"&amp;CHAR(10)&amp;"予定調達総額 "&amp;TEXT(VLOOKUP(A52,[7]令和3年度契約状況調査票!$C:$AR,18,FALSE),"#,##0円")&amp;"(B)"&amp;CHAR(10)&amp;"分担契約"&amp;CHAR(10)&amp;VLOOKUP(A52,[7]令和3年度契約状況調査票!$C:$AR,34,FALSE),IF(AND(P52="○",O52="分担契約"),"分担契約"&amp;CHAR(10)&amp;"契約総額 "&amp;TEXT(VLOOKUP(A52,[7]令和3年度契約状況調査票!$C:$AR,18,FALSE),"#,##0円")&amp;"(B)"&amp;CHAR(10)&amp;VLOOKUP(A52,[7]令和3年度契約状況調査票!$C:$AR,34,FALSE),(IF(O52="分担契約/単価契約","単価契約"&amp;CHAR(10)&amp;"予定調達総額 "&amp;TEXT(VLOOKUP(A52,[7]令和3年度契約状況調査票!$C:$AR,18,FALSE),"#,##0円")&amp;CHAR(10)&amp;"分担契約"&amp;CHAR(10)&amp;VLOOKUP(A52,[7]令和3年度契約状況調査票!$C:$AR,34,FALSE),IF(O52="分担契約","分担契約"&amp;CHAR(10)&amp;"契約総額 "&amp;TEXT(VLOOKUP(A52,[7]令和3年度契約状況調査票!$C:$AR,18,FALSE),"#,##0円")&amp;CHAR(10)&amp;VLOOKUP(A52,[7]令和3年度契約状況調査票!$C:$AR,34,FALSE),IF(O52="単価契約","単価契約"&amp;CHAR(10)&amp;"予定調達総額 "&amp;TEXT(VLOOKUP(A52,[7]令和3年度契約状況調査票!$C:$AR,18,FALSE),"#,##0円")&amp;CHAR(10)&amp;VLOOKUP(A52,[7]令和3年度契約状況調査票!$C:$AR,34,FALSE),VLOOKUP(A52,[7]令和3年度契約状況調査票!$C:$AR,34,FALSE))))))))</f>
        <v/>
      </c>
      <c r="O52" s="11" t="str">
        <f>IF(A52="","",VLOOKUP(A52,[7]令和3年度契約状況調査票!$C:$BY,55,FALSE))</f>
        <v/>
      </c>
      <c r="P52" s="11" t="str">
        <f>IF(A52="","",IF(VLOOKUP(A52,[7]令和3年度契約状況調査票!$C:$AR,23,FALSE)="②同種の他の契約の予定価格を類推されるおそれがあるため公表しない","×","○"))</f>
        <v/>
      </c>
    </row>
    <row r="53" spans="1:16" s="11" customFormat="1" ht="60" hidden="1" customHeight="1">
      <c r="A53" s="12" t="str">
        <f>IF(MAX([7]令和3年度契約状況調査票!C47:C292)&gt;=ROW()-5,ROW()-5,"")</f>
        <v/>
      </c>
      <c r="B53" s="13" t="str">
        <f>IF(A53="","",VLOOKUP(A53,[7]令和3年度契約状況調査票!$C:$AR,7,FALSE))</f>
        <v/>
      </c>
      <c r="C53" s="14" t="str">
        <f>IF(A53="","",VLOOKUP(A53,[7]令和3年度契約状況調査票!$C:$AR,8,FALSE))</f>
        <v/>
      </c>
      <c r="D53" s="15" t="str">
        <f>IF(A53="","",VLOOKUP(A53,[7]令和3年度契約状況調査票!$C:$AR,11,FALSE))</f>
        <v/>
      </c>
      <c r="E53" s="13" t="str">
        <f>IF(A53="","",VLOOKUP(A53,[7]令和3年度契約状況調査票!$C:$AR,12,FALSE))</f>
        <v/>
      </c>
      <c r="F53" s="16" t="str">
        <f>IF(A53="","",VLOOKUP(A53,[7]令和3年度契約状況調査票!$C:$AR,13,FALSE))</f>
        <v/>
      </c>
      <c r="G53" s="17" t="str">
        <f>IF(A53="","",IF(VLOOKUP(A53,[7]令和3年度契約状況調査票!$C:$AR,14,FALSE)="②一般競争入札（総合評価方式）","一般競争入札"&amp;CHAR(10)&amp;"（総合評価方式）","一般競争入札"))</f>
        <v/>
      </c>
      <c r="H53" s="18" t="str">
        <f>IF(A53="","",IF(VLOOKUP(A53,[7]令和3年度契約状況調査票!$C:$AR,23,FALSE)="②同種の他の契約の予定価格を類推されるおそれがあるため公表しない","同種の他の契約の予定価格を類推されるおそれがあるため公表しない",IF(VLOOKUP(A53,[7]令和3年度契約状況調査票!$C:$AR,23,FALSE)="－","－",IF(VLOOKUP(A53,[7]令和3年度契約状況調査票!$C:$AR,9,FALSE)&lt;&gt;"",TEXT(VLOOKUP(A53,[7]令和3年度契約状況調査票!$C:$AR,16,FALSE),"#,##0円")&amp;CHAR(10)&amp;"(A)",VLOOKUP(A53,[7]令和3年度契約状況調査票!$C:$AR,16,FALSE)))))</f>
        <v/>
      </c>
      <c r="I53" s="18" t="str">
        <f>IF(A53="","",VLOOKUP(A53,[7]令和3年度契約状況調査票!$C:$AR,17,FALSE))</f>
        <v/>
      </c>
      <c r="J53" s="19" t="str">
        <f>IF(A53="","",IF(VLOOKUP(A53,[7]令和3年度契約状況調査票!$C:$AR,23,FALSE)="②同種の他の契約の予定価格を類推されるおそれがあるため公表しない","－",IF(VLOOKUP(A53,[7]令和3年度契約状況調査票!$C:$AR,23,FALSE)="－","－",IF(VLOOKUP(A53,[7]令和3年度契約状況調査票!$C:$AR,9,FALSE)&lt;&gt;"",TEXT(VLOOKUP(A53,[7]令和3年度契約状況調査票!$C:$AR,19,FALSE),"#.0%")&amp;CHAR(10)&amp;"(B/A×100)",VLOOKUP(A53,[7]令和3年度契約状況調査票!$C:$AR,19,FALSE)))))</f>
        <v/>
      </c>
      <c r="K53" s="20" t="str">
        <f>IF(A53="","",IF(VLOOKUP(A53,[7]令和3年度契約状況調査票!$C:$AR,29,FALSE)="①公益社団法人","公社",IF(VLOOKUP(A53,[7]令和3年度契約状況調査票!$C:$AR,29,FALSE)="②公益財団法人","公財","")))</f>
        <v/>
      </c>
      <c r="L53" s="20" t="str">
        <f>IF(A53="","",VLOOKUP(A53,[7]令和3年度契約状況調査票!$C:$AR,30,FALSE))</f>
        <v/>
      </c>
      <c r="M53" s="21" t="str">
        <f>IF(A53="","",IF(VLOOKUP(A53,[7]令和3年度契約状況調査票!$C:$AR,30,FALSE)="国所管",VLOOKUP(A53,[7]令和3年度契約状況調査票!$C:$AR,24,FALSE),""))</f>
        <v/>
      </c>
      <c r="N53" s="22" t="str">
        <f>IF(A53="","",IF(AND(P53="○",O53="分担契約/単価契約"),"単価契約"&amp;CHAR(10)&amp;"予定調達総額 "&amp;TEXT(VLOOKUP(A53,[7]令和3年度契約状況調査票!$C:$AR,18,FALSE),"#,##0円")&amp;"(B)"&amp;CHAR(10)&amp;"分担契約"&amp;CHAR(10)&amp;VLOOKUP(A53,[7]令和3年度契約状況調査票!$C:$AR,34,FALSE),IF(AND(P53="○",O53="分担契約"),"分担契約"&amp;CHAR(10)&amp;"契約総額 "&amp;TEXT(VLOOKUP(A53,[7]令和3年度契約状況調査票!$C:$AR,18,FALSE),"#,##0円")&amp;"(B)"&amp;CHAR(10)&amp;VLOOKUP(A53,[7]令和3年度契約状況調査票!$C:$AR,34,FALSE),(IF(O53="分担契約/単価契約","単価契約"&amp;CHAR(10)&amp;"予定調達総額 "&amp;TEXT(VLOOKUP(A53,[7]令和3年度契約状況調査票!$C:$AR,18,FALSE),"#,##0円")&amp;CHAR(10)&amp;"分担契約"&amp;CHAR(10)&amp;VLOOKUP(A53,[7]令和3年度契約状況調査票!$C:$AR,34,FALSE),IF(O53="分担契約","分担契約"&amp;CHAR(10)&amp;"契約総額 "&amp;TEXT(VLOOKUP(A53,[7]令和3年度契約状況調査票!$C:$AR,18,FALSE),"#,##0円")&amp;CHAR(10)&amp;VLOOKUP(A53,[7]令和3年度契約状況調査票!$C:$AR,34,FALSE),IF(O53="単価契約","単価契約"&amp;CHAR(10)&amp;"予定調達総額 "&amp;TEXT(VLOOKUP(A53,[7]令和3年度契約状況調査票!$C:$AR,18,FALSE),"#,##0円")&amp;CHAR(10)&amp;VLOOKUP(A53,[7]令和3年度契約状況調査票!$C:$AR,34,FALSE),VLOOKUP(A53,[7]令和3年度契約状況調査票!$C:$AR,34,FALSE))))))))</f>
        <v/>
      </c>
      <c r="O53" s="11" t="str">
        <f>IF(A53="","",VLOOKUP(A53,[7]令和3年度契約状況調査票!$C:$BY,55,FALSE))</f>
        <v/>
      </c>
      <c r="P53" s="11" t="str">
        <f>IF(A53="","",IF(VLOOKUP(A53,[7]令和3年度契約状況調査票!$C:$AR,23,FALSE)="②同種の他の契約の予定価格を類推されるおそれがあるため公表しない","×","○"))</f>
        <v/>
      </c>
    </row>
    <row r="54" spans="1:16" s="11" customFormat="1" ht="60" hidden="1" customHeight="1">
      <c r="A54" s="12" t="str">
        <f>IF(MAX([7]令和3年度契約状況調査票!C48:C293)&gt;=ROW()-5,ROW()-5,"")</f>
        <v/>
      </c>
      <c r="B54" s="13" t="str">
        <f>IF(A54="","",VLOOKUP(A54,[7]令和3年度契約状況調査票!$C:$AR,7,FALSE))</f>
        <v/>
      </c>
      <c r="C54" s="14" t="str">
        <f>IF(A54="","",VLOOKUP(A54,[7]令和3年度契約状況調査票!$C:$AR,8,FALSE))</f>
        <v/>
      </c>
      <c r="D54" s="15" t="str">
        <f>IF(A54="","",VLOOKUP(A54,[7]令和3年度契約状況調査票!$C:$AR,11,FALSE))</f>
        <v/>
      </c>
      <c r="E54" s="13" t="str">
        <f>IF(A54="","",VLOOKUP(A54,[7]令和3年度契約状況調査票!$C:$AR,12,FALSE))</f>
        <v/>
      </c>
      <c r="F54" s="16" t="str">
        <f>IF(A54="","",VLOOKUP(A54,[7]令和3年度契約状況調査票!$C:$AR,13,FALSE))</f>
        <v/>
      </c>
      <c r="G54" s="17" t="str">
        <f>IF(A54="","",IF(VLOOKUP(A54,[7]令和3年度契約状況調査票!$C:$AR,14,FALSE)="②一般競争入札（総合評価方式）","一般競争入札"&amp;CHAR(10)&amp;"（総合評価方式）","一般競争入札"))</f>
        <v/>
      </c>
      <c r="H54" s="18" t="str">
        <f>IF(A54="","",IF(VLOOKUP(A54,[7]令和3年度契約状況調査票!$C:$AR,23,FALSE)="②同種の他の契約の予定価格を類推されるおそれがあるため公表しない","同種の他の契約の予定価格を類推されるおそれがあるため公表しない",IF(VLOOKUP(A54,[7]令和3年度契約状況調査票!$C:$AR,23,FALSE)="－","－",IF(VLOOKUP(A54,[7]令和3年度契約状況調査票!$C:$AR,9,FALSE)&lt;&gt;"",TEXT(VLOOKUP(A54,[7]令和3年度契約状況調査票!$C:$AR,16,FALSE),"#,##0円")&amp;CHAR(10)&amp;"(A)",VLOOKUP(A54,[7]令和3年度契約状況調査票!$C:$AR,16,FALSE)))))</f>
        <v/>
      </c>
      <c r="I54" s="18" t="str">
        <f>IF(A54="","",VLOOKUP(A54,[7]令和3年度契約状況調査票!$C:$AR,17,FALSE))</f>
        <v/>
      </c>
      <c r="J54" s="19" t="str">
        <f>IF(A54="","",IF(VLOOKUP(A54,[7]令和3年度契約状況調査票!$C:$AR,23,FALSE)="②同種の他の契約の予定価格を類推されるおそれがあるため公表しない","－",IF(VLOOKUP(A54,[7]令和3年度契約状況調査票!$C:$AR,23,FALSE)="－","－",IF(VLOOKUP(A54,[7]令和3年度契約状況調査票!$C:$AR,9,FALSE)&lt;&gt;"",TEXT(VLOOKUP(A54,[7]令和3年度契約状況調査票!$C:$AR,19,FALSE),"#.0%")&amp;CHAR(10)&amp;"(B/A×100)",VLOOKUP(A54,[7]令和3年度契約状況調査票!$C:$AR,19,FALSE)))))</f>
        <v/>
      </c>
      <c r="K54" s="20" t="str">
        <f>IF(A54="","",IF(VLOOKUP(A54,[7]令和3年度契約状況調査票!$C:$AR,29,FALSE)="①公益社団法人","公社",IF(VLOOKUP(A54,[7]令和3年度契約状況調査票!$C:$AR,29,FALSE)="②公益財団法人","公財","")))</f>
        <v/>
      </c>
      <c r="L54" s="20" t="str">
        <f>IF(A54="","",VLOOKUP(A54,[7]令和3年度契約状況調査票!$C:$AR,30,FALSE))</f>
        <v/>
      </c>
      <c r="M54" s="21" t="str">
        <f>IF(A54="","",IF(VLOOKUP(A54,[7]令和3年度契約状況調査票!$C:$AR,30,FALSE)="国所管",VLOOKUP(A54,[7]令和3年度契約状況調査票!$C:$AR,24,FALSE),""))</f>
        <v/>
      </c>
      <c r="N54" s="22" t="str">
        <f>IF(A54="","",IF(AND(P54="○",O54="分担契約/単価契約"),"単価契約"&amp;CHAR(10)&amp;"予定調達総額 "&amp;TEXT(VLOOKUP(A54,[7]令和3年度契約状況調査票!$C:$AR,18,FALSE),"#,##0円")&amp;"(B)"&amp;CHAR(10)&amp;"分担契約"&amp;CHAR(10)&amp;VLOOKUP(A54,[7]令和3年度契約状況調査票!$C:$AR,34,FALSE),IF(AND(P54="○",O54="分担契約"),"分担契約"&amp;CHAR(10)&amp;"契約総額 "&amp;TEXT(VLOOKUP(A54,[7]令和3年度契約状況調査票!$C:$AR,18,FALSE),"#,##0円")&amp;"(B)"&amp;CHAR(10)&amp;VLOOKUP(A54,[7]令和3年度契約状況調査票!$C:$AR,34,FALSE),(IF(O54="分担契約/単価契約","単価契約"&amp;CHAR(10)&amp;"予定調達総額 "&amp;TEXT(VLOOKUP(A54,[7]令和3年度契約状況調査票!$C:$AR,18,FALSE),"#,##0円")&amp;CHAR(10)&amp;"分担契約"&amp;CHAR(10)&amp;VLOOKUP(A54,[7]令和3年度契約状況調査票!$C:$AR,34,FALSE),IF(O54="分担契約","分担契約"&amp;CHAR(10)&amp;"契約総額 "&amp;TEXT(VLOOKUP(A54,[7]令和3年度契約状況調査票!$C:$AR,18,FALSE),"#,##0円")&amp;CHAR(10)&amp;VLOOKUP(A54,[7]令和3年度契約状況調査票!$C:$AR,34,FALSE),IF(O54="単価契約","単価契約"&amp;CHAR(10)&amp;"予定調達総額 "&amp;TEXT(VLOOKUP(A54,[7]令和3年度契約状況調査票!$C:$AR,18,FALSE),"#,##0円")&amp;CHAR(10)&amp;VLOOKUP(A54,[7]令和3年度契約状況調査票!$C:$AR,34,FALSE),VLOOKUP(A54,[7]令和3年度契約状況調査票!$C:$AR,34,FALSE))))))))</f>
        <v/>
      </c>
      <c r="O54" s="11" t="str">
        <f>IF(A54="","",VLOOKUP(A54,[7]令和3年度契約状況調査票!$C:$BY,55,FALSE))</f>
        <v/>
      </c>
      <c r="P54" s="11" t="str">
        <f>IF(A54="","",IF(VLOOKUP(A54,[7]令和3年度契約状況調査票!$C:$AR,23,FALSE)="②同種の他の契約の予定価格を類推されるおそれがあるため公表しない","×","○"))</f>
        <v/>
      </c>
    </row>
    <row r="55" spans="1:16" s="11" customFormat="1" ht="60" hidden="1" customHeight="1">
      <c r="A55" s="12" t="str">
        <f>IF(MAX([7]令和3年度契約状況調査票!C49:C294)&gt;=ROW()-5,ROW()-5,"")</f>
        <v/>
      </c>
      <c r="B55" s="13" t="str">
        <f>IF(A55="","",VLOOKUP(A55,[7]令和3年度契約状況調査票!$C:$AR,7,FALSE))</f>
        <v/>
      </c>
      <c r="C55" s="14" t="str">
        <f>IF(A55="","",VLOOKUP(A55,[7]令和3年度契約状況調査票!$C:$AR,8,FALSE))</f>
        <v/>
      </c>
      <c r="D55" s="15" t="str">
        <f>IF(A55="","",VLOOKUP(A55,[7]令和3年度契約状況調査票!$C:$AR,11,FALSE))</f>
        <v/>
      </c>
      <c r="E55" s="13" t="str">
        <f>IF(A55="","",VLOOKUP(A55,[7]令和3年度契約状況調査票!$C:$AR,12,FALSE))</f>
        <v/>
      </c>
      <c r="F55" s="16" t="str">
        <f>IF(A55="","",VLOOKUP(A55,[7]令和3年度契約状況調査票!$C:$AR,13,FALSE))</f>
        <v/>
      </c>
      <c r="G55" s="17" t="str">
        <f>IF(A55="","",IF(VLOOKUP(A55,[7]令和3年度契約状況調査票!$C:$AR,14,FALSE)="②一般競争入札（総合評価方式）","一般競争入札"&amp;CHAR(10)&amp;"（総合評価方式）","一般競争入札"))</f>
        <v/>
      </c>
      <c r="H55" s="18" t="str">
        <f>IF(A55="","",IF(VLOOKUP(A55,[7]令和3年度契約状況調査票!$C:$AR,23,FALSE)="②同種の他の契約の予定価格を類推されるおそれがあるため公表しない","同種の他の契約の予定価格を類推されるおそれがあるため公表しない",IF(VLOOKUP(A55,[7]令和3年度契約状況調査票!$C:$AR,23,FALSE)="－","－",IF(VLOOKUP(A55,[7]令和3年度契約状況調査票!$C:$AR,9,FALSE)&lt;&gt;"",TEXT(VLOOKUP(A55,[7]令和3年度契約状況調査票!$C:$AR,16,FALSE),"#,##0円")&amp;CHAR(10)&amp;"(A)",VLOOKUP(A55,[7]令和3年度契約状況調査票!$C:$AR,16,FALSE)))))</f>
        <v/>
      </c>
      <c r="I55" s="18" t="str">
        <f>IF(A55="","",VLOOKUP(A55,[7]令和3年度契約状況調査票!$C:$AR,17,FALSE))</f>
        <v/>
      </c>
      <c r="J55" s="19" t="str">
        <f>IF(A55="","",IF(VLOOKUP(A55,[7]令和3年度契約状況調査票!$C:$AR,23,FALSE)="②同種の他の契約の予定価格を類推されるおそれがあるため公表しない","－",IF(VLOOKUP(A55,[7]令和3年度契約状況調査票!$C:$AR,23,FALSE)="－","－",IF(VLOOKUP(A55,[7]令和3年度契約状況調査票!$C:$AR,9,FALSE)&lt;&gt;"",TEXT(VLOOKUP(A55,[7]令和3年度契約状況調査票!$C:$AR,19,FALSE),"#.0%")&amp;CHAR(10)&amp;"(B/A×100)",VLOOKUP(A55,[7]令和3年度契約状況調査票!$C:$AR,19,FALSE)))))</f>
        <v/>
      </c>
      <c r="K55" s="20" t="str">
        <f>IF(A55="","",IF(VLOOKUP(A55,[7]令和3年度契約状況調査票!$C:$AR,29,FALSE)="①公益社団法人","公社",IF(VLOOKUP(A55,[7]令和3年度契約状況調査票!$C:$AR,29,FALSE)="②公益財団法人","公財","")))</f>
        <v/>
      </c>
      <c r="L55" s="20" t="str">
        <f>IF(A55="","",VLOOKUP(A55,[7]令和3年度契約状況調査票!$C:$AR,30,FALSE))</f>
        <v/>
      </c>
      <c r="M55" s="21" t="str">
        <f>IF(A55="","",IF(VLOOKUP(A55,[7]令和3年度契約状況調査票!$C:$AR,30,FALSE)="国所管",VLOOKUP(A55,[7]令和3年度契約状況調査票!$C:$AR,24,FALSE),""))</f>
        <v/>
      </c>
      <c r="N55" s="22" t="str">
        <f>IF(A55="","",IF(AND(P55="○",O55="分担契約/単価契約"),"単価契約"&amp;CHAR(10)&amp;"予定調達総額 "&amp;TEXT(VLOOKUP(A55,[7]令和3年度契約状況調査票!$C:$AR,18,FALSE),"#,##0円")&amp;"(B)"&amp;CHAR(10)&amp;"分担契約"&amp;CHAR(10)&amp;VLOOKUP(A55,[7]令和3年度契約状況調査票!$C:$AR,34,FALSE),IF(AND(P55="○",O55="分担契約"),"分担契約"&amp;CHAR(10)&amp;"契約総額 "&amp;TEXT(VLOOKUP(A55,[7]令和3年度契約状況調査票!$C:$AR,18,FALSE),"#,##0円")&amp;"(B)"&amp;CHAR(10)&amp;VLOOKUP(A55,[7]令和3年度契約状況調査票!$C:$AR,34,FALSE),(IF(O55="分担契約/単価契約","単価契約"&amp;CHAR(10)&amp;"予定調達総額 "&amp;TEXT(VLOOKUP(A55,[7]令和3年度契約状況調査票!$C:$AR,18,FALSE),"#,##0円")&amp;CHAR(10)&amp;"分担契約"&amp;CHAR(10)&amp;VLOOKUP(A55,[7]令和3年度契約状況調査票!$C:$AR,34,FALSE),IF(O55="分担契約","分担契約"&amp;CHAR(10)&amp;"契約総額 "&amp;TEXT(VLOOKUP(A55,[7]令和3年度契約状況調査票!$C:$AR,18,FALSE),"#,##0円")&amp;CHAR(10)&amp;VLOOKUP(A55,[7]令和3年度契約状況調査票!$C:$AR,34,FALSE),IF(O55="単価契約","単価契約"&amp;CHAR(10)&amp;"予定調達総額 "&amp;TEXT(VLOOKUP(A55,[7]令和3年度契約状況調査票!$C:$AR,18,FALSE),"#,##0円")&amp;CHAR(10)&amp;VLOOKUP(A55,[7]令和3年度契約状況調査票!$C:$AR,34,FALSE),VLOOKUP(A55,[7]令和3年度契約状況調査票!$C:$AR,34,FALSE))))))))</f>
        <v/>
      </c>
      <c r="O55" s="11" t="str">
        <f>IF(A55="","",VLOOKUP(A55,[7]令和3年度契約状況調査票!$C:$BY,55,FALSE))</f>
        <v/>
      </c>
      <c r="P55" s="11" t="str">
        <f>IF(A55="","",IF(VLOOKUP(A55,[7]令和3年度契約状況調査票!$C:$AR,23,FALSE)="②同種の他の契約の予定価格を類推されるおそれがあるため公表しない","×","○"))</f>
        <v/>
      </c>
    </row>
    <row r="56" spans="1:16" s="11" customFormat="1" ht="60" hidden="1" customHeight="1">
      <c r="A56" s="12" t="str">
        <f>IF(MAX([7]令和3年度契約状況調査票!C50:C295)&gt;=ROW()-5,ROW()-5,"")</f>
        <v/>
      </c>
      <c r="B56" s="13" t="str">
        <f>IF(A56="","",VLOOKUP(A56,[7]令和3年度契約状況調査票!$C:$AR,7,FALSE))</f>
        <v/>
      </c>
      <c r="C56" s="14" t="str">
        <f>IF(A56="","",VLOOKUP(A56,[7]令和3年度契約状況調査票!$C:$AR,8,FALSE))</f>
        <v/>
      </c>
      <c r="D56" s="15" t="str">
        <f>IF(A56="","",VLOOKUP(A56,[7]令和3年度契約状況調査票!$C:$AR,11,FALSE))</f>
        <v/>
      </c>
      <c r="E56" s="13" t="str">
        <f>IF(A56="","",VLOOKUP(A56,[7]令和3年度契約状況調査票!$C:$AR,12,FALSE))</f>
        <v/>
      </c>
      <c r="F56" s="16" t="str">
        <f>IF(A56="","",VLOOKUP(A56,[7]令和3年度契約状況調査票!$C:$AR,13,FALSE))</f>
        <v/>
      </c>
      <c r="G56" s="17" t="str">
        <f>IF(A56="","",IF(VLOOKUP(A56,[7]令和3年度契約状況調査票!$C:$AR,14,FALSE)="②一般競争入札（総合評価方式）","一般競争入札"&amp;CHAR(10)&amp;"（総合評価方式）","一般競争入札"))</f>
        <v/>
      </c>
      <c r="H56" s="18" t="str">
        <f>IF(A56="","",IF(VLOOKUP(A56,[7]令和3年度契約状況調査票!$C:$AR,23,FALSE)="②同種の他の契約の予定価格を類推されるおそれがあるため公表しない","同種の他の契約の予定価格を類推されるおそれがあるため公表しない",IF(VLOOKUP(A56,[7]令和3年度契約状況調査票!$C:$AR,23,FALSE)="－","－",IF(VLOOKUP(A56,[7]令和3年度契約状況調査票!$C:$AR,9,FALSE)&lt;&gt;"",TEXT(VLOOKUP(A56,[7]令和3年度契約状況調査票!$C:$AR,16,FALSE),"#,##0円")&amp;CHAR(10)&amp;"(A)",VLOOKUP(A56,[7]令和3年度契約状況調査票!$C:$AR,16,FALSE)))))</f>
        <v/>
      </c>
      <c r="I56" s="18" t="str">
        <f>IF(A56="","",VLOOKUP(A56,[7]令和3年度契約状況調査票!$C:$AR,17,FALSE))</f>
        <v/>
      </c>
      <c r="J56" s="19" t="str">
        <f>IF(A56="","",IF(VLOOKUP(A56,[7]令和3年度契約状況調査票!$C:$AR,23,FALSE)="②同種の他の契約の予定価格を類推されるおそれがあるため公表しない","－",IF(VLOOKUP(A56,[7]令和3年度契約状況調査票!$C:$AR,23,FALSE)="－","－",IF(VLOOKUP(A56,[7]令和3年度契約状況調査票!$C:$AR,9,FALSE)&lt;&gt;"",TEXT(VLOOKUP(A56,[7]令和3年度契約状況調査票!$C:$AR,19,FALSE),"#.0%")&amp;CHAR(10)&amp;"(B/A×100)",VLOOKUP(A56,[7]令和3年度契約状況調査票!$C:$AR,19,FALSE)))))</f>
        <v/>
      </c>
      <c r="K56" s="20" t="str">
        <f>IF(A56="","",IF(VLOOKUP(A56,[7]令和3年度契約状況調査票!$C:$AR,29,FALSE)="①公益社団法人","公社",IF(VLOOKUP(A56,[7]令和3年度契約状況調査票!$C:$AR,29,FALSE)="②公益財団法人","公財","")))</f>
        <v/>
      </c>
      <c r="L56" s="20" t="str">
        <f>IF(A56="","",VLOOKUP(A56,[7]令和3年度契約状況調査票!$C:$AR,30,FALSE))</f>
        <v/>
      </c>
      <c r="M56" s="21" t="str">
        <f>IF(A56="","",IF(VLOOKUP(A56,[7]令和3年度契約状況調査票!$C:$AR,30,FALSE)="国所管",VLOOKUP(A56,[7]令和3年度契約状況調査票!$C:$AR,24,FALSE),""))</f>
        <v/>
      </c>
      <c r="N56" s="22" t="str">
        <f>IF(A56="","",IF(AND(P56="○",O56="分担契約/単価契約"),"単価契約"&amp;CHAR(10)&amp;"予定調達総額 "&amp;TEXT(VLOOKUP(A56,[7]令和3年度契約状況調査票!$C:$AR,18,FALSE),"#,##0円")&amp;"(B)"&amp;CHAR(10)&amp;"分担契約"&amp;CHAR(10)&amp;VLOOKUP(A56,[7]令和3年度契約状況調査票!$C:$AR,34,FALSE),IF(AND(P56="○",O56="分担契約"),"分担契約"&amp;CHAR(10)&amp;"契約総額 "&amp;TEXT(VLOOKUP(A56,[7]令和3年度契約状況調査票!$C:$AR,18,FALSE),"#,##0円")&amp;"(B)"&amp;CHAR(10)&amp;VLOOKUP(A56,[7]令和3年度契約状況調査票!$C:$AR,34,FALSE),(IF(O56="分担契約/単価契約","単価契約"&amp;CHAR(10)&amp;"予定調達総額 "&amp;TEXT(VLOOKUP(A56,[7]令和3年度契約状況調査票!$C:$AR,18,FALSE),"#,##0円")&amp;CHAR(10)&amp;"分担契約"&amp;CHAR(10)&amp;VLOOKUP(A56,[7]令和3年度契約状況調査票!$C:$AR,34,FALSE),IF(O56="分担契約","分担契約"&amp;CHAR(10)&amp;"契約総額 "&amp;TEXT(VLOOKUP(A56,[7]令和3年度契約状況調査票!$C:$AR,18,FALSE),"#,##0円")&amp;CHAR(10)&amp;VLOOKUP(A56,[7]令和3年度契約状況調査票!$C:$AR,34,FALSE),IF(O56="単価契約","単価契約"&amp;CHAR(10)&amp;"予定調達総額 "&amp;TEXT(VLOOKUP(A56,[7]令和3年度契約状況調査票!$C:$AR,18,FALSE),"#,##0円")&amp;CHAR(10)&amp;VLOOKUP(A56,[7]令和3年度契約状況調査票!$C:$AR,34,FALSE),VLOOKUP(A56,[7]令和3年度契約状況調査票!$C:$AR,34,FALSE))))))))</f>
        <v/>
      </c>
      <c r="O56" s="11" t="str">
        <f>IF(A56="","",VLOOKUP(A56,[7]令和3年度契約状況調査票!$C:$BY,55,FALSE))</f>
        <v/>
      </c>
      <c r="P56" s="11" t="str">
        <f>IF(A56="","",IF(VLOOKUP(A56,[7]令和3年度契約状況調査票!$C:$AR,23,FALSE)="②同種の他の契約の予定価格を類推されるおそれがあるため公表しない","×","○"))</f>
        <v/>
      </c>
    </row>
    <row r="57" spans="1:16" s="11" customFormat="1" ht="60" hidden="1" customHeight="1">
      <c r="A57" s="12" t="str">
        <f>IF(MAX([7]令和3年度契約状況調査票!C51:C296)&gt;=ROW()-5,ROW()-5,"")</f>
        <v/>
      </c>
      <c r="B57" s="13" t="str">
        <f>IF(A57="","",VLOOKUP(A57,[7]令和3年度契約状況調査票!$C:$AR,7,FALSE))</f>
        <v/>
      </c>
      <c r="C57" s="14" t="str">
        <f>IF(A57="","",VLOOKUP(A57,[7]令和3年度契約状況調査票!$C:$AR,8,FALSE))</f>
        <v/>
      </c>
      <c r="D57" s="15" t="str">
        <f>IF(A57="","",VLOOKUP(A57,[7]令和3年度契約状況調査票!$C:$AR,11,FALSE))</f>
        <v/>
      </c>
      <c r="E57" s="13" t="str">
        <f>IF(A57="","",VLOOKUP(A57,[7]令和3年度契約状況調査票!$C:$AR,12,FALSE))</f>
        <v/>
      </c>
      <c r="F57" s="16" t="str">
        <f>IF(A57="","",VLOOKUP(A57,[7]令和3年度契約状況調査票!$C:$AR,13,FALSE))</f>
        <v/>
      </c>
      <c r="G57" s="17" t="str">
        <f>IF(A57="","",IF(VLOOKUP(A57,[7]令和3年度契約状況調査票!$C:$AR,14,FALSE)="②一般競争入札（総合評価方式）","一般競争入札"&amp;CHAR(10)&amp;"（総合評価方式）","一般競争入札"))</f>
        <v/>
      </c>
      <c r="H57" s="18" t="str">
        <f>IF(A57="","",IF(VLOOKUP(A57,[7]令和3年度契約状況調査票!$C:$AR,23,FALSE)="②同種の他の契約の予定価格を類推されるおそれがあるため公表しない","同種の他の契約の予定価格を類推されるおそれがあるため公表しない",IF(VLOOKUP(A57,[7]令和3年度契約状況調査票!$C:$AR,23,FALSE)="－","－",IF(VLOOKUP(A57,[7]令和3年度契約状況調査票!$C:$AR,9,FALSE)&lt;&gt;"",TEXT(VLOOKUP(A57,[7]令和3年度契約状況調査票!$C:$AR,16,FALSE),"#,##0円")&amp;CHAR(10)&amp;"(A)",VLOOKUP(A57,[7]令和3年度契約状況調査票!$C:$AR,16,FALSE)))))</f>
        <v/>
      </c>
      <c r="I57" s="18" t="str">
        <f>IF(A57="","",VLOOKUP(A57,[7]令和3年度契約状況調査票!$C:$AR,17,FALSE))</f>
        <v/>
      </c>
      <c r="J57" s="19" t="str">
        <f>IF(A57="","",IF(VLOOKUP(A57,[7]令和3年度契約状況調査票!$C:$AR,23,FALSE)="②同種の他の契約の予定価格を類推されるおそれがあるため公表しない","－",IF(VLOOKUP(A57,[7]令和3年度契約状況調査票!$C:$AR,23,FALSE)="－","－",IF(VLOOKUP(A57,[7]令和3年度契約状況調査票!$C:$AR,9,FALSE)&lt;&gt;"",TEXT(VLOOKUP(A57,[7]令和3年度契約状況調査票!$C:$AR,19,FALSE),"#.0%")&amp;CHAR(10)&amp;"(B/A×100)",VLOOKUP(A57,[7]令和3年度契約状況調査票!$C:$AR,19,FALSE)))))</f>
        <v/>
      </c>
      <c r="K57" s="20" t="str">
        <f>IF(A57="","",IF(VLOOKUP(A57,[7]令和3年度契約状況調査票!$C:$AR,29,FALSE)="①公益社団法人","公社",IF(VLOOKUP(A57,[7]令和3年度契約状況調査票!$C:$AR,29,FALSE)="②公益財団法人","公財","")))</f>
        <v/>
      </c>
      <c r="L57" s="20" t="str">
        <f>IF(A57="","",VLOOKUP(A57,[7]令和3年度契約状況調査票!$C:$AR,30,FALSE))</f>
        <v/>
      </c>
      <c r="M57" s="21" t="str">
        <f>IF(A57="","",IF(VLOOKUP(A57,[7]令和3年度契約状況調査票!$C:$AR,30,FALSE)="国所管",VLOOKUP(A57,[7]令和3年度契約状況調査票!$C:$AR,24,FALSE),""))</f>
        <v/>
      </c>
      <c r="N57" s="22" t="str">
        <f>IF(A57="","",IF(AND(P57="○",O57="分担契約/単価契約"),"単価契約"&amp;CHAR(10)&amp;"予定調達総額 "&amp;TEXT(VLOOKUP(A57,[7]令和3年度契約状況調査票!$C:$AR,18,FALSE),"#,##0円")&amp;"(B)"&amp;CHAR(10)&amp;"分担契約"&amp;CHAR(10)&amp;VLOOKUP(A57,[7]令和3年度契約状況調査票!$C:$AR,34,FALSE),IF(AND(P57="○",O57="分担契約"),"分担契約"&amp;CHAR(10)&amp;"契約総額 "&amp;TEXT(VLOOKUP(A57,[7]令和3年度契約状況調査票!$C:$AR,18,FALSE),"#,##0円")&amp;"(B)"&amp;CHAR(10)&amp;VLOOKUP(A57,[7]令和3年度契約状況調査票!$C:$AR,34,FALSE),(IF(O57="分担契約/単価契約","単価契約"&amp;CHAR(10)&amp;"予定調達総額 "&amp;TEXT(VLOOKUP(A57,[7]令和3年度契約状況調査票!$C:$AR,18,FALSE),"#,##0円")&amp;CHAR(10)&amp;"分担契約"&amp;CHAR(10)&amp;VLOOKUP(A57,[7]令和3年度契約状況調査票!$C:$AR,34,FALSE),IF(O57="分担契約","分担契約"&amp;CHAR(10)&amp;"契約総額 "&amp;TEXT(VLOOKUP(A57,[7]令和3年度契約状況調査票!$C:$AR,18,FALSE),"#,##0円")&amp;CHAR(10)&amp;VLOOKUP(A57,[7]令和3年度契約状況調査票!$C:$AR,34,FALSE),IF(O57="単価契約","単価契約"&amp;CHAR(10)&amp;"予定調達総額 "&amp;TEXT(VLOOKUP(A57,[7]令和3年度契約状況調査票!$C:$AR,18,FALSE),"#,##0円")&amp;CHAR(10)&amp;VLOOKUP(A57,[7]令和3年度契約状況調査票!$C:$AR,34,FALSE),VLOOKUP(A57,[7]令和3年度契約状況調査票!$C:$AR,34,FALSE))))))))</f>
        <v/>
      </c>
      <c r="O57" s="11" t="str">
        <f>IF(A57="","",VLOOKUP(A57,[7]令和3年度契約状況調査票!$C:$BY,55,FALSE))</f>
        <v/>
      </c>
      <c r="P57" s="11" t="str">
        <f>IF(A57="","",IF(VLOOKUP(A57,[7]令和3年度契約状況調査票!$C:$AR,23,FALSE)="②同種の他の契約の予定価格を類推されるおそれがあるため公表しない","×","○"))</f>
        <v/>
      </c>
    </row>
    <row r="58" spans="1:16" s="11" customFormat="1" ht="60" hidden="1" customHeight="1">
      <c r="A58" s="12" t="str">
        <f>IF(MAX([7]令和3年度契約状況調査票!C52:C297)&gt;=ROW()-5,ROW()-5,"")</f>
        <v/>
      </c>
      <c r="B58" s="13" t="str">
        <f>IF(A58="","",VLOOKUP(A58,[7]令和3年度契約状況調査票!$C:$AR,7,FALSE))</f>
        <v/>
      </c>
      <c r="C58" s="14" t="str">
        <f>IF(A58="","",VLOOKUP(A58,[7]令和3年度契約状況調査票!$C:$AR,8,FALSE))</f>
        <v/>
      </c>
      <c r="D58" s="15" t="str">
        <f>IF(A58="","",VLOOKUP(A58,[7]令和3年度契約状況調査票!$C:$AR,11,FALSE))</f>
        <v/>
      </c>
      <c r="E58" s="13" t="str">
        <f>IF(A58="","",VLOOKUP(A58,[7]令和3年度契約状況調査票!$C:$AR,12,FALSE))</f>
        <v/>
      </c>
      <c r="F58" s="16" t="str">
        <f>IF(A58="","",VLOOKUP(A58,[7]令和3年度契約状況調査票!$C:$AR,13,FALSE))</f>
        <v/>
      </c>
      <c r="G58" s="17" t="str">
        <f>IF(A58="","",IF(VLOOKUP(A58,[7]令和3年度契約状況調査票!$C:$AR,14,FALSE)="②一般競争入札（総合評価方式）","一般競争入札"&amp;CHAR(10)&amp;"（総合評価方式）","一般競争入札"))</f>
        <v/>
      </c>
      <c r="H58" s="18" t="str">
        <f>IF(A58="","",IF(VLOOKUP(A58,[7]令和3年度契約状況調査票!$C:$AR,23,FALSE)="②同種の他の契約の予定価格を類推されるおそれがあるため公表しない","同種の他の契約の予定価格を類推されるおそれがあるため公表しない",IF(VLOOKUP(A58,[7]令和3年度契約状況調査票!$C:$AR,23,FALSE)="－","－",IF(VLOOKUP(A58,[7]令和3年度契約状況調査票!$C:$AR,9,FALSE)&lt;&gt;"",TEXT(VLOOKUP(A58,[7]令和3年度契約状況調査票!$C:$AR,16,FALSE),"#,##0円")&amp;CHAR(10)&amp;"(A)",VLOOKUP(A58,[7]令和3年度契約状況調査票!$C:$AR,16,FALSE)))))</f>
        <v/>
      </c>
      <c r="I58" s="18" t="str">
        <f>IF(A58="","",VLOOKUP(A58,[7]令和3年度契約状況調査票!$C:$AR,17,FALSE))</f>
        <v/>
      </c>
      <c r="J58" s="19" t="str">
        <f>IF(A58="","",IF(VLOOKUP(A58,[7]令和3年度契約状況調査票!$C:$AR,23,FALSE)="②同種の他の契約の予定価格を類推されるおそれがあるため公表しない","－",IF(VLOOKUP(A58,[7]令和3年度契約状況調査票!$C:$AR,23,FALSE)="－","－",IF(VLOOKUP(A58,[7]令和3年度契約状況調査票!$C:$AR,9,FALSE)&lt;&gt;"",TEXT(VLOOKUP(A58,[7]令和3年度契約状況調査票!$C:$AR,19,FALSE),"#.0%")&amp;CHAR(10)&amp;"(B/A×100)",VLOOKUP(A58,[7]令和3年度契約状況調査票!$C:$AR,19,FALSE)))))</f>
        <v/>
      </c>
      <c r="K58" s="20" t="str">
        <f>IF(A58="","",IF(VLOOKUP(A58,[7]令和3年度契約状況調査票!$C:$AR,29,FALSE)="①公益社団法人","公社",IF(VLOOKUP(A58,[7]令和3年度契約状況調査票!$C:$AR,29,FALSE)="②公益財団法人","公財","")))</f>
        <v/>
      </c>
      <c r="L58" s="20" t="str">
        <f>IF(A58="","",VLOOKUP(A58,[7]令和3年度契約状況調査票!$C:$AR,30,FALSE))</f>
        <v/>
      </c>
      <c r="M58" s="21" t="str">
        <f>IF(A58="","",IF(VLOOKUP(A58,[7]令和3年度契約状況調査票!$C:$AR,30,FALSE)="国所管",VLOOKUP(A58,[7]令和3年度契約状況調査票!$C:$AR,24,FALSE),""))</f>
        <v/>
      </c>
      <c r="N58" s="22" t="str">
        <f>IF(A58="","",IF(AND(P58="○",O58="分担契約/単価契約"),"単価契約"&amp;CHAR(10)&amp;"予定調達総額 "&amp;TEXT(VLOOKUP(A58,[7]令和3年度契約状況調査票!$C:$AR,18,FALSE),"#,##0円")&amp;"(B)"&amp;CHAR(10)&amp;"分担契約"&amp;CHAR(10)&amp;VLOOKUP(A58,[7]令和3年度契約状況調査票!$C:$AR,34,FALSE),IF(AND(P58="○",O58="分担契約"),"分担契約"&amp;CHAR(10)&amp;"契約総額 "&amp;TEXT(VLOOKUP(A58,[7]令和3年度契約状況調査票!$C:$AR,18,FALSE),"#,##0円")&amp;"(B)"&amp;CHAR(10)&amp;VLOOKUP(A58,[7]令和3年度契約状況調査票!$C:$AR,34,FALSE),(IF(O58="分担契約/単価契約","単価契約"&amp;CHAR(10)&amp;"予定調達総額 "&amp;TEXT(VLOOKUP(A58,[7]令和3年度契約状況調査票!$C:$AR,18,FALSE),"#,##0円")&amp;CHAR(10)&amp;"分担契約"&amp;CHAR(10)&amp;VLOOKUP(A58,[7]令和3年度契約状況調査票!$C:$AR,34,FALSE),IF(O58="分担契約","分担契約"&amp;CHAR(10)&amp;"契約総額 "&amp;TEXT(VLOOKUP(A58,[7]令和3年度契約状況調査票!$C:$AR,18,FALSE),"#,##0円")&amp;CHAR(10)&amp;VLOOKUP(A58,[7]令和3年度契約状況調査票!$C:$AR,34,FALSE),IF(O58="単価契約","単価契約"&amp;CHAR(10)&amp;"予定調達総額 "&amp;TEXT(VLOOKUP(A58,[7]令和3年度契約状況調査票!$C:$AR,18,FALSE),"#,##0円")&amp;CHAR(10)&amp;VLOOKUP(A58,[7]令和3年度契約状況調査票!$C:$AR,34,FALSE),VLOOKUP(A58,[7]令和3年度契約状況調査票!$C:$AR,34,FALSE))))))))</f>
        <v/>
      </c>
      <c r="O58" s="11" t="str">
        <f>IF(A58="","",VLOOKUP(A58,[7]令和3年度契約状況調査票!$C:$BY,55,FALSE))</f>
        <v/>
      </c>
      <c r="P58" s="11" t="str">
        <f>IF(A58="","",IF(VLOOKUP(A58,[7]令和3年度契約状況調査票!$C:$AR,23,FALSE)="②同種の他の契約の予定価格を類推されるおそれがあるため公表しない","×","○"))</f>
        <v/>
      </c>
    </row>
    <row r="59" spans="1:16" s="11" customFormat="1" ht="60" hidden="1" customHeight="1">
      <c r="A59" s="12" t="str">
        <f>IF(MAX([7]令和3年度契約状況調査票!C53:C298)&gt;=ROW()-5,ROW()-5,"")</f>
        <v/>
      </c>
      <c r="B59" s="13" t="str">
        <f>IF(A59="","",VLOOKUP(A59,[7]令和3年度契約状況調査票!$C:$AR,7,FALSE))</f>
        <v/>
      </c>
      <c r="C59" s="14" t="str">
        <f>IF(A59="","",VLOOKUP(A59,[7]令和3年度契約状況調査票!$C:$AR,8,FALSE))</f>
        <v/>
      </c>
      <c r="D59" s="15" t="str">
        <f>IF(A59="","",VLOOKUP(A59,[7]令和3年度契約状況調査票!$C:$AR,11,FALSE))</f>
        <v/>
      </c>
      <c r="E59" s="13" t="str">
        <f>IF(A59="","",VLOOKUP(A59,[7]令和3年度契約状況調査票!$C:$AR,12,FALSE))</f>
        <v/>
      </c>
      <c r="F59" s="16" t="str">
        <f>IF(A59="","",VLOOKUP(A59,[7]令和3年度契約状況調査票!$C:$AR,13,FALSE))</f>
        <v/>
      </c>
      <c r="G59" s="17" t="str">
        <f>IF(A59="","",IF(VLOOKUP(A59,[7]令和3年度契約状況調査票!$C:$AR,14,FALSE)="②一般競争入札（総合評価方式）","一般競争入札"&amp;CHAR(10)&amp;"（総合評価方式）","一般競争入札"))</f>
        <v/>
      </c>
      <c r="H59" s="18" t="str">
        <f>IF(A59="","",IF(VLOOKUP(A59,[7]令和3年度契約状況調査票!$C:$AR,23,FALSE)="②同種の他の契約の予定価格を類推されるおそれがあるため公表しない","同種の他の契約の予定価格を類推されるおそれがあるため公表しない",IF(VLOOKUP(A59,[7]令和3年度契約状況調査票!$C:$AR,23,FALSE)="－","－",IF(VLOOKUP(A59,[7]令和3年度契約状況調査票!$C:$AR,9,FALSE)&lt;&gt;"",TEXT(VLOOKUP(A59,[7]令和3年度契約状況調査票!$C:$AR,16,FALSE),"#,##0円")&amp;CHAR(10)&amp;"(A)",VLOOKUP(A59,[7]令和3年度契約状況調査票!$C:$AR,16,FALSE)))))</f>
        <v/>
      </c>
      <c r="I59" s="18" t="str">
        <f>IF(A59="","",VLOOKUP(A59,[7]令和3年度契約状況調査票!$C:$AR,17,FALSE))</f>
        <v/>
      </c>
      <c r="J59" s="19" t="str">
        <f>IF(A59="","",IF(VLOOKUP(A59,[7]令和3年度契約状況調査票!$C:$AR,23,FALSE)="②同種の他の契約の予定価格を類推されるおそれがあるため公表しない","－",IF(VLOOKUP(A59,[7]令和3年度契約状況調査票!$C:$AR,23,FALSE)="－","－",IF(VLOOKUP(A59,[7]令和3年度契約状況調査票!$C:$AR,9,FALSE)&lt;&gt;"",TEXT(VLOOKUP(A59,[7]令和3年度契約状況調査票!$C:$AR,19,FALSE),"#.0%")&amp;CHAR(10)&amp;"(B/A×100)",VLOOKUP(A59,[7]令和3年度契約状況調査票!$C:$AR,19,FALSE)))))</f>
        <v/>
      </c>
      <c r="K59" s="20" t="str">
        <f>IF(A59="","",IF(VLOOKUP(A59,[7]令和3年度契約状況調査票!$C:$AR,29,FALSE)="①公益社団法人","公社",IF(VLOOKUP(A59,[7]令和3年度契約状況調査票!$C:$AR,29,FALSE)="②公益財団法人","公財","")))</f>
        <v/>
      </c>
      <c r="L59" s="20" t="str">
        <f>IF(A59="","",VLOOKUP(A59,[7]令和3年度契約状況調査票!$C:$AR,30,FALSE))</f>
        <v/>
      </c>
      <c r="M59" s="21" t="str">
        <f>IF(A59="","",IF(VLOOKUP(A59,[7]令和3年度契約状況調査票!$C:$AR,30,FALSE)="国所管",VLOOKUP(A59,[7]令和3年度契約状況調査票!$C:$AR,24,FALSE),""))</f>
        <v/>
      </c>
      <c r="N59" s="22" t="str">
        <f>IF(A59="","",IF(AND(P59="○",O59="分担契約/単価契約"),"単価契約"&amp;CHAR(10)&amp;"予定調達総額 "&amp;TEXT(VLOOKUP(A59,[7]令和3年度契約状況調査票!$C:$AR,18,FALSE),"#,##0円")&amp;"(B)"&amp;CHAR(10)&amp;"分担契約"&amp;CHAR(10)&amp;VLOOKUP(A59,[7]令和3年度契約状況調査票!$C:$AR,34,FALSE),IF(AND(P59="○",O59="分担契約"),"分担契約"&amp;CHAR(10)&amp;"契約総額 "&amp;TEXT(VLOOKUP(A59,[7]令和3年度契約状況調査票!$C:$AR,18,FALSE),"#,##0円")&amp;"(B)"&amp;CHAR(10)&amp;VLOOKUP(A59,[7]令和3年度契約状況調査票!$C:$AR,34,FALSE),(IF(O59="分担契約/単価契約","単価契約"&amp;CHAR(10)&amp;"予定調達総額 "&amp;TEXT(VLOOKUP(A59,[7]令和3年度契約状況調査票!$C:$AR,18,FALSE),"#,##0円")&amp;CHAR(10)&amp;"分担契約"&amp;CHAR(10)&amp;VLOOKUP(A59,[7]令和3年度契約状況調査票!$C:$AR,34,FALSE),IF(O59="分担契約","分担契約"&amp;CHAR(10)&amp;"契約総額 "&amp;TEXT(VLOOKUP(A59,[7]令和3年度契約状況調査票!$C:$AR,18,FALSE),"#,##0円")&amp;CHAR(10)&amp;VLOOKUP(A59,[7]令和3年度契約状況調査票!$C:$AR,34,FALSE),IF(O59="単価契約","単価契約"&amp;CHAR(10)&amp;"予定調達総額 "&amp;TEXT(VLOOKUP(A59,[7]令和3年度契約状況調査票!$C:$AR,18,FALSE),"#,##0円")&amp;CHAR(10)&amp;VLOOKUP(A59,[7]令和3年度契約状況調査票!$C:$AR,34,FALSE),VLOOKUP(A59,[7]令和3年度契約状況調査票!$C:$AR,34,FALSE))))))))</f>
        <v/>
      </c>
      <c r="O59" s="11" t="str">
        <f>IF(A59="","",VLOOKUP(A59,[7]令和3年度契約状況調査票!$C:$BY,55,FALSE))</f>
        <v/>
      </c>
      <c r="P59" s="11" t="str">
        <f>IF(A59="","",IF(VLOOKUP(A59,[7]令和3年度契約状況調査票!$C:$AR,23,FALSE)="②同種の他の契約の予定価格を類推されるおそれがあるため公表しない","×","○"))</f>
        <v/>
      </c>
    </row>
    <row r="60" spans="1:16" s="11" customFormat="1" ht="60" hidden="1" customHeight="1">
      <c r="A60" s="12" t="str">
        <f>IF(MAX([7]令和3年度契約状況調査票!C54:C299)&gt;=ROW()-5,ROW()-5,"")</f>
        <v/>
      </c>
      <c r="B60" s="13" t="str">
        <f>IF(A60="","",VLOOKUP(A60,[7]令和3年度契約状況調査票!$C:$AR,7,FALSE))</f>
        <v/>
      </c>
      <c r="C60" s="14" t="str">
        <f>IF(A60="","",VLOOKUP(A60,[7]令和3年度契約状況調査票!$C:$AR,8,FALSE))</f>
        <v/>
      </c>
      <c r="D60" s="15" t="str">
        <f>IF(A60="","",VLOOKUP(A60,[7]令和3年度契約状況調査票!$C:$AR,11,FALSE))</f>
        <v/>
      </c>
      <c r="E60" s="13" t="str">
        <f>IF(A60="","",VLOOKUP(A60,[7]令和3年度契約状況調査票!$C:$AR,12,FALSE))</f>
        <v/>
      </c>
      <c r="F60" s="16" t="str">
        <f>IF(A60="","",VLOOKUP(A60,[7]令和3年度契約状況調査票!$C:$AR,13,FALSE))</f>
        <v/>
      </c>
      <c r="G60" s="17" t="str">
        <f>IF(A60="","",IF(VLOOKUP(A60,[7]令和3年度契約状況調査票!$C:$AR,14,FALSE)="②一般競争入札（総合評価方式）","一般競争入札"&amp;CHAR(10)&amp;"（総合評価方式）","一般競争入札"))</f>
        <v/>
      </c>
      <c r="H60" s="18" t="str">
        <f>IF(A60="","",IF(VLOOKUP(A60,[7]令和3年度契約状況調査票!$C:$AR,23,FALSE)="②同種の他の契約の予定価格を類推されるおそれがあるため公表しない","同種の他の契約の予定価格を類推されるおそれがあるため公表しない",IF(VLOOKUP(A60,[7]令和3年度契約状況調査票!$C:$AR,23,FALSE)="－","－",IF(VLOOKUP(A60,[7]令和3年度契約状況調査票!$C:$AR,9,FALSE)&lt;&gt;"",TEXT(VLOOKUP(A60,[7]令和3年度契約状況調査票!$C:$AR,16,FALSE),"#,##0円")&amp;CHAR(10)&amp;"(A)",VLOOKUP(A60,[7]令和3年度契約状況調査票!$C:$AR,16,FALSE)))))</f>
        <v/>
      </c>
      <c r="I60" s="18" t="str">
        <f>IF(A60="","",VLOOKUP(A60,[7]令和3年度契約状況調査票!$C:$AR,17,FALSE))</f>
        <v/>
      </c>
      <c r="J60" s="19" t="str">
        <f>IF(A60="","",IF(VLOOKUP(A60,[7]令和3年度契約状況調査票!$C:$AR,23,FALSE)="②同種の他の契約の予定価格を類推されるおそれがあるため公表しない","－",IF(VLOOKUP(A60,[7]令和3年度契約状況調査票!$C:$AR,23,FALSE)="－","－",IF(VLOOKUP(A60,[7]令和3年度契約状況調査票!$C:$AR,9,FALSE)&lt;&gt;"",TEXT(VLOOKUP(A60,[7]令和3年度契約状況調査票!$C:$AR,19,FALSE),"#.0%")&amp;CHAR(10)&amp;"(B/A×100)",VLOOKUP(A60,[7]令和3年度契約状況調査票!$C:$AR,19,FALSE)))))</f>
        <v/>
      </c>
      <c r="K60" s="20" t="str">
        <f>IF(A60="","",IF(VLOOKUP(A60,[7]令和3年度契約状況調査票!$C:$AR,29,FALSE)="①公益社団法人","公社",IF(VLOOKUP(A60,[7]令和3年度契約状況調査票!$C:$AR,29,FALSE)="②公益財団法人","公財","")))</f>
        <v/>
      </c>
      <c r="L60" s="20" t="str">
        <f>IF(A60="","",VLOOKUP(A60,[7]令和3年度契約状況調査票!$C:$AR,30,FALSE))</f>
        <v/>
      </c>
      <c r="M60" s="21" t="str">
        <f>IF(A60="","",IF(VLOOKUP(A60,[7]令和3年度契約状況調査票!$C:$AR,30,FALSE)="国所管",VLOOKUP(A60,[7]令和3年度契約状況調査票!$C:$AR,24,FALSE),""))</f>
        <v/>
      </c>
      <c r="N60" s="22" t="str">
        <f>IF(A60="","",IF(AND(P60="○",O60="分担契約/単価契約"),"単価契約"&amp;CHAR(10)&amp;"予定調達総額 "&amp;TEXT(VLOOKUP(A60,[7]令和3年度契約状況調査票!$C:$AR,18,FALSE),"#,##0円")&amp;"(B)"&amp;CHAR(10)&amp;"分担契約"&amp;CHAR(10)&amp;VLOOKUP(A60,[7]令和3年度契約状況調査票!$C:$AR,34,FALSE),IF(AND(P60="○",O60="分担契約"),"分担契約"&amp;CHAR(10)&amp;"契約総額 "&amp;TEXT(VLOOKUP(A60,[7]令和3年度契約状況調査票!$C:$AR,18,FALSE),"#,##0円")&amp;"(B)"&amp;CHAR(10)&amp;VLOOKUP(A60,[7]令和3年度契約状況調査票!$C:$AR,34,FALSE),(IF(O60="分担契約/単価契約","単価契約"&amp;CHAR(10)&amp;"予定調達総額 "&amp;TEXT(VLOOKUP(A60,[7]令和3年度契約状況調査票!$C:$AR,18,FALSE),"#,##0円")&amp;CHAR(10)&amp;"分担契約"&amp;CHAR(10)&amp;VLOOKUP(A60,[7]令和3年度契約状況調査票!$C:$AR,34,FALSE),IF(O60="分担契約","分担契約"&amp;CHAR(10)&amp;"契約総額 "&amp;TEXT(VLOOKUP(A60,[7]令和3年度契約状況調査票!$C:$AR,18,FALSE),"#,##0円")&amp;CHAR(10)&amp;VLOOKUP(A60,[7]令和3年度契約状況調査票!$C:$AR,34,FALSE),IF(O60="単価契約","単価契約"&amp;CHAR(10)&amp;"予定調達総額 "&amp;TEXT(VLOOKUP(A60,[7]令和3年度契約状況調査票!$C:$AR,18,FALSE),"#,##0円")&amp;CHAR(10)&amp;VLOOKUP(A60,[7]令和3年度契約状況調査票!$C:$AR,34,FALSE),VLOOKUP(A60,[7]令和3年度契約状況調査票!$C:$AR,34,FALSE))))))))</f>
        <v/>
      </c>
      <c r="O60" s="11" t="str">
        <f>IF(A60="","",VLOOKUP(A60,[7]令和3年度契約状況調査票!$C:$BY,55,FALSE))</f>
        <v/>
      </c>
      <c r="P60" s="11" t="str">
        <f>IF(A60="","",IF(VLOOKUP(A60,[7]令和3年度契約状況調査票!$C:$AR,23,FALSE)="②同種の他の契約の予定価格を類推されるおそれがあるため公表しない","×","○"))</f>
        <v/>
      </c>
    </row>
    <row r="61" spans="1:16" s="11" customFormat="1" ht="60" hidden="1" customHeight="1">
      <c r="A61" s="12" t="str">
        <f>IF(MAX([7]令和3年度契約状況調査票!C55:C300)&gt;=ROW()-5,ROW()-5,"")</f>
        <v/>
      </c>
      <c r="B61" s="13" t="str">
        <f>IF(A61="","",VLOOKUP(A61,[7]令和3年度契約状況調査票!$C:$AR,7,FALSE))</f>
        <v/>
      </c>
      <c r="C61" s="14" t="str">
        <f>IF(A61="","",VLOOKUP(A61,[7]令和3年度契約状況調査票!$C:$AR,8,FALSE))</f>
        <v/>
      </c>
      <c r="D61" s="15" t="str">
        <f>IF(A61="","",VLOOKUP(A61,[7]令和3年度契約状況調査票!$C:$AR,11,FALSE))</f>
        <v/>
      </c>
      <c r="E61" s="13" t="str">
        <f>IF(A61="","",VLOOKUP(A61,[7]令和3年度契約状況調査票!$C:$AR,12,FALSE))</f>
        <v/>
      </c>
      <c r="F61" s="16" t="str">
        <f>IF(A61="","",VLOOKUP(A61,[7]令和3年度契約状況調査票!$C:$AR,13,FALSE))</f>
        <v/>
      </c>
      <c r="G61" s="17" t="str">
        <f>IF(A61="","",IF(VLOOKUP(A61,[7]令和3年度契約状況調査票!$C:$AR,14,FALSE)="②一般競争入札（総合評価方式）","一般競争入札"&amp;CHAR(10)&amp;"（総合評価方式）","一般競争入札"))</f>
        <v/>
      </c>
      <c r="H61" s="18" t="str">
        <f>IF(A61="","",IF(VLOOKUP(A61,[7]令和3年度契約状況調査票!$C:$AR,23,FALSE)="②同種の他の契約の予定価格を類推されるおそれがあるため公表しない","同種の他の契約の予定価格を類推されるおそれがあるため公表しない",IF(VLOOKUP(A61,[7]令和3年度契約状況調査票!$C:$AR,23,FALSE)="－","－",IF(VLOOKUP(A61,[7]令和3年度契約状況調査票!$C:$AR,9,FALSE)&lt;&gt;"",TEXT(VLOOKUP(A61,[7]令和3年度契約状況調査票!$C:$AR,16,FALSE),"#,##0円")&amp;CHAR(10)&amp;"(A)",VLOOKUP(A61,[7]令和3年度契約状況調査票!$C:$AR,16,FALSE)))))</f>
        <v/>
      </c>
      <c r="I61" s="18" t="str">
        <f>IF(A61="","",VLOOKUP(A61,[7]令和3年度契約状況調査票!$C:$AR,17,FALSE))</f>
        <v/>
      </c>
      <c r="J61" s="19" t="str">
        <f>IF(A61="","",IF(VLOOKUP(A61,[7]令和3年度契約状況調査票!$C:$AR,23,FALSE)="②同種の他の契約の予定価格を類推されるおそれがあるため公表しない","－",IF(VLOOKUP(A61,[7]令和3年度契約状況調査票!$C:$AR,23,FALSE)="－","－",IF(VLOOKUP(A61,[7]令和3年度契約状況調査票!$C:$AR,9,FALSE)&lt;&gt;"",TEXT(VLOOKUP(A61,[7]令和3年度契約状況調査票!$C:$AR,19,FALSE),"#.0%")&amp;CHAR(10)&amp;"(B/A×100)",VLOOKUP(A61,[7]令和3年度契約状況調査票!$C:$AR,19,FALSE)))))</f>
        <v/>
      </c>
      <c r="K61" s="20" t="str">
        <f>IF(A61="","",IF(VLOOKUP(A61,[7]令和3年度契約状況調査票!$C:$AR,29,FALSE)="①公益社団法人","公社",IF(VLOOKUP(A61,[7]令和3年度契約状況調査票!$C:$AR,29,FALSE)="②公益財団法人","公財","")))</f>
        <v/>
      </c>
      <c r="L61" s="20" t="str">
        <f>IF(A61="","",VLOOKUP(A61,[7]令和3年度契約状況調査票!$C:$AR,30,FALSE))</f>
        <v/>
      </c>
      <c r="M61" s="21" t="str">
        <f>IF(A61="","",IF(VLOOKUP(A61,[7]令和3年度契約状況調査票!$C:$AR,30,FALSE)="国所管",VLOOKUP(A61,[7]令和3年度契約状況調査票!$C:$AR,24,FALSE),""))</f>
        <v/>
      </c>
      <c r="N61" s="22" t="str">
        <f>IF(A61="","",IF(AND(P61="○",O61="分担契約/単価契約"),"単価契約"&amp;CHAR(10)&amp;"予定調達総額 "&amp;TEXT(VLOOKUP(A61,[7]令和3年度契約状況調査票!$C:$AR,18,FALSE),"#,##0円")&amp;"(B)"&amp;CHAR(10)&amp;"分担契約"&amp;CHAR(10)&amp;VLOOKUP(A61,[7]令和3年度契約状況調査票!$C:$AR,34,FALSE),IF(AND(P61="○",O61="分担契約"),"分担契約"&amp;CHAR(10)&amp;"契約総額 "&amp;TEXT(VLOOKUP(A61,[7]令和3年度契約状況調査票!$C:$AR,18,FALSE),"#,##0円")&amp;"(B)"&amp;CHAR(10)&amp;VLOOKUP(A61,[7]令和3年度契約状況調査票!$C:$AR,34,FALSE),(IF(O61="分担契約/単価契約","単価契約"&amp;CHAR(10)&amp;"予定調達総額 "&amp;TEXT(VLOOKUP(A61,[7]令和3年度契約状況調査票!$C:$AR,18,FALSE),"#,##0円")&amp;CHAR(10)&amp;"分担契約"&amp;CHAR(10)&amp;VLOOKUP(A61,[7]令和3年度契約状況調査票!$C:$AR,34,FALSE),IF(O61="分担契約","分担契約"&amp;CHAR(10)&amp;"契約総額 "&amp;TEXT(VLOOKUP(A61,[7]令和3年度契約状況調査票!$C:$AR,18,FALSE),"#,##0円")&amp;CHAR(10)&amp;VLOOKUP(A61,[7]令和3年度契約状況調査票!$C:$AR,34,FALSE),IF(O61="単価契約","単価契約"&amp;CHAR(10)&amp;"予定調達総額 "&amp;TEXT(VLOOKUP(A61,[7]令和3年度契約状況調査票!$C:$AR,18,FALSE),"#,##0円")&amp;CHAR(10)&amp;VLOOKUP(A61,[7]令和3年度契約状況調査票!$C:$AR,34,FALSE),VLOOKUP(A61,[7]令和3年度契約状況調査票!$C:$AR,34,FALSE))))))))</f>
        <v/>
      </c>
      <c r="O61" s="11" t="str">
        <f>IF(A61="","",VLOOKUP(A61,[7]令和3年度契約状況調査票!$C:$BY,55,FALSE))</f>
        <v/>
      </c>
      <c r="P61" s="11" t="str">
        <f>IF(A61="","",IF(VLOOKUP(A61,[7]令和3年度契約状況調査票!$C:$AR,23,FALSE)="②同種の他の契約の予定価格を類推されるおそれがあるため公表しない","×","○"))</f>
        <v/>
      </c>
    </row>
    <row r="62" spans="1:16" s="11" customFormat="1" ht="60" hidden="1" customHeight="1">
      <c r="A62" s="12" t="str">
        <f>IF(MAX([7]令和3年度契約状況調査票!C56:C301)&gt;=ROW()-5,ROW()-5,"")</f>
        <v/>
      </c>
      <c r="B62" s="13" t="str">
        <f>IF(A62="","",VLOOKUP(A62,[7]令和3年度契約状況調査票!$C:$AR,7,FALSE))</f>
        <v/>
      </c>
      <c r="C62" s="14" t="str">
        <f>IF(A62="","",VLOOKUP(A62,[7]令和3年度契約状況調査票!$C:$AR,8,FALSE))</f>
        <v/>
      </c>
      <c r="D62" s="15" t="str">
        <f>IF(A62="","",VLOOKUP(A62,[7]令和3年度契約状況調査票!$C:$AR,11,FALSE))</f>
        <v/>
      </c>
      <c r="E62" s="13" t="str">
        <f>IF(A62="","",VLOOKUP(A62,[7]令和3年度契約状況調査票!$C:$AR,12,FALSE))</f>
        <v/>
      </c>
      <c r="F62" s="16" t="str">
        <f>IF(A62="","",VLOOKUP(A62,[7]令和3年度契約状況調査票!$C:$AR,13,FALSE))</f>
        <v/>
      </c>
      <c r="G62" s="17" t="str">
        <f>IF(A62="","",IF(VLOOKUP(A62,[7]令和3年度契約状況調査票!$C:$AR,14,FALSE)="②一般競争入札（総合評価方式）","一般競争入札"&amp;CHAR(10)&amp;"（総合評価方式）","一般競争入札"))</f>
        <v/>
      </c>
      <c r="H62" s="18" t="str">
        <f>IF(A62="","",IF(VLOOKUP(A62,[7]令和3年度契約状況調査票!$C:$AR,23,FALSE)="②同種の他の契約の予定価格を類推されるおそれがあるため公表しない","同種の他の契約の予定価格を類推されるおそれがあるため公表しない",IF(VLOOKUP(A62,[7]令和3年度契約状況調査票!$C:$AR,23,FALSE)="－","－",IF(VLOOKUP(A62,[7]令和3年度契約状況調査票!$C:$AR,9,FALSE)&lt;&gt;"",TEXT(VLOOKUP(A62,[7]令和3年度契約状況調査票!$C:$AR,16,FALSE),"#,##0円")&amp;CHAR(10)&amp;"(A)",VLOOKUP(A62,[7]令和3年度契約状況調査票!$C:$AR,16,FALSE)))))</f>
        <v/>
      </c>
      <c r="I62" s="18" t="str">
        <f>IF(A62="","",VLOOKUP(A62,[7]令和3年度契約状況調査票!$C:$AR,17,FALSE))</f>
        <v/>
      </c>
      <c r="J62" s="19" t="str">
        <f>IF(A62="","",IF(VLOOKUP(A62,[7]令和3年度契約状況調査票!$C:$AR,23,FALSE)="②同種の他の契約の予定価格を類推されるおそれがあるため公表しない","－",IF(VLOOKUP(A62,[7]令和3年度契約状況調査票!$C:$AR,23,FALSE)="－","－",IF(VLOOKUP(A62,[7]令和3年度契約状況調査票!$C:$AR,9,FALSE)&lt;&gt;"",TEXT(VLOOKUP(A62,[7]令和3年度契約状況調査票!$C:$AR,19,FALSE),"#.0%")&amp;CHAR(10)&amp;"(B/A×100)",VLOOKUP(A62,[7]令和3年度契約状況調査票!$C:$AR,19,FALSE)))))</f>
        <v/>
      </c>
      <c r="K62" s="20" t="str">
        <f>IF(A62="","",IF(VLOOKUP(A62,[7]令和3年度契約状況調査票!$C:$AR,29,FALSE)="①公益社団法人","公社",IF(VLOOKUP(A62,[7]令和3年度契約状況調査票!$C:$AR,29,FALSE)="②公益財団法人","公財","")))</f>
        <v/>
      </c>
      <c r="L62" s="20" t="str">
        <f>IF(A62="","",VLOOKUP(A62,[7]令和3年度契約状況調査票!$C:$AR,30,FALSE))</f>
        <v/>
      </c>
      <c r="M62" s="21" t="str">
        <f>IF(A62="","",IF(VLOOKUP(A62,[7]令和3年度契約状況調査票!$C:$AR,30,FALSE)="国所管",VLOOKUP(A62,[7]令和3年度契約状況調査票!$C:$AR,24,FALSE),""))</f>
        <v/>
      </c>
      <c r="N62" s="22" t="str">
        <f>IF(A62="","",IF(AND(P62="○",O62="分担契約/単価契約"),"単価契約"&amp;CHAR(10)&amp;"予定調達総額 "&amp;TEXT(VLOOKUP(A62,[7]令和3年度契約状況調査票!$C:$AR,18,FALSE),"#,##0円")&amp;"(B)"&amp;CHAR(10)&amp;"分担契約"&amp;CHAR(10)&amp;VLOOKUP(A62,[7]令和3年度契約状況調査票!$C:$AR,34,FALSE),IF(AND(P62="○",O62="分担契約"),"分担契約"&amp;CHAR(10)&amp;"契約総額 "&amp;TEXT(VLOOKUP(A62,[7]令和3年度契約状況調査票!$C:$AR,18,FALSE),"#,##0円")&amp;"(B)"&amp;CHAR(10)&amp;VLOOKUP(A62,[7]令和3年度契約状況調査票!$C:$AR,34,FALSE),(IF(O62="分担契約/単価契約","単価契約"&amp;CHAR(10)&amp;"予定調達総額 "&amp;TEXT(VLOOKUP(A62,[7]令和3年度契約状況調査票!$C:$AR,18,FALSE),"#,##0円")&amp;CHAR(10)&amp;"分担契約"&amp;CHAR(10)&amp;VLOOKUP(A62,[7]令和3年度契約状況調査票!$C:$AR,34,FALSE),IF(O62="分担契約","分担契約"&amp;CHAR(10)&amp;"契約総額 "&amp;TEXT(VLOOKUP(A62,[7]令和3年度契約状況調査票!$C:$AR,18,FALSE),"#,##0円")&amp;CHAR(10)&amp;VLOOKUP(A62,[7]令和3年度契約状況調査票!$C:$AR,34,FALSE),IF(O62="単価契約","単価契約"&amp;CHAR(10)&amp;"予定調達総額 "&amp;TEXT(VLOOKUP(A62,[7]令和3年度契約状況調査票!$C:$AR,18,FALSE),"#,##0円")&amp;CHAR(10)&amp;VLOOKUP(A62,[7]令和3年度契約状況調査票!$C:$AR,34,FALSE),VLOOKUP(A62,[7]令和3年度契約状況調査票!$C:$AR,34,FALSE))))))))</f>
        <v/>
      </c>
      <c r="O62" s="11" t="str">
        <f>IF(A62="","",VLOOKUP(A62,[7]令和3年度契約状況調査票!$C:$BY,55,FALSE))</f>
        <v/>
      </c>
      <c r="P62" s="11" t="str">
        <f>IF(A62="","",IF(VLOOKUP(A62,[7]令和3年度契約状況調査票!$C:$AR,23,FALSE)="②同種の他の契約の予定価格を類推されるおそれがあるため公表しない","×","○"))</f>
        <v/>
      </c>
    </row>
    <row r="63" spans="1:16" s="11" customFormat="1" ht="60" hidden="1" customHeight="1">
      <c r="A63" s="12" t="str">
        <f>IF(MAX([7]令和3年度契約状況調査票!C57:C302)&gt;=ROW()-5,ROW()-5,"")</f>
        <v/>
      </c>
      <c r="B63" s="13" t="str">
        <f>IF(A63="","",VLOOKUP(A63,[7]令和3年度契約状況調査票!$C:$AR,7,FALSE))</f>
        <v/>
      </c>
      <c r="C63" s="14" t="str">
        <f>IF(A63="","",VLOOKUP(A63,[7]令和3年度契約状況調査票!$C:$AR,8,FALSE))</f>
        <v/>
      </c>
      <c r="D63" s="15" t="str">
        <f>IF(A63="","",VLOOKUP(A63,[7]令和3年度契約状況調査票!$C:$AR,11,FALSE))</f>
        <v/>
      </c>
      <c r="E63" s="13" t="str">
        <f>IF(A63="","",VLOOKUP(A63,[7]令和3年度契約状況調査票!$C:$AR,12,FALSE))</f>
        <v/>
      </c>
      <c r="F63" s="16" t="str">
        <f>IF(A63="","",VLOOKUP(A63,[7]令和3年度契約状況調査票!$C:$AR,13,FALSE))</f>
        <v/>
      </c>
      <c r="G63" s="17" t="str">
        <f>IF(A63="","",IF(VLOOKUP(A63,[7]令和3年度契約状況調査票!$C:$AR,14,FALSE)="②一般競争入札（総合評価方式）","一般競争入札"&amp;CHAR(10)&amp;"（総合評価方式）","一般競争入札"))</f>
        <v/>
      </c>
      <c r="H63" s="18" t="str">
        <f>IF(A63="","",IF(VLOOKUP(A63,[7]令和3年度契約状況調査票!$C:$AR,23,FALSE)="②同種の他の契約の予定価格を類推されるおそれがあるため公表しない","同種の他の契約の予定価格を類推されるおそれがあるため公表しない",IF(VLOOKUP(A63,[7]令和3年度契約状況調査票!$C:$AR,23,FALSE)="－","－",IF(VLOOKUP(A63,[7]令和3年度契約状況調査票!$C:$AR,9,FALSE)&lt;&gt;"",TEXT(VLOOKUP(A63,[7]令和3年度契約状況調査票!$C:$AR,16,FALSE),"#,##0円")&amp;CHAR(10)&amp;"(A)",VLOOKUP(A63,[7]令和3年度契約状況調査票!$C:$AR,16,FALSE)))))</f>
        <v/>
      </c>
      <c r="I63" s="18" t="str">
        <f>IF(A63="","",VLOOKUP(A63,[7]令和3年度契約状況調査票!$C:$AR,17,FALSE))</f>
        <v/>
      </c>
      <c r="J63" s="19" t="str">
        <f>IF(A63="","",IF(VLOOKUP(A63,[7]令和3年度契約状況調査票!$C:$AR,23,FALSE)="②同種の他の契約の予定価格を類推されるおそれがあるため公表しない","－",IF(VLOOKUP(A63,[7]令和3年度契約状況調査票!$C:$AR,23,FALSE)="－","－",IF(VLOOKUP(A63,[7]令和3年度契約状況調査票!$C:$AR,9,FALSE)&lt;&gt;"",TEXT(VLOOKUP(A63,[7]令和3年度契約状況調査票!$C:$AR,19,FALSE),"#.0%")&amp;CHAR(10)&amp;"(B/A×100)",VLOOKUP(A63,[7]令和3年度契約状況調査票!$C:$AR,19,FALSE)))))</f>
        <v/>
      </c>
      <c r="K63" s="20" t="str">
        <f>IF(A63="","",IF(VLOOKUP(A63,[7]令和3年度契約状況調査票!$C:$AR,29,FALSE)="①公益社団法人","公社",IF(VLOOKUP(A63,[7]令和3年度契約状況調査票!$C:$AR,29,FALSE)="②公益財団法人","公財","")))</f>
        <v/>
      </c>
      <c r="L63" s="20" t="str">
        <f>IF(A63="","",VLOOKUP(A63,[7]令和3年度契約状況調査票!$C:$AR,30,FALSE))</f>
        <v/>
      </c>
      <c r="M63" s="21" t="str">
        <f>IF(A63="","",IF(VLOOKUP(A63,[7]令和3年度契約状況調査票!$C:$AR,30,FALSE)="国所管",VLOOKUP(A63,[7]令和3年度契約状況調査票!$C:$AR,24,FALSE),""))</f>
        <v/>
      </c>
      <c r="N63" s="22" t="str">
        <f>IF(A63="","",IF(AND(P63="○",O63="分担契約/単価契約"),"単価契約"&amp;CHAR(10)&amp;"予定調達総額 "&amp;TEXT(VLOOKUP(A63,[7]令和3年度契約状況調査票!$C:$AR,18,FALSE),"#,##0円")&amp;"(B)"&amp;CHAR(10)&amp;"分担契約"&amp;CHAR(10)&amp;VLOOKUP(A63,[7]令和3年度契約状況調査票!$C:$AR,34,FALSE),IF(AND(P63="○",O63="分担契約"),"分担契約"&amp;CHAR(10)&amp;"契約総額 "&amp;TEXT(VLOOKUP(A63,[7]令和3年度契約状況調査票!$C:$AR,18,FALSE),"#,##0円")&amp;"(B)"&amp;CHAR(10)&amp;VLOOKUP(A63,[7]令和3年度契約状況調査票!$C:$AR,34,FALSE),(IF(O63="分担契約/単価契約","単価契約"&amp;CHAR(10)&amp;"予定調達総額 "&amp;TEXT(VLOOKUP(A63,[7]令和3年度契約状況調査票!$C:$AR,18,FALSE),"#,##0円")&amp;CHAR(10)&amp;"分担契約"&amp;CHAR(10)&amp;VLOOKUP(A63,[7]令和3年度契約状況調査票!$C:$AR,34,FALSE),IF(O63="分担契約","分担契約"&amp;CHAR(10)&amp;"契約総額 "&amp;TEXT(VLOOKUP(A63,[7]令和3年度契約状況調査票!$C:$AR,18,FALSE),"#,##0円")&amp;CHAR(10)&amp;VLOOKUP(A63,[7]令和3年度契約状況調査票!$C:$AR,34,FALSE),IF(O63="単価契約","単価契約"&amp;CHAR(10)&amp;"予定調達総額 "&amp;TEXT(VLOOKUP(A63,[7]令和3年度契約状況調査票!$C:$AR,18,FALSE),"#,##0円")&amp;CHAR(10)&amp;VLOOKUP(A63,[7]令和3年度契約状況調査票!$C:$AR,34,FALSE),VLOOKUP(A63,[7]令和3年度契約状況調査票!$C:$AR,34,FALSE))))))))</f>
        <v/>
      </c>
      <c r="O63" s="11" t="str">
        <f>IF(A63="","",VLOOKUP(A63,[7]令和3年度契約状況調査票!$C:$BY,55,FALSE))</f>
        <v/>
      </c>
      <c r="P63" s="11" t="str">
        <f>IF(A63="","",IF(VLOOKUP(A63,[7]令和3年度契約状況調査票!$C:$AR,23,FALSE)="②同種の他の契約の予定価格を類推されるおそれがあるため公表しない","×","○"))</f>
        <v/>
      </c>
    </row>
    <row r="64" spans="1:16" s="11" customFormat="1" ht="60" hidden="1" customHeight="1">
      <c r="A64" s="12" t="str">
        <f>IF(MAX([7]令和3年度契約状況調査票!C58:C303)&gt;=ROW()-5,ROW()-5,"")</f>
        <v/>
      </c>
      <c r="B64" s="13" t="str">
        <f>IF(A64="","",VLOOKUP(A64,[7]令和3年度契約状況調査票!$C:$AR,7,FALSE))</f>
        <v/>
      </c>
      <c r="C64" s="14" t="str">
        <f>IF(A64="","",VLOOKUP(A64,[7]令和3年度契約状況調査票!$C:$AR,8,FALSE))</f>
        <v/>
      </c>
      <c r="D64" s="15" t="str">
        <f>IF(A64="","",VLOOKUP(A64,[7]令和3年度契約状況調査票!$C:$AR,11,FALSE))</f>
        <v/>
      </c>
      <c r="E64" s="13" t="str">
        <f>IF(A64="","",VLOOKUP(A64,[7]令和3年度契約状況調査票!$C:$AR,12,FALSE))</f>
        <v/>
      </c>
      <c r="F64" s="16" t="str">
        <f>IF(A64="","",VLOOKUP(A64,[7]令和3年度契約状況調査票!$C:$AR,13,FALSE))</f>
        <v/>
      </c>
      <c r="G64" s="17" t="str">
        <f>IF(A64="","",IF(VLOOKUP(A64,[7]令和3年度契約状況調査票!$C:$AR,14,FALSE)="②一般競争入札（総合評価方式）","一般競争入札"&amp;CHAR(10)&amp;"（総合評価方式）","一般競争入札"))</f>
        <v/>
      </c>
      <c r="H64" s="18" t="str">
        <f>IF(A64="","",IF(VLOOKUP(A64,[7]令和3年度契約状況調査票!$C:$AR,23,FALSE)="②同種の他の契約の予定価格を類推されるおそれがあるため公表しない","同種の他の契約の予定価格を類推されるおそれがあるため公表しない",IF(VLOOKUP(A64,[7]令和3年度契約状況調査票!$C:$AR,23,FALSE)="－","－",IF(VLOOKUP(A64,[7]令和3年度契約状況調査票!$C:$AR,9,FALSE)&lt;&gt;"",TEXT(VLOOKUP(A64,[7]令和3年度契約状況調査票!$C:$AR,16,FALSE),"#,##0円")&amp;CHAR(10)&amp;"(A)",VLOOKUP(A64,[7]令和3年度契約状況調査票!$C:$AR,16,FALSE)))))</f>
        <v/>
      </c>
      <c r="I64" s="18" t="str">
        <f>IF(A64="","",VLOOKUP(A64,[7]令和3年度契約状況調査票!$C:$AR,17,FALSE))</f>
        <v/>
      </c>
      <c r="J64" s="19" t="str">
        <f>IF(A64="","",IF(VLOOKUP(A64,[7]令和3年度契約状況調査票!$C:$AR,23,FALSE)="②同種の他の契約の予定価格を類推されるおそれがあるため公表しない","－",IF(VLOOKUP(A64,[7]令和3年度契約状況調査票!$C:$AR,23,FALSE)="－","－",IF(VLOOKUP(A64,[7]令和3年度契約状況調査票!$C:$AR,9,FALSE)&lt;&gt;"",TEXT(VLOOKUP(A64,[7]令和3年度契約状況調査票!$C:$AR,19,FALSE),"#.0%")&amp;CHAR(10)&amp;"(B/A×100)",VLOOKUP(A64,[7]令和3年度契約状況調査票!$C:$AR,19,FALSE)))))</f>
        <v/>
      </c>
      <c r="K64" s="20" t="str">
        <f>IF(A64="","",IF(VLOOKUP(A64,[7]令和3年度契約状況調査票!$C:$AR,29,FALSE)="①公益社団法人","公社",IF(VLOOKUP(A64,[7]令和3年度契約状況調査票!$C:$AR,29,FALSE)="②公益財団法人","公財","")))</f>
        <v/>
      </c>
      <c r="L64" s="20" t="str">
        <f>IF(A64="","",VLOOKUP(A64,[7]令和3年度契約状況調査票!$C:$AR,30,FALSE))</f>
        <v/>
      </c>
      <c r="M64" s="21" t="str">
        <f>IF(A64="","",IF(VLOOKUP(A64,[7]令和3年度契約状況調査票!$C:$AR,30,FALSE)="国所管",VLOOKUP(A64,[7]令和3年度契約状況調査票!$C:$AR,24,FALSE),""))</f>
        <v/>
      </c>
      <c r="N64" s="22" t="str">
        <f>IF(A64="","",IF(AND(P64="○",O64="分担契約/単価契約"),"単価契約"&amp;CHAR(10)&amp;"予定調達総額 "&amp;TEXT(VLOOKUP(A64,[7]令和3年度契約状況調査票!$C:$AR,18,FALSE),"#,##0円")&amp;"(B)"&amp;CHAR(10)&amp;"分担契約"&amp;CHAR(10)&amp;VLOOKUP(A64,[7]令和3年度契約状況調査票!$C:$AR,34,FALSE),IF(AND(P64="○",O64="分担契約"),"分担契約"&amp;CHAR(10)&amp;"契約総額 "&amp;TEXT(VLOOKUP(A64,[7]令和3年度契約状況調査票!$C:$AR,18,FALSE),"#,##0円")&amp;"(B)"&amp;CHAR(10)&amp;VLOOKUP(A64,[7]令和3年度契約状況調査票!$C:$AR,34,FALSE),(IF(O64="分担契約/単価契約","単価契約"&amp;CHAR(10)&amp;"予定調達総額 "&amp;TEXT(VLOOKUP(A64,[7]令和3年度契約状況調査票!$C:$AR,18,FALSE),"#,##0円")&amp;CHAR(10)&amp;"分担契約"&amp;CHAR(10)&amp;VLOOKUP(A64,[7]令和3年度契約状況調査票!$C:$AR,34,FALSE),IF(O64="分担契約","分担契約"&amp;CHAR(10)&amp;"契約総額 "&amp;TEXT(VLOOKUP(A64,[7]令和3年度契約状況調査票!$C:$AR,18,FALSE),"#,##0円")&amp;CHAR(10)&amp;VLOOKUP(A64,[7]令和3年度契約状況調査票!$C:$AR,34,FALSE),IF(O64="単価契約","単価契約"&amp;CHAR(10)&amp;"予定調達総額 "&amp;TEXT(VLOOKUP(A64,[7]令和3年度契約状況調査票!$C:$AR,18,FALSE),"#,##0円")&amp;CHAR(10)&amp;VLOOKUP(A64,[7]令和3年度契約状況調査票!$C:$AR,34,FALSE),VLOOKUP(A64,[7]令和3年度契約状況調査票!$C:$AR,34,FALSE))))))))</f>
        <v/>
      </c>
      <c r="O64" s="11" t="str">
        <f>IF(A64="","",VLOOKUP(A64,[7]令和3年度契約状況調査票!$C:$BY,55,FALSE))</f>
        <v/>
      </c>
      <c r="P64" s="11" t="str">
        <f>IF(A64="","",IF(VLOOKUP(A64,[7]令和3年度契約状況調査票!$C:$AR,23,FALSE)="②同種の他の契約の予定価格を類推されるおそれがあるため公表しない","×","○"))</f>
        <v/>
      </c>
    </row>
    <row r="65" spans="1:16" s="11" customFormat="1" ht="60" hidden="1" customHeight="1">
      <c r="A65" s="12" t="str">
        <f>IF(MAX([7]令和3年度契約状況調査票!C59:C304)&gt;=ROW()-5,ROW()-5,"")</f>
        <v/>
      </c>
      <c r="B65" s="13" t="str">
        <f>IF(A65="","",VLOOKUP(A65,[7]令和3年度契約状況調査票!$C:$AR,7,FALSE))</f>
        <v/>
      </c>
      <c r="C65" s="14" t="str">
        <f>IF(A65="","",VLOOKUP(A65,[7]令和3年度契約状況調査票!$C:$AR,8,FALSE))</f>
        <v/>
      </c>
      <c r="D65" s="15" t="str">
        <f>IF(A65="","",VLOOKUP(A65,[7]令和3年度契約状況調査票!$C:$AR,11,FALSE))</f>
        <v/>
      </c>
      <c r="E65" s="13" t="str">
        <f>IF(A65="","",VLOOKUP(A65,[7]令和3年度契約状況調査票!$C:$AR,12,FALSE))</f>
        <v/>
      </c>
      <c r="F65" s="16" t="str">
        <f>IF(A65="","",VLOOKUP(A65,[7]令和3年度契約状況調査票!$C:$AR,13,FALSE))</f>
        <v/>
      </c>
      <c r="G65" s="17" t="str">
        <f>IF(A65="","",IF(VLOOKUP(A65,[7]令和3年度契約状況調査票!$C:$AR,14,FALSE)="②一般競争入札（総合評価方式）","一般競争入札"&amp;CHAR(10)&amp;"（総合評価方式）","一般競争入札"))</f>
        <v/>
      </c>
      <c r="H65" s="18" t="str">
        <f>IF(A65="","",IF(VLOOKUP(A65,[7]令和3年度契約状況調査票!$C:$AR,23,FALSE)="②同種の他の契約の予定価格を類推されるおそれがあるため公表しない","同種の他の契約の予定価格を類推されるおそれがあるため公表しない",IF(VLOOKUP(A65,[7]令和3年度契約状況調査票!$C:$AR,23,FALSE)="－","－",IF(VLOOKUP(A65,[7]令和3年度契約状況調査票!$C:$AR,9,FALSE)&lt;&gt;"",TEXT(VLOOKUP(A65,[7]令和3年度契約状況調査票!$C:$AR,16,FALSE),"#,##0円")&amp;CHAR(10)&amp;"(A)",VLOOKUP(A65,[7]令和3年度契約状況調査票!$C:$AR,16,FALSE)))))</f>
        <v/>
      </c>
      <c r="I65" s="18" t="str">
        <f>IF(A65="","",VLOOKUP(A65,[7]令和3年度契約状況調査票!$C:$AR,17,FALSE))</f>
        <v/>
      </c>
      <c r="J65" s="19" t="str">
        <f>IF(A65="","",IF(VLOOKUP(A65,[7]令和3年度契約状況調査票!$C:$AR,23,FALSE)="②同種の他の契約の予定価格を類推されるおそれがあるため公表しない","－",IF(VLOOKUP(A65,[7]令和3年度契約状況調査票!$C:$AR,23,FALSE)="－","－",IF(VLOOKUP(A65,[7]令和3年度契約状況調査票!$C:$AR,9,FALSE)&lt;&gt;"",TEXT(VLOOKUP(A65,[7]令和3年度契約状況調査票!$C:$AR,19,FALSE),"#.0%")&amp;CHAR(10)&amp;"(B/A×100)",VLOOKUP(A65,[7]令和3年度契約状況調査票!$C:$AR,19,FALSE)))))</f>
        <v/>
      </c>
      <c r="K65" s="20" t="str">
        <f>IF(A65="","",IF(VLOOKUP(A65,[7]令和3年度契約状況調査票!$C:$AR,29,FALSE)="①公益社団法人","公社",IF(VLOOKUP(A65,[7]令和3年度契約状況調査票!$C:$AR,29,FALSE)="②公益財団法人","公財","")))</f>
        <v/>
      </c>
      <c r="L65" s="20" t="str">
        <f>IF(A65="","",VLOOKUP(A65,[7]令和3年度契約状況調査票!$C:$AR,30,FALSE))</f>
        <v/>
      </c>
      <c r="M65" s="21" t="str">
        <f>IF(A65="","",IF(VLOOKUP(A65,[7]令和3年度契約状況調査票!$C:$AR,30,FALSE)="国所管",VLOOKUP(A65,[7]令和3年度契約状況調査票!$C:$AR,24,FALSE),""))</f>
        <v/>
      </c>
      <c r="N65" s="22" t="str">
        <f>IF(A65="","",IF(AND(P65="○",O65="分担契約/単価契約"),"単価契約"&amp;CHAR(10)&amp;"予定調達総額 "&amp;TEXT(VLOOKUP(A65,[7]令和3年度契約状況調査票!$C:$AR,18,FALSE),"#,##0円")&amp;"(B)"&amp;CHAR(10)&amp;"分担契約"&amp;CHAR(10)&amp;VLOOKUP(A65,[7]令和3年度契約状況調査票!$C:$AR,34,FALSE),IF(AND(P65="○",O65="分担契約"),"分担契約"&amp;CHAR(10)&amp;"契約総額 "&amp;TEXT(VLOOKUP(A65,[7]令和3年度契約状況調査票!$C:$AR,18,FALSE),"#,##0円")&amp;"(B)"&amp;CHAR(10)&amp;VLOOKUP(A65,[7]令和3年度契約状況調査票!$C:$AR,34,FALSE),(IF(O65="分担契約/単価契約","単価契約"&amp;CHAR(10)&amp;"予定調達総額 "&amp;TEXT(VLOOKUP(A65,[7]令和3年度契約状況調査票!$C:$AR,18,FALSE),"#,##0円")&amp;CHAR(10)&amp;"分担契約"&amp;CHAR(10)&amp;VLOOKUP(A65,[7]令和3年度契約状況調査票!$C:$AR,34,FALSE),IF(O65="分担契約","分担契約"&amp;CHAR(10)&amp;"契約総額 "&amp;TEXT(VLOOKUP(A65,[7]令和3年度契約状況調査票!$C:$AR,18,FALSE),"#,##0円")&amp;CHAR(10)&amp;VLOOKUP(A65,[7]令和3年度契約状況調査票!$C:$AR,34,FALSE),IF(O65="単価契約","単価契約"&amp;CHAR(10)&amp;"予定調達総額 "&amp;TEXT(VLOOKUP(A65,[7]令和3年度契約状況調査票!$C:$AR,18,FALSE),"#,##0円")&amp;CHAR(10)&amp;VLOOKUP(A65,[7]令和3年度契約状況調査票!$C:$AR,34,FALSE),VLOOKUP(A65,[7]令和3年度契約状況調査票!$C:$AR,34,FALSE))))))))</f>
        <v/>
      </c>
      <c r="O65" s="11" t="str">
        <f>IF(A65="","",VLOOKUP(A65,[7]令和3年度契約状況調査票!$C:$BY,55,FALSE))</f>
        <v/>
      </c>
      <c r="P65" s="11" t="str">
        <f>IF(A65="","",IF(VLOOKUP(A65,[7]令和3年度契約状況調査票!$C:$AR,23,FALSE)="②同種の他の契約の予定価格を類推されるおそれがあるため公表しない","×","○"))</f>
        <v/>
      </c>
    </row>
    <row r="66" spans="1:16" s="11" customFormat="1" ht="60" hidden="1" customHeight="1">
      <c r="A66" s="12" t="str">
        <f>IF(MAX([7]令和3年度契約状況調査票!C60:C305)&gt;=ROW()-5,ROW()-5,"")</f>
        <v/>
      </c>
      <c r="B66" s="13" t="str">
        <f>IF(A66="","",VLOOKUP(A66,[7]令和3年度契約状況調査票!$C:$AR,7,FALSE))</f>
        <v/>
      </c>
      <c r="C66" s="14" t="str">
        <f>IF(A66="","",VLOOKUP(A66,[7]令和3年度契約状況調査票!$C:$AR,8,FALSE))</f>
        <v/>
      </c>
      <c r="D66" s="15" t="str">
        <f>IF(A66="","",VLOOKUP(A66,[7]令和3年度契約状況調査票!$C:$AR,11,FALSE))</f>
        <v/>
      </c>
      <c r="E66" s="13" t="str">
        <f>IF(A66="","",VLOOKUP(A66,[7]令和3年度契約状況調査票!$C:$AR,12,FALSE))</f>
        <v/>
      </c>
      <c r="F66" s="16" t="str">
        <f>IF(A66="","",VLOOKUP(A66,[7]令和3年度契約状況調査票!$C:$AR,13,FALSE))</f>
        <v/>
      </c>
      <c r="G66" s="17" t="str">
        <f>IF(A66="","",IF(VLOOKUP(A66,[7]令和3年度契約状況調査票!$C:$AR,14,FALSE)="②一般競争入札（総合評価方式）","一般競争入札"&amp;CHAR(10)&amp;"（総合評価方式）","一般競争入札"))</f>
        <v/>
      </c>
      <c r="H66" s="18" t="str">
        <f>IF(A66="","",IF(VLOOKUP(A66,[7]令和3年度契約状況調査票!$C:$AR,23,FALSE)="②同種の他の契約の予定価格を類推されるおそれがあるため公表しない","同種の他の契約の予定価格を類推されるおそれがあるため公表しない",IF(VLOOKUP(A66,[7]令和3年度契約状況調査票!$C:$AR,23,FALSE)="－","－",IF(VLOOKUP(A66,[7]令和3年度契約状況調査票!$C:$AR,9,FALSE)&lt;&gt;"",TEXT(VLOOKUP(A66,[7]令和3年度契約状況調査票!$C:$AR,16,FALSE),"#,##0円")&amp;CHAR(10)&amp;"(A)",VLOOKUP(A66,[7]令和3年度契約状況調査票!$C:$AR,16,FALSE)))))</f>
        <v/>
      </c>
      <c r="I66" s="18" t="str">
        <f>IF(A66="","",VLOOKUP(A66,[7]令和3年度契約状況調査票!$C:$AR,17,FALSE))</f>
        <v/>
      </c>
      <c r="J66" s="19" t="str">
        <f>IF(A66="","",IF(VLOOKUP(A66,[7]令和3年度契約状況調査票!$C:$AR,23,FALSE)="②同種の他の契約の予定価格を類推されるおそれがあるため公表しない","－",IF(VLOOKUP(A66,[7]令和3年度契約状況調査票!$C:$AR,23,FALSE)="－","－",IF(VLOOKUP(A66,[7]令和3年度契約状況調査票!$C:$AR,9,FALSE)&lt;&gt;"",TEXT(VLOOKUP(A66,[7]令和3年度契約状況調査票!$C:$AR,19,FALSE),"#.0%")&amp;CHAR(10)&amp;"(B/A×100)",VLOOKUP(A66,[7]令和3年度契約状況調査票!$C:$AR,19,FALSE)))))</f>
        <v/>
      </c>
      <c r="K66" s="20" t="str">
        <f>IF(A66="","",IF(VLOOKUP(A66,[7]令和3年度契約状況調査票!$C:$AR,29,FALSE)="①公益社団法人","公社",IF(VLOOKUP(A66,[7]令和3年度契約状況調査票!$C:$AR,29,FALSE)="②公益財団法人","公財","")))</f>
        <v/>
      </c>
      <c r="L66" s="20" t="str">
        <f>IF(A66="","",VLOOKUP(A66,[7]令和3年度契約状況調査票!$C:$AR,30,FALSE))</f>
        <v/>
      </c>
      <c r="M66" s="21" t="str">
        <f>IF(A66="","",IF(VLOOKUP(A66,[7]令和3年度契約状況調査票!$C:$AR,30,FALSE)="国所管",VLOOKUP(A66,[7]令和3年度契約状況調査票!$C:$AR,24,FALSE),""))</f>
        <v/>
      </c>
      <c r="N66" s="22" t="str">
        <f>IF(A66="","",IF(AND(P66="○",O66="分担契約/単価契約"),"単価契約"&amp;CHAR(10)&amp;"予定調達総額 "&amp;TEXT(VLOOKUP(A66,[7]令和3年度契約状況調査票!$C:$AR,18,FALSE),"#,##0円")&amp;"(B)"&amp;CHAR(10)&amp;"分担契約"&amp;CHAR(10)&amp;VLOOKUP(A66,[7]令和3年度契約状況調査票!$C:$AR,34,FALSE),IF(AND(P66="○",O66="分担契約"),"分担契約"&amp;CHAR(10)&amp;"契約総額 "&amp;TEXT(VLOOKUP(A66,[7]令和3年度契約状況調査票!$C:$AR,18,FALSE),"#,##0円")&amp;"(B)"&amp;CHAR(10)&amp;VLOOKUP(A66,[7]令和3年度契約状況調査票!$C:$AR,34,FALSE),(IF(O66="分担契約/単価契約","単価契約"&amp;CHAR(10)&amp;"予定調達総額 "&amp;TEXT(VLOOKUP(A66,[7]令和3年度契約状況調査票!$C:$AR,18,FALSE),"#,##0円")&amp;CHAR(10)&amp;"分担契約"&amp;CHAR(10)&amp;VLOOKUP(A66,[7]令和3年度契約状況調査票!$C:$AR,34,FALSE),IF(O66="分担契約","分担契約"&amp;CHAR(10)&amp;"契約総額 "&amp;TEXT(VLOOKUP(A66,[7]令和3年度契約状況調査票!$C:$AR,18,FALSE),"#,##0円")&amp;CHAR(10)&amp;VLOOKUP(A66,[7]令和3年度契約状況調査票!$C:$AR,34,FALSE),IF(O66="単価契約","単価契約"&amp;CHAR(10)&amp;"予定調達総額 "&amp;TEXT(VLOOKUP(A66,[7]令和3年度契約状況調査票!$C:$AR,18,FALSE),"#,##0円")&amp;CHAR(10)&amp;VLOOKUP(A66,[7]令和3年度契約状況調査票!$C:$AR,34,FALSE),VLOOKUP(A66,[7]令和3年度契約状況調査票!$C:$AR,34,FALSE))))))))</f>
        <v/>
      </c>
      <c r="O66" s="11" t="str">
        <f>IF(A66="","",VLOOKUP(A66,[7]令和3年度契約状況調査票!$C:$BY,55,FALSE))</f>
        <v/>
      </c>
      <c r="P66" s="11" t="str">
        <f>IF(A66="","",IF(VLOOKUP(A66,[7]令和3年度契約状況調査票!$C:$AR,23,FALSE)="②同種の他の契約の予定価格を類推されるおそれがあるため公表しない","×","○"))</f>
        <v/>
      </c>
    </row>
    <row r="67" spans="1:16" s="11" customFormat="1" ht="60" hidden="1" customHeight="1">
      <c r="A67" s="12" t="str">
        <f>IF(MAX([7]令和3年度契約状況調査票!C61:C306)&gt;=ROW()-5,ROW()-5,"")</f>
        <v/>
      </c>
      <c r="B67" s="13" t="str">
        <f>IF(A67="","",VLOOKUP(A67,[7]令和3年度契約状況調査票!$C:$AR,7,FALSE))</f>
        <v/>
      </c>
      <c r="C67" s="14" t="str">
        <f>IF(A67="","",VLOOKUP(A67,[7]令和3年度契約状況調査票!$C:$AR,8,FALSE))</f>
        <v/>
      </c>
      <c r="D67" s="15" t="str">
        <f>IF(A67="","",VLOOKUP(A67,[7]令和3年度契約状況調査票!$C:$AR,11,FALSE))</f>
        <v/>
      </c>
      <c r="E67" s="13" t="str">
        <f>IF(A67="","",VLOOKUP(A67,[7]令和3年度契約状況調査票!$C:$AR,12,FALSE))</f>
        <v/>
      </c>
      <c r="F67" s="16" t="str">
        <f>IF(A67="","",VLOOKUP(A67,[7]令和3年度契約状況調査票!$C:$AR,13,FALSE))</f>
        <v/>
      </c>
      <c r="G67" s="17" t="str">
        <f>IF(A67="","",IF(VLOOKUP(A67,[7]令和3年度契約状況調査票!$C:$AR,14,FALSE)="②一般競争入札（総合評価方式）","一般競争入札"&amp;CHAR(10)&amp;"（総合評価方式）","一般競争入札"))</f>
        <v/>
      </c>
      <c r="H67" s="18" t="str">
        <f>IF(A67="","",IF(VLOOKUP(A67,[7]令和3年度契約状況調査票!$C:$AR,23,FALSE)="②同種の他の契約の予定価格を類推されるおそれがあるため公表しない","同種の他の契約の予定価格を類推されるおそれがあるため公表しない",IF(VLOOKUP(A67,[7]令和3年度契約状況調査票!$C:$AR,23,FALSE)="－","－",IF(VLOOKUP(A67,[7]令和3年度契約状況調査票!$C:$AR,9,FALSE)&lt;&gt;"",TEXT(VLOOKUP(A67,[7]令和3年度契約状況調査票!$C:$AR,16,FALSE),"#,##0円")&amp;CHAR(10)&amp;"(A)",VLOOKUP(A67,[7]令和3年度契約状況調査票!$C:$AR,16,FALSE)))))</f>
        <v/>
      </c>
      <c r="I67" s="18" t="str">
        <f>IF(A67="","",VLOOKUP(A67,[7]令和3年度契約状況調査票!$C:$AR,17,FALSE))</f>
        <v/>
      </c>
      <c r="J67" s="19" t="str">
        <f>IF(A67="","",IF(VLOOKUP(A67,[7]令和3年度契約状況調査票!$C:$AR,23,FALSE)="②同種の他の契約の予定価格を類推されるおそれがあるため公表しない","－",IF(VLOOKUP(A67,[7]令和3年度契約状況調査票!$C:$AR,23,FALSE)="－","－",IF(VLOOKUP(A67,[7]令和3年度契約状況調査票!$C:$AR,9,FALSE)&lt;&gt;"",TEXT(VLOOKUP(A67,[7]令和3年度契約状況調査票!$C:$AR,19,FALSE),"#.0%")&amp;CHAR(10)&amp;"(B/A×100)",VLOOKUP(A67,[7]令和3年度契約状況調査票!$C:$AR,19,FALSE)))))</f>
        <v/>
      </c>
      <c r="K67" s="20" t="str">
        <f>IF(A67="","",IF(VLOOKUP(A67,[7]令和3年度契約状況調査票!$C:$AR,29,FALSE)="①公益社団法人","公社",IF(VLOOKUP(A67,[7]令和3年度契約状況調査票!$C:$AR,29,FALSE)="②公益財団法人","公財","")))</f>
        <v/>
      </c>
      <c r="L67" s="20" t="str">
        <f>IF(A67="","",VLOOKUP(A67,[7]令和3年度契約状況調査票!$C:$AR,30,FALSE))</f>
        <v/>
      </c>
      <c r="M67" s="21" t="str">
        <f>IF(A67="","",IF(VLOOKUP(A67,[7]令和3年度契約状況調査票!$C:$AR,30,FALSE)="国所管",VLOOKUP(A67,[7]令和3年度契約状況調査票!$C:$AR,24,FALSE),""))</f>
        <v/>
      </c>
      <c r="N67" s="22" t="str">
        <f>IF(A67="","",IF(AND(P67="○",O67="分担契約/単価契約"),"単価契約"&amp;CHAR(10)&amp;"予定調達総額 "&amp;TEXT(VLOOKUP(A67,[7]令和3年度契約状況調査票!$C:$AR,18,FALSE),"#,##0円")&amp;"(B)"&amp;CHAR(10)&amp;"分担契約"&amp;CHAR(10)&amp;VLOOKUP(A67,[7]令和3年度契約状況調査票!$C:$AR,34,FALSE),IF(AND(P67="○",O67="分担契約"),"分担契約"&amp;CHAR(10)&amp;"契約総額 "&amp;TEXT(VLOOKUP(A67,[7]令和3年度契約状況調査票!$C:$AR,18,FALSE),"#,##0円")&amp;"(B)"&amp;CHAR(10)&amp;VLOOKUP(A67,[7]令和3年度契約状況調査票!$C:$AR,34,FALSE),(IF(O67="分担契約/単価契約","単価契約"&amp;CHAR(10)&amp;"予定調達総額 "&amp;TEXT(VLOOKUP(A67,[7]令和3年度契約状況調査票!$C:$AR,18,FALSE),"#,##0円")&amp;CHAR(10)&amp;"分担契約"&amp;CHAR(10)&amp;VLOOKUP(A67,[7]令和3年度契約状況調査票!$C:$AR,34,FALSE),IF(O67="分担契約","分担契約"&amp;CHAR(10)&amp;"契約総額 "&amp;TEXT(VLOOKUP(A67,[7]令和3年度契約状況調査票!$C:$AR,18,FALSE),"#,##0円")&amp;CHAR(10)&amp;VLOOKUP(A67,[7]令和3年度契約状況調査票!$C:$AR,34,FALSE),IF(O67="単価契約","単価契約"&amp;CHAR(10)&amp;"予定調達総額 "&amp;TEXT(VLOOKUP(A67,[7]令和3年度契約状況調査票!$C:$AR,18,FALSE),"#,##0円")&amp;CHAR(10)&amp;VLOOKUP(A67,[7]令和3年度契約状況調査票!$C:$AR,34,FALSE),VLOOKUP(A67,[7]令和3年度契約状況調査票!$C:$AR,34,FALSE))))))))</f>
        <v/>
      </c>
      <c r="O67" s="11" t="str">
        <f>IF(A67="","",VLOOKUP(A67,[7]令和3年度契約状況調査票!$C:$BY,55,FALSE))</f>
        <v/>
      </c>
      <c r="P67" s="11" t="str">
        <f>IF(A67="","",IF(VLOOKUP(A67,[7]令和3年度契約状況調査票!$C:$AR,23,FALSE)="②同種の他の契約の予定価格を類推されるおそれがあるため公表しない","×","○"))</f>
        <v/>
      </c>
    </row>
    <row r="68" spans="1:16" s="11" customFormat="1" ht="60" hidden="1" customHeight="1">
      <c r="A68" s="12" t="str">
        <f>IF(MAX([7]令和3年度契約状況調査票!C62:C307)&gt;=ROW()-5,ROW()-5,"")</f>
        <v/>
      </c>
      <c r="B68" s="13" t="str">
        <f>IF(A68="","",VLOOKUP(A68,[7]令和3年度契約状況調査票!$C:$AR,7,FALSE))</f>
        <v/>
      </c>
      <c r="C68" s="14" t="str">
        <f>IF(A68="","",VLOOKUP(A68,[7]令和3年度契約状況調査票!$C:$AR,8,FALSE))</f>
        <v/>
      </c>
      <c r="D68" s="15" t="str">
        <f>IF(A68="","",VLOOKUP(A68,[7]令和3年度契約状況調査票!$C:$AR,11,FALSE))</f>
        <v/>
      </c>
      <c r="E68" s="13" t="str">
        <f>IF(A68="","",VLOOKUP(A68,[7]令和3年度契約状況調査票!$C:$AR,12,FALSE))</f>
        <v/>
      </c>
      <c r="F68" s="16" t="str">
        <f>IF(A68="","",VLOOKUP(A68,[7]令和3年度契約状況調査票!$C:$AR,13,FALSE))</f>
        <v/>
      </c>
      <c r="G68" s="17" t="str">
        <f>IF(A68="","",IF(VLOOKUP(A68,[7]令和3年度契約状況調査票!$C:$AR,14,FALSE)="②一般競争入札（総合評価方式）","一般競争入札"&amp;CHAR(10)&amp;"（総合評価方式）","一般競争入札"))</f>
        <v/>
      </c>
      <c r="H68" s="18" t="str">
        <f>IF(A68="","",IF(VLOOKUP(A68,[7]令和3年度契約状況調査票!$C:$AR,23,FALSE)="②同種の他の契約の予定価格を類推されるおそれがあるため公表しない","同種の他の契約の予定価格を類推されるおそれがあるため公表しない",IF(VLOOKUP(A68,[7]令和3年度契約状況調査票!$C:$AR,23,FALSE)="－","－",IF(VLOOKUP(A68,[7]令和3年度契約状況調査票!$C:$AR,9,FALSE)&lt;&gt;"",TEXT(VLOOKUP(A68,[7]令和3年度契約状況調査票!$C:$AR,16,FALSE),"#,##0円")&amp;CHAR(10)&amp;"(A)",VLOOKUP(A68,[7]令和3年度契約状況調査票!$C:$AR,16,FALSE)))))</f>
        <v/>
      </c>
      <c r="I68" s="18" t="str">
        <f>IF(A68="","",VLOOKUP(A68,[7]令和3年度契約状況調査票!$C:$AR,17,FALSE))</f>
        <v/>
      </c>
      <c r="J68" s="19" t="str">
        <f>IF(A68="","",IF(VLOOKUP(A68,[7]令和3年度契約状況調査票!$C:$AR,23,FALSE)="②同種の他の契約の予定価格を類推されるおそれがあるため公表しない","－",IF(VLOOKUP(A68,[7]令和3年度契約状況調査票!$C:$AR,23,FALSE)="－","－",IF(VLOOKUP(A68,[7]令和3年度契約状況調査票!$C:$AR,9,FALSE)&lt;&gt;"",TEXT(VLOOKUP(A68,[7]令和3年度契約状況調査票!$C:$AR,19,FALSE),"#.0%")&amp;CHAR(10)&amp;"(B/A×100)",VLOOKUP(A68,[7]令和3年度契約状況調査票!$C:$AR,19,FALSE)))))</f>
        <v/>
      </c>
      <c r="K68" s="20" t="str">
        <f>IF(A68="","",IF(VLOOKUP(A68,[7]令和3年度契約状況調査票!$C:$AR,29,FALSE)="①公益社団法人","公社",IF(VLOOKUP(A68,[7]令和3年度契約状況調査票!$C:$AR,29,FALSE)="②公益財団法人","公財","")))</f>
        <v/>
      </c>
      <c r="L68" s="20" t="str">
        <f>IF(A68="","",VLOOKUP(A68,[7]令和3年度契約状況調査票!$C:$AR,30,FALSE))</f>
        <v/>
      </c>
      <c r="M68" s="21" t="str">
        <f>IF(A68="","",IF(VLOOKUP(A68,[7]令和3年度契約状況調査票!$C:$AR,30,FALSE)="国所管",VLOOKUP(A68,[7]令和3年度契約状況調査票!$C:$AR,24,FALSE),""))</f>
        <v/>
      </c>
      <c r="N68" s="22" t="str">
        <f>IF(A68="","",IF(AND(P68="○",O68="分担契約/単価契約"),"単価契約"&amp;CHAR(10)&amp;"予定調達総額 "&amp;TEXT(VLOOKUP(A68,[7]令和3年度契約状況調査票!$C:$AR,18,FALSE),"#,##0円")&amp;"(B)"&amp;CHAR(10)&amp;"分担契約"&amp;CHAR(10)&amp;VLOOKUP(A68,[7]令和3年度契約状況調査票!$C:$AR,34,FALSE),IF(AND(P68="○",O68="分担契約"),"分担契約"&amp;CHAR(10)&amp;"契約総額 "&amp;TEXT(VLOOKUP(A68,[7]令和3年度契約状況調査票!$C:$AR,18,FALSE),"#,##0円")&amp;"(B)"&amp;CHAR(10)&amp;VLOOKUP(A68,[7]令和3年度契約状況調査票!$C:$AR,34,FALSE),(IF(O68="分担契約/単価契約","単価契約"&amp;CHAR(10)&amp;"予定調達総額 "&amp;TEXT(VLOOKUP(A68,[7]令和3年度契約状況調査票!$C:$AR,18,FALSE),"#,##0円")&amp;CHAR(10)&amp;"分担契約"&amp;CHAR(10)&amp;VLOOKUP(A68,[7]令和3年度契約状況調査票!$C:$AR,34,FALSE),IF(O68="分担契約","分担契約"&amp;CHAR(10)&amp;"契約総額 "&amp;TEXT(VLOOKUP(A68,[7]令和3年度契約状況調査票!$C:$AR,18,FALSE),"#,##0円")&amp;CHAR(10)&amp;VLOOKUP(A68,[7]令和3年度契約状況調査票!$C:$AR,34,FALSE),IF(O68="単価契約","単価契約"&amp;CHAR(10)&amp;"予定調達総額 "&amp;TEXT(VLOOKUP(A68,[7]令和3年度契約状況調査票!$C:$AR,18,FALSE),"#,##0円")&amp;CHAR(10)&amp;VLOOKUP(A68,[7]令和3年度契約状況調査票!$C:$AR,34,FALSE),VLOOKUP(A68,[7]令和3年度契約状況調査票!$C:$AR,34,FALSE))))))))</f>
        <v/>
      </c>
      <c r="O68" s="11" t="str">
        <f>IF(A68="","",VLOOKUP(A68,[7]令和3年度契約状況調査票!$C:$BY,55,FALSE))</f>
        <v/>
      </c>
      <c r="P68" s="11" t="str">
        <f>IF(A68="","",IF(VLOOKUP(A68,[7]令和3年度契約状況調査票!$C:$AR,23,FALSE)="②同種の他の契約の予定価格を類推されるおそれがあるため公表しない","×","○"))</f>
        <v/>
      </c>
    </row>
    <row r="69" spans="1:16" s="11" customFormat="1" ht="60" hidden="1" customHeight="1">
      <c r="A69" s="12" t="str">
        <f>IF(MAX([7]令和3年度契約状況調査票!C63:C308)&gt;=ROW()-5,ROW()-5,"")</f>
        <v/>
      </c>
      <c r="B69" s="13" t="str">
        <f>IF(A69="","",VLOOKUP(A69,[7]令和3年度契約状況調査票!$C:$AR,7,FALSE))</f>
        <v/>
      </c>
      <c r="C69" s="14" t="str">
        <f>IF(A69="","",VLOOKUP(A69,[7]令和3年度契約状況調査票!$C:$AR,8,FALSE))</f>
        <v/>
      </c>
      <c r="D69" s="15" t="str">
        <f>IF(A69="","",VLOOKUP(A69,[7]令和3年度契約状況調査票!$C:$AR,11,FALSE))</f>
        <v/>
      </c>
      <c r="E69" s="13" t="str">
        <f>IF(A69="","",VLOOKUP(A69,[7]令和3年度契約状況調査票!$C:$AR,12,FALSE))</f>
        <v/>
      </c>
      <c r="F69" s="16" t="str">
        <f>IF(A69="","",VLOOKUP(A69,[7]令和3年度契約状況調査票!$C:$AR,13,FALSE))</f>
        <v/>
      </c>
      <c r="G69" s="17" t="str">
        <f>IF(A69="","",IF(VLOOKUP(A69,[7]令和3年度契約状況調査票!$C:$AR,14,FALSE)="②一般競争入札（総合評価方式）","一般競争入札"&amp;CHAR(10)&amp;"（総合評価方式）","一般競争入札"))</f>
        <v/>
      </c>
      <c r="H69" s="18" t="str">
        <f>IF(A69="","",IF(VLOOKUP(A69,[7]令和3年度契約状況調査票!$C:$AR,23,FALSE)="②同種の他の契約の予定価格を類推されるおそれがあるため公表しない","同種の他の契約の予定価格を類推されるおそれがあるため公表しない",IF(VLOOKUP(A69,[7]令和3年度契約状況調査票!$C:$AR,23,FALSE)="－","－",IF(VLOOKUP(A69,[7]令和3年度契約状況調査票!$C:$AR,9,FALSE)&lt;&gt;"",TEXT(VLOOKUP(A69,[7]令和3年度契約状況調査票!$C:$AR,16,FALSE),"#,##0円")&amp;CHAR(10)&amp;"(A)",VLOOKUP(A69,[7]令和3年度契約状況調査票!$C:$AR,16,FALSE)))))</f>
        <v/>
      </c>
      <c r="I69" s="18" t="str">
        <f>IF(A69="","",VLOOKUP(A69,[7]令和3年度契約状況調査票!$C:$AR,17,FALSE))</f>
        <v/>
      </c>
      <c r="J69" s="19" t="str">
        <f>IF(A69="","",IF(VLOOKUP(A69,[7]令和3年度契約状況調査票!$C:$AR,23,FALSE)="②同種の他の契約の予定価格を類推されるおそれがあるため公表しない","－",IF(VLOOKUP(A69,[7]令和3年度契約状況調査票!$C:$AR,23,FALSE)="－","－",IF(VLOOKUP(A69,[7]令和3年度契約状況調査票!$C:$AR,9,FALSE)&lt;&gt;"",TEXT(VLOOKUP(A69,[7]令和3年度契約状況調査票!$C:$AR,19,FALSE),"#.0%")&amp;CHAR(10)&amp;"(B/A×100)",VLOOKUP(A69,[7]令和3年度契約状況調査票!$C:$AR,19,FALSE)))))</f>
        <v/>
      </c>
      <c r="K69" s="20" t="str">
        <f>IF(A69="","",IF(VLOOKUP(A69,[7]令和3年度契約状況調査票!$C:$AR,29,FALSE)="①公益社団法人","公社",IF(VLOOKUP(A69,[7]令和3年度契約状況調査票!$C:$AR,29,FALSE)="②公益財団法人","公財","")))</f>
        <v/>
      </c>
      <c r="L69" s="20" t="str">
        <f>IF(A69="","",VLOOKUP(A69,[7]令和3年度契約状況調査票!$C:$AR,30,FALSE))</f>
        <v/>
      </c>
      <c r="M69" s="21" t="str">
        <f>IF(A69="","",IF(VLOOKUP(A69,[7]令和3年度契約状況調査票!$C:$AR,30,FALSE)="国所管",VLOOKUP(A69,[7]令和3年度契約状況調査票!$C:$AR,24,FALSE),""))</f>
        <v/>
      </c>
      <c r="N69" s="22" t="str">
        <f>IF(A69="","",IF(AND(P69="○",O69="分担契約/単価契約"),"単価契約"&amp;CHAR(10)&amp;"予定調達総額 "&amp;TEXT(VLOOKUP(A69,[7]令和3年度契約状況調査票!$C:$AR,18,FALSE),"#,##0円")&amp;"(B)"&amp;CHAR(10)&amp;"分担契約"&amp;CHAR(10)&amp;VLOOKUP(A69,[7]令和3年度契約状況調査票!$C:$AR,34,FALSE),IF(AND(P69="○",O69="分担契約"),"分担契約"&amp;CHAR(10)&amp;"契約総額 "&amp;TEXT(VLOOKUP(A69,[7]令和3年度契約状況調査票!$C:$AR,18,FALSE),"#,##0円")&amp;"(B)"&amp;CHAR(10)&amp;VLOOKUP(A69,[7]令和3年度契約状況調査票!$C:$AR,34,FALSE),(IF(O69="分担契約/単価契約","単価契約"&amp;CHAR(10)&amp;"予定調達総額 "&amp;TEXT(VLOOKUP(A69,[7]令和3年度契約状況調査票!$C:$AR,18,FALSE),"#,##0円")&amp;CHAR(10)&amp;"分担契約"&amp;CHAR(10)&amp;VLOOKUP(A69,[7]令和3年度契約状況調査票!$C:$AR,34,FALSE),IF(O69="分担契約","分担契約"&amp;CHAR(10)&amp;"契約総額 "&amp;TEXT(VLOOKUP(A69,[7]令和3年度契約状況調査票!$C:$AR,18,FALSE),"#,##0円")&amp;CHAR(10)&amp;VLOOKUP(A69,[7]令和3年度契約状況調査票!$C:$AR,34,FALSE),IF(O69="単価契約","単価契約"&amp;CHAR(10)&amp;"予定調達総額 "&amp;TEXT(VLOOKUP(A69,[7]令和3年度契約状況調査票!$C:$AR,18,FALSE),"#,##0円")&amp;CHAR(10)&amp;VLOOKUP(A69,[7]令和3年度契約状況調査票!$C:$AR,34,FALSE),VLOOKUP(A69,[7]令和3年度契約状況調査票!$C:$AR,34,FALSE))))))))</f>
        <v/>
      </c>
      <c r="O69" s="11" t="str">
        <f>IF(A69="","",VLOOKUP(A69,[7]令和3年度契約状況調査票!$C:$BY,55,FALSE))</f>
        <v/>
      </c>
      <c r="P69" s="11" t="str">
        <f>IF(A69="","",IF(VLOOKUP(A69,[7]令和3年度契約状況調査票!$C:$AR,23,FALSE)="②同種の他の契約の予定価格を類推されるおそれがあるため公表しない","×","○"))</f>
        <v/>
      </c>
    </row>
    <row r="70" spans="1:16" s="11" customFormat="1" ht="60" hidden="1" customHeight="1">
      <c r="A70" s="12" t="str">
        <f>IF(MAX([7]令和3年度契約状況調査票!C64:C309)&gt;=ROW()-5,ROW()-5,"")</f>
        <v/>
      </c>
      <c r="B70" s="13" t="str">
        <f>IF(A70="","",VLOOKUP(A70,[7]令和3年度契約状況調査票!$C:$AR,7,FALSE))</f>
        <v/>
      </c>
      <c r="C70" s="14" t="str">
        <f>IF(A70="","",VLOOKUP(A70,[7]令和3年度契約状況調査票!$C:$AR,8,FALSE))</f>
        <v/>
      </c>
      <c r="D70" s="15" t="str">
        <f>IF(A70="","",VLOOKUP(A70,[7]令和3年度契約状況調査票!$C:$AR,11,FALSE))</f>
        <v/>
      </c>
      <c r="E70" s="13" t="str">
        <f>IF(A70="","",VLOOKUP(A70,[7]令和3年度契約状況調査票!$C:$AR,12,FALSE))</f>
        <v/>
      </c>
      <c r="F70" s="16" t="str">
        <f>IF(A70="","",VLOOKUP(A70,[7]令和3年度契約状況調査票!$C:$AR,13,FALSE))</f>
        <v/>
      </c>
      <c r="G70" s="17" t="str">
        <f>IF(A70="","",IF(VLOOKUP(A70,[7]令和3年度契約状況調査票!$C:$AR,14,FALSE)="②一般競争入札（総合評価方式）","一般競争入札"&amp;CHAR(10)&amp;"（総合評価方式）","一般競争入札"))</f>
        <v/>
      </c>
      <c r="H70" s="18" t="str">
        <f>IF(A70="","",IF(VLOOKUP(A70,[7]令和3年度契約状況調査票!$C:$AR,23,FALSE)="②同種の他の契約の予定価格を類推されるおそれがあるため公表しない","同種の他の契約の予定価格を類推されるおそれがあるため公表しない",IF(VLOOKUP(A70,[7]令和3年度契約状況調査票!$C:$AR,23,FALSE)="－","－",IF(VLOOKUP(A70,[7]令和3年度契約状況調査票!$C:$AR,9,FALSE)&lt;&gt;"",TEXT(VLOOKUP(A70,[7]令和3年度契約状況調査票!$C:$AR,16,FALSE),"#,##0円")&amp;CHAR(10)&amp;"(A)",VLOOKUP(A70,[7]令和3年度契約状況調査票!$C:$AR,16,FALSE)))))</f>
        <v/>
      </c>
      <c r="I70" s="18" t="str">
        <f>IF(A70="","",VLOOKUP(A70,[7]令和3年度契約状況調査票!$C:$AR,17,FALSE))</f>
        <v/>
      </c>
      <c r="J70" s="19" t="str">
        <f>IF(A70="","",IF(VLOOKUP(A70,[7]令和3年度契約状況調査票!$C:$AR,23,FALSE)="②同種の他の契約の予定価格を類推されるおそれがあるため公表しない","－",IF(VLOOKUP(A70,[7]令和3年度契約状況調査票!$C:$AR,23,FALSE)="－","－",IF(VLOOKUP(A70,[7]令和3年度契約状況調査票!$C:$AR,9,FALSE)&lt;&gt;"",TEXT(VLOOKUP(A70,[7]令和3年度契約状況調査票!$C:$AR,19,FALSE),"#.0%")&amp;CHAR(10)&amp;"(B/A×100)",VLOOKUP(A70,[7]令和3年度契約状況調査票!$C:$AR,19,FALSE)))))</f>
        <v/>
      </c>
      <c r="K70" s="20" t="str">
        <f>IF(A70="","",IF(VLOOKUP(A70,[7]令和3年度契約状況調査票!$C:$AR,29,FALSE)="①公益社団法人","公社",IF(VLOOKUP(A70,[7]令和3年度契約状況調査票!$C:$AR,29,FALSE)="②公益財団法人","公財","")))</f>
        <v/>
      </c>
      <c r="L70" s="20" t="str">
        <f>IF(A70="","",VLOOKUP(A70,[7]令和3年度契約状況調査票!$C:$AR,30,FALSE))</f>
        <v/>
      </c>
      <c r="M70" s="21" t="str">
        <f>IF(A70="","",IF(VLOOKUP(A70,[7]令和3年度契約状況調査票!$C:$AR,30,FALSE)="国所管",VLOOKUP(A70,[7]令和3年度契約状況調査票!$C:$AR,24,FALSE),""))</f>
        <v/>
      </c>
      <c r="N70" s="22" t="str">
        <f>IF(A70="","",IF(AND(P70="○",O70="分担契約/単価契約"),"単価契約"&amp;CHAR(10)&amp;"予定調達総額 "&amp;TEXT(VLOOKUP(A70,[7]令和3年度契約状況調査票!$C:$AR,18,FALSE),"#,##0円")&amp;"(B)"&amp;CHAR(10)&amp;"分担契約"&amp;CHAR(10)&amp;VLOOKUP(A70,[7]令和3年度契約状況調査票!$C:$AR,34,FALSE),IF(AND(P70="○",O70="分担契約"),"分担契約"&amp;CHAR(10)&amp;"契約総額 "&amp;TEXT(VLOOKUP(A70,[7]令和3年度契約状況調査票!$C:$AR,18,FALSE),"#,##0円")&amp;"(B)"&amp;CHAR(10)&amp;VLOOKUP(A70,[7]令和3年度契約状況調査票!$C:$AR,34,FALSE),(IF(O70="分担契約/単価契約","単価契約"&amp;CHAR(10)&amp;"予定調達総額 "&amp;TEXT(VLOOKUP(A70,[7]令和3年度契約状況調査票!$C:$AR,18,FALSE),"#,##0円")&amp;CHAR(10)&amp;"分担契約"&amp;CHAR(10)&amp;VLOOKUP(A70,[7]令和3年度契約状況調査票!$C:$AR,34,FALSE),IF(O70="分担契約","分担契約"&amp;CHAR(10)&amp;"契約総額 "&amp;TEXT(VLOOKUP(A70,[7]令和3年度契約状況調査票!$C:$AR,18,FALSE),"#,##0円")&amp;CHAR(10)&amp;VLOOKUP(A70,[7]令和3年度契約状況調査票!$C:$AR,34,FALSE),IF(O70="単価契約","単価契約"&amp;CHAR(10)&amp;"予定調達総額 "&amp;TEXT(VLOOKUP(A70,[7]令和3年度契約状況調査票!$C:$AR,18,FALSE),"#,##0円")&amp;CHAR(10)&amp;VLOOKUP(A70,[7]令和3年度契約状況調査票!$C:$AR,34,FALSE),VLOOKUP(A70,[7]令和3年度契約状況調査票!$C:$AR,34,FALSE))))))))</f>
        <v/>
      </c>
      <c r="O70" s="11" t="str">
        <f>IF(A70="","",VLOOKUP(A70,[7]令和3年度契約状況調査票!$C:$BY,55,FALSE))</f>
        <v/>
      </c>
      <c r="P70" s="11" t="str">
        <f>IF(A70="","",IF(VLOOKUP(A70,[7]令和3年度契約状況調査票!$C:$AR,23,FALSE)="②同種の他の契約の予定価格を類推されるおそれがあるため公表しない","×","○"))</f>
        <v/>
      </c>
    </row>
    <row r="71" spans="1:16" s="11" customFormat="1" ht="60" hidden="1" customHeight="1">
      <c r="A71" s="12" t="str">
        <f>IF(MAX([7]令和3年度契約状況調査票!C65:C310)&gt;=ROW()-5,ROW()-5,"")</f>
        <v/>
      </c>
      <c r="B71" s="13" t="str">
        <f>IF(A71="","",VLOOKUP(A71,[7]令和3年度契約状況調査票!$C:$AR,7,FALSE))</f>
        <v/>
      </c>
      <c r="C71" s="14" t="str">
        <f>IF(A71="","",VLOOKUP(A71,[7]令和3年度契約状況調査票!$C:$AR,8,FALSE))</f>
        <v/>
      </c>
      <c r="D71" s="15" t="str">
        <f>IF(A71="","",VLOOKUP(A71,[7]令和3年度契約状況調査票!$C:$AR,11,FALSE))</f>
        <v/>
      </c>
      <c r="E71" s="13" t="str">
        <f>IF(A71="","",VLOOKUP(A71,[7]令和3年度契約状況調査票!$C:$AR,12,FALSE))</f>
        <v/>
      </c>
      <c r="F71" s="16" t="str">
        <f>IF(A71="","",VLOOKUP(A71,[7]令和3年度契約状況調査票!$C:$AR,13,FALSE))</f>
        <v/>
      </c>
      <c r="G71" s="17" t="str">
        <f>IF(A71="","",IF(VLOOKUP(A71,[7]令和3年度契約状況調査票!$C:$AR,14,FALSE)="②一般競争入札（総合評価方式）","一般競争入札"&amp;CHAR(10)&amp;"（総合評価方式）","一般競争入札"))</f>
        <v/>
      </c>
      <c r="H71" s="18" t="str">
        <f>IF(A71="","",IF(VLOOKUP(A71,[7]令和3年度契約状況調査票!$C:$AR,23,FALSE)="②同種の他の契約の予定価格を類推されるおそれがあるため公表しない","同種の他の契約の予定価格を類推されるおそれがあるため公表しない",IF(VLOOKUP(A71,[7]令和3年度契約状況調査票!$C:$AR,23,FALSE)="－","－",IF(VLOOKUP(A71,[7]令和3年度契約状況調査票!$C:$AR,9,FALSE)&lt;&gt;"",TEXT(VLOOKUP(A71,[7]令和3年度契約状況調査票!$C:$AR,16,FALSE),"#,##0円")&amp;CHAR(10)&amp;"(A)",VLOOKUP(A71,[7]令和3年度契約状況調査票!$C:$AR,16,FALSE)))))</f>
        <v/>
      </c>
      <c r="I71" s="18" t="str">
        <f>IF(A71="","",VLOOKUP(A71,[7]令和3年度契約状況調査票!$C:$AR,17,FALSE))</f>
        <v/>
      </c>
      <c r="J71" s="19" t="str">
        <f>IF(A71="","",IF(VLOOKUP(A71,[7]令和3年度契約状況調査票!$C:$AR,23,FALSE)="②同種の他の契約の予定価格を類推されるおそれがあるため公表しない","－",IF(VLOOKUP(A71,[7]令和3年度契約状況調査票!$C:$AR,23,FALSE)="－","－",IF(VLOOKUP(A71,[7]令和3年度契約状況調査票!$C:$AR,9,FALSE)&lt;&gt;"",TEXT(VLOOKUP(A71,[7]令和3年度契約状況調査票!$C:$AR,19,FALSE),"#.0%")&amp;CHAR(10)&amp;"(B/A×100)",VLOOKUP(A71,[7]令和3年度契約状況調査票!$C:$AR,19,FALSE)))))</f>
        <v/>
      </c>
      <c r="K71" s="20" t="str">
        <f>IF(A71="","",IF(VLOOKUP(A71,[7]令和3年度契約状況調査票!$C:$AR,29,FALSE)="①公益社団法人","公社",IF(VLOOKUP(A71,[7]令和3年度契約状況調査票!$C:$AR,29,FALSE)="②公益財団法人","公財","")))</f>
        <v/>
      </c>
      <c r="L71" s="20" t="str">
        <f>IF(A71="","",VLOOKUP(A71,[7]令和3年度契約状況調査票!$C:$AR,30,FALSE))</f>
        <v/>
      </c>
      <c r="M71" s="21" t="str">
        <f>IF(A71="","",IF(VLOOKUP(A71,[7]令和3年度契約状況調査票!$C:$AR,30,FALSE)="国所管",VLOOKUP(A71,[7]令和3年度契約状況調査票!$C:$AR,24,FALSE),""))</f>
        <v/>
      </c>
      <c r="N71" s="22" t="str">
        <f>IF(A71="","",IF(AND(P71="○",O71="分担契約/単価契約"),"単価契約"&amp;CHAR(10)&amp;"予定調達総額 "&amp;TEXT(VLOOKUP(A71,[7]令和3年度契約状況調査票!$C:$AR,18,FALSE),"#,##0円")&amp;"(B)"&amp;CHAR(10)&amp;"分担契約"&amp;CHAR(10)&amp;VLOOKUP(A71,[7]令和3年度契約状況調査票!$C:$AR,34,FALSE),IF(AND(P71="○",O71="分担契約"),"分担契約"&amp;CHAR(10)&amp;"契約総額 "&amp;TEXT(VLOOKUP(A71,[7]令和3年度契約状況調査票!$C:$AR,18,FALSE),"#,##0円")&amp;"(B)"&amp;CHAR(10)&amp;VLOOKUP(A71,[7]令和3年度契約状況調査票!$C:$AR,34,FALSE),(IF(O71="分担契約/単価契約","単価契約"&amp;CHAR(10)&amp;"予定調達総額 "&amp;TEXT(VLOOKUP(A71,[7]令和3年度契約状況調査票!$C:$AR,18,FALSE),"#,##0円")&amp;CHAR(10)&amp;"分担契約"&amp;CHAR(10)&amp;VLOOKUP(A71,[7]令和3年度契約状況調査票!$C:$AR,34,FALSE),IF(O71="分担契約","分担契約"&amp;CHAR(10)&amp;"契約総額 "&amp;TEXT(VLOOKUP(A71,[7]令和3年度契約状況調査票!$C:$AR,18,FALSE),"#,##0円")&amp;CHAR(10)&amp;VLOOKUP(A71,[7]令和3年度契約状況調査票!$C:$AR,34,FALSE),IF(O71="単価契約","単価契約"&amp;CHAR(10)&amp;"予定調達総額 "&amp;TEXT(VLOOKUP(A71,[7]令和3年度契約状況調査票!$C:$AR,18,FALSE),"#,##0円")&amp;CHAR(10)&amp;VLOOKUP(A71,[7]令和3年度契約状況調査票!$C:$AR,34,FALSE),VLOOKUP(A71,[7]令和3年度契約状況調査票!$C:$AR,34,FALSE))))))))</f>
        <v/>
      </c>
      <c r="O71" s="11" t="str">
        <f>IF(A71="","",VLOOKUP(A71,[7]令和3年度契約状況調査票!$C:$BY,55,FALSE))</f>
        <v/>
      </c>
      <c r="P71" s="11" t="str">
        <f>IF(A71="","",IF(VLOOKUP(A71,[7]令和3年度契約状況調査票!$C:$AR,23,FALSE)="②同種の他の契約の予定価格を類推されるおそれがあるため公表しない","×","○"))</f>
        <v/>
      </c>
    </row>
    <row r="72" spans="1:16" s="11" customFormat="1" ht="60" hidden="1" customHeight="1">
      <c r="A72" s="12" t="str">
        <f>IF(MAX([7]令和3年度契約状況調査票!C66:C311)&gt;=ROW()-5,ROW()-5,"")</f>
        <v/>
      </c>
      <c r="B72" s="13" t="str">
        <f>IF(A72="","",VLOOKUP(A72,[7]令和3年度契約状況調査票!$C:$AR,7,FALSE))</f>
        <v/>
      </c>
      <c r="C72" s="14" t="str">
        <f>IF(A72="","",VLOOKUP(A72,[7]令和3年度契約状況調査票!$C:$AR,8,FALSE))</f>
        <v/>
      </c>
      <c r="D72" s="15" t="str">
        <f>IF(A72="","",VLOOKUP(A72,[7]令和3年度契約状況調査票!$C:$AR,11,FALSE))</f>
        <v/>
      </c>
      <c r="E72" s="13" t="str">
        <f>IF(A72="","",VLOOKUP(A72,[7]令和3年度契約状況調査票!$C:$AR,12,FALSE))</f>
        <v/>
      </c>
      <c r="F72" s="16" t="str">
        <f>IF(A72="","",VLOOKUP(A72,[7]令和3年度契約状況調査票!$C:$AR,13,FALSE))</f>
        <v/>
      </c>
      <c r="G72" s="17" t="str">
        <f>IF(A72="","",IF(VLOOKUP(A72,[7]令和3年度契約状況調査票!$C:$AR,14,FALSE)="②一般競争入札（総合評価方式）","一般競争入札"&amp;CHAR(10)&amp;"（総合評価方式）","一般競争入札"))</f>
        <v/>
      </c>
      <c r="H72" s="18" t="str">
        <f>IF(A72="","",IF(VLOOKUP(A72,[7]令和3年度契約状況調査票!$C:$AR,23,FALSE)="②同種の他の契約の予定価格を類推されるおそれがあるため公表しない","同種の他の契約の予定価格を類推されるおそれがあるため公表しない",IF(VLOOKUP(A72,[7]令和3年度契約状況調査票!$C:$AR,23,FALSE)="－","－",IF(VLOOKUP(A72,[7]令和3年度契約状況調査票!$C:$AR,9,FALSE)&lt;&gt;"",TEXT(VLOOKUP(A72,[7]令和3年度契約状況調査票!$C:$AR,16,FALSE),"#,##0円")&amp;CHAR(10)&amp;"(A)",VLOOKUP(A72,[7]令和3年度契約状況調査票!$C:$AR,16,FALSE)))))</f>
        <v/>
      </c>
      <c r="I72" s="18" t="str">
        <f>IF(A72="","",VLOOKUP(A72,[7]令和3年度契約状況調査票!$C:$AR,17,FALSE))</f>
        <v/>
      </c>
      <c r="J72" s="19" t="str">
        <f>IF(A72="","",IF(VLOOKUP(A72,[7]令和3年度契約状況調査票!$C:$AR,23,FALSE)="②同種の他の契約の予定価格を類推されるおそれがあるため公表しない","－",IF(VLOOKUP(A72,[7]令和3年度契約状況調査票!$C:$AR,23,FALSE)="－","－",IF(VLOOKUP(A72,[7]令和3年度契約状況調査票!$C:$AR,9,FALSE)&lt;&gt;"",TEXT(VLOOKUP(A72,[7]令和3年度契約状況調査票!$C:$AR,19,FALSE),"#.0%")&amp;CHAR(10)&amp;"(B/A×100)",VLOOKUP(A72,[7]令和3年度契約状況調査票!$C:$AR,19,FALSE)))))</f>
        <v/>
      </c>
      <c r="K72" s="20" t="str">
        <f>IF(A72="","",IF(VLOOKUP(A72,[7]令和3年度契約状況調査票!$C:$AR,29,FALSE)="①公益社団法人","公社",IF(VLOOKUP(A72,[7]令和3年度契約状況調査票!$C:$AR,29,FALSE)="②公益財団法人","公財","")))</f>
        <v/>
      </c>
      <c r="L72" s="20" t="str">
        <f>IF(A72="","",VLOOKUP(A72,[7]令和3年度契約状況調査票!$C:$AR,30,FALSE))</f>
        <v/>
      </c>
      <c r="M72" s="21" t="str">
        <f>IF(A72="","",IF(VLOOKUP(A72,[7]令和3年度契約状況調査票!$C:$AR,30,FALSE)="国所管",VLOOKUP(A72,[7]令和3年度契約状況調査票!$C:$AR,24,FALSE),""))</f>
        <v/>
      </c>
      <c r="N72" s="22" t="str">
        <f>IF(A72="","",IF(AND(P72="○",O72="分担契約/単価契約"),"単価契約"&amp;CHAR(10)&amp;"予定調達総額 "&amp;TEXT(VLOOKUP(A72,[7]令和3年度契約状況調査票!$C:$AR,18,FALSE),"#,##0円")&amp;"(B)"&amp;CHAR(10)&amp;"分担契約"&amp;CHAR(10)&amp;VLOOKUP(A72,[7]令和3年度契約状況調査票!$C:$AR,34,FALSE),IF(AND(P72="○",O72="分担契約"),"分担契約"&amp;CHAR(10)&amp;"契約総額 "&amp;TEXT(VLOOKUP(A72,[7]令和3年度契約状況調査票!$C:$AR,18,FALSE),"#,##0円")&amp;"(B)"&amp;CHAR(10)&amp;VLOOKUP(A72,[7]令和3年度契約状況調査票!$C:$AR,34,FALSE),(IF(O72="分担契約/単価契約","単価契約"&amp;CHAR(10)&amp;"予定調達総額 "&amp;TEXT(VLOOKUP(A72,[7]令和3年度契約状況調査票!$C:$AR,18,FALSE),"#,##0円")&amp;CHAR(10)&amp;"分担契約"&amp;CHAR(10)&amp;VLOOKUP(A72,[7]令和3年度契約状況調査票!$C:$AR,34,FALSE),IF(O72="分担契約","分担契約"&amp;CHAR(10)&amp;"契約総額 "&amp;TEXT(VLOOKUP(A72,[7]令和3年度契約状況調査票!$C:$AR,18,FALSE),"#,##0円")&amp;CHAR(10)&amp;VLOOKUP(A72,[7]令和3年度契約状況調査票!$C:$AR,34,FALSE),IF(O72="単価契約","単価契約"&amp;CHAR(10)&amp;"予定調達総額 "&amp;TEXT(VLOOKUP(A72,[7]令和3年度契約状況調査票!$C:$AR,18,FALSE),"#,##0円")&amp;CHAR(10)&amp;VLOOKUP(A72,[7]令和3年度契約状況調査票!$C:$AR,34,FALSE),VLOOKUP(A72,[7]令和3年度契約状況調査票!$C:$AR,34,FALSE))))))))</f>
        <v/>
      </c>
      <c r="O72" s="11" t="str">
        <f>IF(A72="","",VLOOKUP(A72,[7]令和3年度契約状況調査票!$C:$BY,55,FALSE))</f>
        <v/>
      </c>
      <c r="P72" s="11" t="str">
        <f>IF(A72="","",IF(VLOOKUP(A72,[7]令和3年度契約状況調査票!$C:$AR,23,FALSE)="②同種の他の契約の予定価格を類推されるおそれがあるため公表しない","×","○"))</f>
        <v/>
      </c>
    </row>
    <row r="73" spans="1:16" s="11" customFormat="1" ht="60" hidden="1" customHeight="1">
      <c r="A73" s="12" t="str">
        <f>IF(MAX([7]令和3年度契約状況調査票!C67:C312)&gt;=ROW()-5,ROW()-5,"")</f>
        <v/>
      </c>
      <c r="B73" s="13" t="str">
        <f>IF(A73="","",VLOOKUP(A73,[7]令和3年度契約状況調査票!$C:$AR,7,FALSE))</f>
        <v/>
      </c>
      <c r="C73" s="14" t="str">
        <f>IF(A73="","",VLOOKUP(A73,[7]令和3年度契約状況調査票!$C:$AR,8,FALSE))</f>
        <v/>
      </c>
      <c r="D73" s="15" t="str">
        <f>IF(A73="","",VLOOKUP(A73,[7]令和3年度契約状況調査票!$C:$AR,11,FALSE))</f>
        <v/>
      </c>
      <c r="E73" s="13" t="str">
        <f>IF(A73="","",VLOOKUP(A73,[7]令和3年度契約状況調査票!$C:$AR,12,FALSE))</f>
        <v/>
      </c>
      <c r="F73" s="16" t="str">
        <f>IF(A73="","",VLOOKUP(A73,[7]令和3年度契約状況調査票!$C:$AR,13,FALSE))</f>
        <v/>
      </c>
      <c r="G73" s="17" t="str">
        <f>IF(A73="","",IF(VLOOKUP(A73,[7]令和3年度契約状況調査票!$C:$AR,14,FALSE)="②一般競争入札（総合評価方式）","一般競争入札"&amp;CHAR(10)&amp;"（総合評価方式）","一般競争入札"))</f>
        <v/>
      </c>
      <c r="H73" s="18" t="str">
        <f>IF(A73="","",IF(VLOOKUP(A73,[7]令和3年度契約状況調査票!$C:$AR,23,FALSE)="②同種の他の契約の予定価格を類推されるおそれがあるため公表しない","同種の他の契約の予定価格を類推されるおそれがあるため公表しない",IF(VLOOKUP(A73,[7]令和3年度契約状況調査票!$C:$AR,23,FALSE)="－","－",IF(VLOOKUP(A73,[7]令和3年度契約状況調査票!$C:$AR,9,FALSE)&lt;&gt;"",TEXT(VLOOKUP(A73,[7]令和3年度契約状況調査票!$C:$AR,16,FALSE),"#,##0円")&amp;CHAR(10)&amp;"(A)",VLOOKUP(A73,[7]令和3年度契約状況調査票!$C:$AR,16,FALSE)))))</f>
        <v/>
      </c>
      <c r="I73" s="18" t="str">
        <f>IF(A73="","",VLOOKUP(A73,[7]令和3年度契約状況調査票!$C:$AR,17,FALSE))</f>
        <v/>
      </c>
      <c r="J73" s="19" t="str">
        <f>IF(A73="","",IF(VLOOKUP(A73,[7]令和3年度契約状況調査票!$C:$AR,23,FALSE)="②同種の他の契約の予定価格を類推されるおそれがあるため公表しない","－",IF(VLOOKUP(A73,[7]令和3年度契約状況調査票!$C:$AR,23,FALSE)="－","－",IF(VLOOKUP(A73,[7]令和3年度契約状況調査票!$C:$AR,9,FALSE)&lt;&gt;"",TEXT(VLOOKUP(A73,[7]令和3年度契約状況調査票!$C:$AR,19,FALSE),"#.0%")&amp;CHAR(10)&amp;"(B/A×100)",VLOOKUP(A73,[7]令和3年度契約状況調査票!$C:$AR,19,FALSE)))))</f>
        <v/>
      </c>
      <c r="K73" s="20" t="str">
        <f>IF(A73="","",IF(VLOOKUP(A73,[7]令和3年度契約状況調査票!$C:$AR,29,FALSE)="①公益社団法人","公社",IF(VLOOKUP(A73,[7]令和3年度契約状況調査票!$C:$AR,29,FALSE)="②公益財団法人","公財","")))</f>
        <v/>
      </c>
      <c r="L73" s="20" t="str">
        <f>IF(A73="","",VLOOKUP(A73,[7]令和3年度契約状況調査票!$C:$AR,30,FALSE))</f>
        <v/>
      </c>
      <c r="M73" s="21" t="str">
        <f>IF(A73="","",IF(VLOOKUP(A73,[7]令和3年度契約状況調査票!$C:$AR,30,FALSE)="国所管",VLOOKUP(A73,[7]令和3年度契約状況調査票!$C:$AR,24,FALSE),""))</f>
        <v/>
      </c>
      <c r="N73" s="22" t="str">
        <f>IF(A73="","",IF(AND(P73="○",O73="分担契約/単価契約"),"単価契約"&amp;CHAR(10)&amp;"予定調達総額 "&amp;TEXT(VLOOKUP(A73,[7]令和3年度契約状況調査票!$C:$AR,18,FALSE),"#,##0円")&amp;"(B)"&amp;CHAR(10)&amp;"分担契約"&amp;CHAR(10)&amp;VLOOKUP(A73,[7]令和3年度契約状況調査票!$C:$AR,34,FALSE),IF(AND(P73="○",O73="分担契約"),"分担契約"&amp;CHAR(10)&amp;"契約総額 "&amp;TEXT(VLOOKUP(A73,[7]令和3年度契約状況調査票!$C:$AR,18,FALSE),"#,##0円")&amp;"(B)"&amp;CHAR(10)&amp;VLOOKUP(A73,[7]令和3年度契約状況調査票!$C:$AR,34,FALSE),(IF(O73="分担契約/単価契約","単価契約"&amp;CHAR(10)&amp;"予定調達総額 "&amp;TEXT(VLOOKUP(A73,[7]令和3年度契約状況調査票!$C:$AR,18,FALSE),"#,##0円")&amp;CHAR(10)&amp;"分担契約"&amp;CHAR(10)&amp;VLOOKUP(A73,[7]令和3年度契約状況調査票!$C:$AR,34,FALSE),IF(O73="分担契約","分担契約"&amp;CHAR(10)&amp;"契約総額 "&amp;TEXT(VLOOKUP(A73,[7]令和3年度契約状況調査票!$C:$AR,18,FALSE),"#,##0円")&amp;CHAR(10)&amp;VLOOKUP(A73,[7]令和3年度契約状況調査票!$C:$AR,34,FALSE),IF(O73="単価契約","単価契約"&amp;CHAR(10)&amp;"予定調達総額 "&amp;TEXT(VLOOKUP(A73,[7]令和3年度契約状況調査票!$C:$AR,18,FALSE),"#,##0円")&amp;CHAR(10)&amp;VLOOKUP(A73,[7]令和3年度契約状況調査票!$C:$AR,34,FALSE),VLOOKUP(A73,[7]令和3年度契約状況調査票!$C:$AR,34,FALSE))))))))</f>
        <v/>
      </c>
      <c r="O73" s="11" t="str">
        <f>IF(A73="","",VLOOKUP(A73,[7]令和3年度契約状況調査票!$C:$BY,55,FALSE))</f>
        <v/>
      </c>
      <c r="P73" s="11" t="str">
        <f>IF(A73="","",IF(VLOOKUP(A73,[7]令和3年度契約状況調査票!$C:$AR,23,FALSE)="②同種の他の契約の予定価格を類推されるおそれがあるため公表しない","×","○"))</f>
        <v/>
      </c>
    </row>
    <row r="74" spans="1:16" s="11" customFormat="1" ht="60" hidden="1" customHeight="1">
      <c r="A74" s="12" t="str">
        <f>IF(MAX([7]令和3年度契約状況調査票!C68:C313)&gt;=ROW()-5,ROW()-5,"")</f>
        <v/>
      </c>
      <c r="B74" s="13" t="str">
        <f>IF(A74="","",VLOOKUP(A74,[7]令和3年度契約状況調査票!$C:$AR,7,FALSE))</f>
        <v/>
      </c>
      <c r="C74" s="14" t="str">
        <f>IF(A74="","",VLOOKUP(A74,[7]令和3年度契約状況調査票!$C:$AR,8,FALSE))</f>
        <v/>
      </c>
      <c r="D74" s="15" t="str">
        <f>IF(A74="","",VLOOKUP(A74,[7]令和3年度契約状況調査票!$C:$AR,11,FALSE))</f>
        <v/>
      </c>
      <c r="E74" s="13" t="str">
        <f>IF(A74="","",VLOOKUP(A74,[7]令和3年度契約状況調査票!$C:$AR,12,FALSE))</f>
        <v/>
      </c>
      <c r="F74" s="16" t="str">
        <f>IF(A74="","",VLOOKUP(A74,[7]令和3年度契約状況調査票!$C:$AR,13,FALSE))</f>
        <v/>
      </c>
      <c r="G74" s="17" t="str">
        <f>IF(A74="","",IF(VLOOKUP(A74,[7]令和3年度契約状況調査票!$C:$AR,14,FALSE)="②一般競争入札（総合評価方式）","一般競争入札"&amp;CHAR(10)&amp;"（総合評価方式）","一般競争入札"))</f>
        <v/>
      </c>
      <c r="H74" s="18" t="str">
        <f>IF(A74="","",IF(VLOOKUP(A74,[7]令和3年度契約状況調査票!$C:$AR,23,FALSE)="②同種の他の契約の予定価格を類推されるおそれがあるため公表しない","同種の他の契約の予定価格を類推されるおそれがあるため公表しない",IF(VLOOKUP(A74,[7]令和3年度契約状況調査票!$C:$AR,23,FALSE)="－","－",IF(VLOOKUP(A74,[7]令和3年度契約状況調査票!$C:$AR,9,FALSE)&lt;&gt;"",TEXT(VLOOKUP(A74,[7]令和3年度契約状況調査票!$C:$AR,16,FALSE),"#,##0円")&amp;CHAR(10)&amp;"(A)",VLOOKUP(A74,[7]令和3年度契約状況調査票!$C:$AR,16,FALSE)))))</f>
        <v/>
      </c>
      <c r="I74" s="18" t="str">
        <f>IF(A74="","",VLOOKUP(A74,[7]令和3年度契約状況調査票!$C:$AR,17,FALSE))</f>
        <v/>
      </c>
      <c r="J74" s="19" t="str">
        <f>IF(A74="","",IF(VLOOKUP(A74,[7]令和3年度契約状況調査票!$C:$AR,23,FALSE)="②同種の他の契約の予定価格を類推されるおそれがあるため公表しない","－",IF(VLOOKUP(A74,[7]令和3年度契約状況調査票!$C:$AR,23,FALSE)="－","－",IF(VLOOKUP(A74,[7]令和3年度契約状況調査票!$C:$AR,9,FALSE)&lt;&gt;"",TEXT(VLOOKUP(A74,[7]令和3年度契約状況調査票!$C:$AR,19,FALSE),"#.0%")&amp;CHAR(10)&amp;"(B/A×100)",VLOOKUP(A74,[7]令和3年度契約状況調査票!$C:$AR,19,FALSE)))))</f>
        <v/>
      </c>
      <c r="K74" s="20" t="str">
        <f>IF(A74="","",IF(VLOOKUP(A74,[7]令和3年度契約状況調査票!$C:$AR,29,FALSE)="①公益社団法人","公社",IF(VLOOKUP(A74,[7]令和3年度契約状況調査票!$C:$AR,29,FALSE)="②公益財団法人","公財","")))</f>
        <v/>
      </c>
      <c r="L74" s="20" t="str">
        <f>IF(A74="","",VLOOKUP(A74,[7]令和3年度契約状況調査票!$C:$AR,30,FALSE))</f>
        <v/>
      </c>
      <c r="M74" s="21" t="str">
        <f>IF(A74="","",IF(VLOOKUP(A74,[7]令和3年度契約状況調査票!$C:$AR,30,FALSE)="国所管",VLOOKUP(A74,[7]令和3年度契約状況調査票!$C:$AR,24,FALSE),""))</f>
        <v/>
      </c>
      <c r="N74" s="22" t="str">
        <f>IF(A74="","",IF(AND(P74="○",O74="分担契約/単価契約"),"単価契約"&amp;CHAR(10)&amp;"予定調達総額 "&amp;TEXT(VLOOKUP(A74,[7]令和3年度契約状況調査票!$C:$AR,18,FALSE),"#,##0円")&amp;"(B)"&amp;CHAR(10)&amp;"分担契約"&amp;CHAR(10)&amp;VLOOKUP(A74,[7]令和3年度契約状況調査票!$C:$AR,34,FALSE),IF(AND(P74="○",O74="分担契約"),"分担契約"&amp;CHAR(10)&amp;"契約総額 "&amp;TEXT(VLOOKUP(A74,[7]令和3年度契約状況調査票!$C:$AR,18,FALSE),"#,##0円")&amp;"(B)"&amp;CHAR(10)&amp;VLOOKUP(A74,[7]令和3年度契約状況調査票!$C:$AR,34,FALSE),(IF(O74="分担契約/単価契約","単価契約"&amp;CHAR(10)&amp;"予定調達総額 "&amp;TEXT(VLOOKUP(A74,[7]令和3年度契約状況調査票!$C:$AR,18,FALSE),"#,##0円")&amp;CHAR(10)&amp;"分担契約"&amp;CHAR(10)&amp;VLOOKUP(A74,[7]令和3年度契約状況調査票!$C:$AR,34,FALSE),IF(O74="分担契約","分担契約"&amp;CHAR(10)&amp;"契約総額 "&amp;TEXT(VLOOKUP(A74,[7]令和3年度契約状況調査票!$C:$AR,18,FALSE),"#,##0円")&amp;CHAR(10)&amp;VLOOKUP(A74,[7]令和3年度契約状況調査票!$C:$AR,34,FALSE),IF(O74="単価契約","単価契約"&amp;CHAR(10)&amp;"予定調達総額 "&amp;TEXT(VLOOKUP(A74,[7]令和3年度契約状況調査票!$C:$AR,18,FALSE),"#,##0円")&amp;CHAR(10)&amp;VLOOKUP(A74,[7]令和3年度契約状況調査票!$C:$AR,34,FALSE),VLOOKUP(A74,[7]令和3年度契約状況調査票!$C:$AR,34,FALSE))))))))</f>
        <v/>
      </c>
      <c r="O74" s="11" t="str">
        <f>IF(A74="","",VLOOKUP(A74,[7]令和3年度契約状況調査票!$C:$BY,55,FALSE))</f>
        <v/>
      </c>
      <c r="P74" s="11" t="str">
        <f>IF(A74="","",IF(VLOOKUP(A74,[7]令和3年度契約状況調査票!$C:$AR,23,FALSE)="②同種の他の契約の予定価格を類推されるおそれがあるため公表しない","×","○"))</f>
        <v/>
      </c>
    </row>
    <row r="75" spans="1:16" s="11" customFormat="1" ht="60" hidden="1" customHeight="1">
      <c r="A75" s="12" t="str">
        <f>IF(MAX([7]令和3年度契約状況調査票!C69:C314)&gt;=ROW()-5,ROW()-5,"")</f>
        <v/>
      </c>
      <c r="B75" s="13" t="str">
        <f>IF(A75="","",VLOOKUP(A75,[7]令和3年度契約状況調査票!$C:$AR,7,FALSE))</f>
        <v/>
      </c>
      <c r="C75" s="14" t="str">
        <f>IF(A75="","",VLOOKUP(A75,[7]令和3年度契約状況調査票!$C:$AR,8,FALSE))</f>
        <v/>
      </c>
      <c r="D75" s="15" t="str">
        <f>IF(A75="","",VLOOKUP(A75,[7]令和3年度契約状況調査票!$C:$AR,11,FALSE))</f>
        <v/>
      </c>
      <c r="E75" s="13" t="str">
        <f>IF(A75="","",VLOOKUP(A75,[7]令和3年度契約状況調査票!$C:$AR,12,FALSE))</f>
        <v/>
      </c>
      <c r="F75" s="16" t="str">
        <f>IF(A75="","",VLOOKUP(A75,[7]令和3年度契約状況調査票!$C:$AR,13,FALSE))</f>
        <v/>
      </c>
      <c r="G75" s="17" t="str">
        <f>IF(A75="","",IF(VLOOKUP(A75,[7]令和3年度契約状況調査票!$C:$AR,14,FALSE)="②一般競争入札（総合評価方式）","一般競争入札"&amp;CHAR(10)&amp;"（総合評価方式）","一般競争入札"))</f>
        <v/>
      </c>
      <c r="H75" s="18" t="str">
        <f>IF(A75="","",IF(VLOOKUP(A75,[7]令和3年度契約状況調査票!$C:$AR,23,FALSE)="②同種の他の契約の予定価格を類推されるおそれがあるため公表しない","同種の他の契約の予定価格を類推されるおそれがあるため公表しない",IF(VLOOKUP(A75,[7]令和3年度契約状況調査票!$C:$AR,23,FALSE)="－","－",IF(VLOOKUP(A75,[7]令和3年度契約状況調査票!$C:$AR,9,FALSE)&lt;&gt;"",TEXT(VLOOKUP(A75,[7]令和3年度契約状況調査票!$C:$AR,16,FALSE),"#,##0円")&amp;CHAR(10)&amp;"(A)",VLOOKUP(A75,[7]令和3年度契約状況調査票!$C:$AR,16,FALSE)))))</f>
        <v/>
      </c>
      <c r="I75" s="18" t="str">
        <f>IF(A75="","",VLOOKUP(A75,[7]令和3年度契約状況調査票!$C:$AR,17,FALSE))</f>
        <v/>
      </c>
      <c r="J75" s="19" t="str">
        <f>IF(A75="","",IF(VLOOKUP(A75,[7]令和3年度契約状況調査票!$C:$AR,23,FALSE)="②同種の他の契約の予定価格を類推されるおそれがあるため公表しない","－",IF(VLOOKUP(A75,[7]令和3年度契約状況調査票!$C:$AR,23,FALSE)="－","－",IF(VLOOKUP(A75,[7]令和3年度契約状況調査票!$C:$AR,9,FALSE)&lt;&gt;"",TEXT(VLOOKUP(A75,[7]令和3年度契約状況調査票!$C:$AR,19,FALSE),"#.0%")&amp;CHAR(10)&amp;"(B/A×100)",VLOOKUP(A75,[7]令和3年度契約状況調査票!$C:$AR,19,FALSE)))))</f>
        <v/>
      </c>
      <c r="K75" s="20" t="str">
        <f>IF(A75="","",IF(VLOOKUP(A75,[7]令和3年度契約状況調査票!$C:$AR,29,FALSE)="①公益社団法人","公社",IF(VLOOKUP(A75,[7]令和3年度契約状況調査票!$C:$AR,29,FALSE)="②公益財団法人","公財","")))</f>
        <v/>
      </c>
      <c r="L75" s="20" t="str">
        <f>IF(A75="","",VLOOKUP(A75,[7]令和3年度契約状況調査票!$C:$AR,30,FALSE))</f>
        <v/>
      </c>
      <c r="M75" s="21" t="str">
        <f>IF(A75="","",IF(VLOOKUP(A75,[7]令和3年度契約状況調査票!$C:$AR,30,FALSE)="国所管",VLOOKUP(A75,[7]令和3年度契約状況調査票!$C:$AR,24,FALSE),""))</f>
        <v/>
      </c>
      <c r="N75" s="22" t="str">
        <f>IF(A75="","",IF(AND(P75="○",O75="分担契約/単価契約"),"単価契約"&amp;CHAR(10)&amp;"予定調達総額 "&amp;TEXT(VLOOKUP(A75,[7]令和3年度契約状況調査票!$C:$AR,18,FALSE),"#,##0円")&amp;"(B)"&amp;CHAR(10)&amp;"分担契約"&amp;CHAR(10)&amp;VLOOKUP(A75,[7]令和3年度契約状況調査票!$C:$AR,34,FALSE),IF(AND(P75="○",O75="分担契約"),"分担契約"&amp;CHAR(10)&amp;"契約総額 "&amp;TEXT(VLOOKUP(A75,[7]令和3年度契約状況調査票!$C:$AR,18,FALSE),"#,##0円")&amp;"(B)"&amp;CHAR(10)&amp;VLOOKUP(A75,[7]令和3年度契約状況調査票!$C:$AR,34,FALSE),(IF(O75="分担契約/単価契約","単価契約"&amp;CHAR(10)&amp;"予定調達総額 "&amp;TEXT(VLOOKUP(A75,[7]令和3年度契約状況調査票!$C:$AR,18,FALSE),"#,##0円")&amp;CHAR(10)&amp;"分担契約"&amp;CHAR(10)&amp;VLOOKUP(A75,[7]令和3年度契約状況調査票!$C:$AR,34,FALSE),IF(O75="分担契約","分担契約"&amp;CHAR(10)&amp;"契約総額 "&amp;TEXT(VLOOKUP(A75,[7]令和3年度契約状況調査票!$C:$AR,18,FALSE),"#,##0円")&amp;CHAR(10)&amp;VLOOKUP(A75,[7]令和3年度契約状況調査票!$C:$AR,34,FALSE),IF(O75="単価契約","単価契約"&amp;CHAR(10)&amp;"予定調達総額 "&amp;TEXT(VLOOKUP(A75,[7]令和3年度契約状況調査票!$C:$AR,18,FALSE),"#,##0円")&amp;CHAR(10)&amp;VLOOKUP(A75,[7]令和3年度契約状況調査票!$C:$AR,34,FALSE),VLOOKUP(A75,[7]令和3年度契約状況調査票!$C:$AR,34,FALSE))))))))</f>
        <v/>
      </c>
      <c r="O75" s="11" t="str">
        <f>IF(A75="","",VLOOKUP(A75,[7]令和3年度契約状況調査票!$C:$BY,55,FALSE))</f>
        <v/>
      </c>
      <c r="P75" s="11" t="str">
        <f>IF(A75="","",IF(VLOOKUP(A75,[7]令和3年度契約状況調査票!$C:$AR,23,FALSE)="②同種の他の契約の予定価格を類推されるおそれがあるため公表しない","×","○"))</f>
        <v/>
      </c>
    </row>
    <row r="76" spans="1:16" s="11" customFormat="1" ht="60" hidden="1" customHeight="1">
      <c r="A76" s="12" t="str">
        <f>IF(MAX([7]令和3年度契約状況調査票!C70:C315)&gt;=ROW()-5,ROW()-5,"")</f>
        <v/>
      </c>
      <c r="B76" s="13" t="str">
        <f>IF(A76="","",VLOOKUP(A76,[7]令和3年度契約状況調査票!$C:$AR,7,FALSE))</f>
        <v/>
      </c>
      <c r="C76" s="14" t="str">
        <f>IF(A76="","",VLOOKUP(A76,[7]令和3年度契約状況調査票!$C:$AR,8,FALSE))</f>
        <v/>
      </c>
      <c r="D76" s="15" t="str">
        <f>IF(A76="","",VLOOKUP(A76,[7]令和3年度契約状況調査票!$C:$AR,11,FALSE))</f>
        <v/>
      </c>
      <c r="E76" s="13" t="str">
        <f>IF(A76="","",VLOOKUP(A76,[7]令和3年度契約状況調査票!$C:$AR,12,FALSE))</f>
        <v/>
      </c>
      <c r="F76" s="16" t="str">
        <f>IF(A76="","",VLOOKUP(A76,[7]令和3年度契約状況調査票!$C:$AR,13,FALSE))</f>
        <v/>
      </c>
      <c r="G76" s="17" t="str">
        <f>IF(A76="","",IF(VLOOKUP(A76,[7]令和3年度契約状況調査票!$C:$AR,14,FALSE)="②一般競争入札（総合評価方式）","一般競争入札"&amp;CHAR(10)&amp;"（総合評価方式）","一般競争入札"))</f>
        <v/>
      </c>
      <c r="H76" s="18" t="str">
        <f>IF(A76="","",IF(VLOOKUP(A76,[7]令和3年度契約状況調査票!$C:$AR,23,FALSE)="②同種の他の契約の予定価格を類推されるおそれがあるため公表しない","同種の他の契約の予定価格を類推されるおそれがあるため公表しない",IF(VLOOKUP(A76,[7]令和3年度契約状況調査票!$C:$AR,23,FALSE)="－","－",IF(VLOOKUP(A76,[7]令和3年度契約状況調査票!$C:$AR,9,FALSE)&lt;&gt;"",TEXT(VLOOKUP(A76,[7]令和3年度契約状況調査票!$C:$AR,16,FALSE),"#,##0円")&amp;CHAR(10)&amp;"(A)",VLOOKUP(A76,[7]令和3年度契約状況調査票!$C:$AR,16,FALSE)))))</f>
        <v/>
      </c>
      <c r="I76" s="18" t="str">
        <f>IF(A76="","",VLOOKUP(A76,[7]令和3年度契約状況調査票!$C:$AR,17,FALSE))</f>
        <v/>
      </c>
      <c r="J76" s="19" t="str">
        <f>IF(A76="","",IF(VLOOKUP(A76,[7]令和3年度契約状況調査票!$C:$AR,23,FALSE)="②同種の他の契約の予定価格を類推されるおそれがあるため公表しない","－",IF(VLOOKUP(A76,[7]令和3年度契約状況調査票!$C:$AR,23,FALSE)="－","－",IF(VLOOKUP(A76,[7]令和3年度契約状況調査票!$C:$AR,9,FALSE)&lt;&gt;"",TEXT(VLOOKUP(A76,[7]令和3年度契約状況調査票!$C:$AR,19,FALSE),"#.0%")&amp;CHAR(10)&amp;"(B/A×100)",VLOOKUP(A76,[7]令和3年度契約状況調査票!$C:$AR,19,FALSE)))))</f>
        <v/>
      </c>
      <c r="K76" s="20" t="str">
        <f>IF(A76="","",IF(VLOOKUP(A76,[7]令和3年度契約状況調査票!$C:$AR,29,FALSE)="①公益社団法人","公社",IF(VLOOKUP(A76,[7]令和3年度契約状況調査票!$C:$AR,29,FALSE)="②公益財団法人","公財","")))</f>
        <v/>
      </c>
      <c r="L76" s="20" t="str">
        <f>IF(A76="","",VLOOKUP(A76,[7]令和3年度契約状況調査票!$C:$AR,30,FALSE))</f>
        <v/>
      </c>
      <c r="M76" s="21" t="str">
        <f>IF(A76="","",IF(VLOOKUP(A76,[7]令和3年度契約状況調査票!$C:$AR,30,FALSE)="国所管",VLOOKUP(A76,[7]令和3年度契約状況調査票!$C:$AR,24,FALSE),""))</f>
        <v/>
      </c>
      <c r="N76" s="22" t="str">
        <f>IF(A76="","",IF(AND(P76="○",O76="分担契約/単価契約"),"単価契約"&amp;CHAR(10)&amp;"予定調達総額 "&amp;TEXT(VLOOKUP(A76,[7]令和3年度契約状況調査票!$C:$AR,18,FALSE),"#,##0円")&amp;"(B)"&amp;CHAR(10)&amp;"分担契約"&amp;CHAR(10)&amp;VLOOKUP(A76,[7]令和3年度契約状況調査票!$C:$AR,34,FALSE),IF(AND(P76="○",O76="分担契約"),"分担契約"&amp;CHAR(10)&amp;"契約総額 "&amp;TEXT(VLOOKUP(A76,[7]令和3年度契約状況調査票!$C:$AR,18,FALSE),"#,##0円")&amp;"(B)"&amp;CHAR(10)&amp;VLOOKUP(A76,[7]令和3年度契約状況調査票!$C:$AR,34,FALSE),(IF(O76="分担契約/単価契約","単価契約"&amp;CHAR(10)&amp;"予定調達総額 "&amp;TEXT(VLOOKUP(A76,[7]令和3年度契約状況調査票!$C:$AR,18,FALSE),"#,##0円")&amp;CHAR(10)&amp;"分担契約"&amp;CHAR(10)&amp;VLOOKUP(A76,[7]令和3年度契約状況調査票!$C:$AR,34,FALSE),IF(O76="分担契約","分担契約"&amp;CHAR(10)&amp;"契約総額 "&amp;TEXT(VLOOKUP(A76,[7]令和3年度契約状況調査票!$C:$AR,18,FALSE),"#,##0円")&amp;CHAR(10)&amp;VLOOKUP(A76,[7]令和3年度契約状況調査票!$C:$AR,34,FALSE),IF(O76="単価契約","単価契約"&amp;CHAR(10)&amp;"予定調達総額 "&amp;TEXT(VLOOKUP(A76,[7]令和3年度契約状況調査票!$C:$AR,18,FALSE),"#,##0円")&amp;CHAR(10)&amp;VLOOKUP(A76,[7]令和3年度契約状況調査票!$C:$AR,34,FALSE),VLOOKUP(A76,[7]令和3年度契約状況調査票!$C:$AR,34,FALSE))))))))</f>
        <v/>
      </c>
      <c r="O76" s="11" t="str">
        <f>IF(A76="","",VLOOKUP(A76,[7]令和3年度契約状況調査票!$C:$BY,55,FALSE))</f>
        <v/>
      </c>
      <c r="P76" s="11" t="str">
        <f>IF(A76="","",IF(VLOOKUP(A76,[7]令和3年度契約状況調査票!$C:$AR,23,FALSE)="②同種の他の契約の予定価格を類推されるおそれがあるため公表しない","×","○"))</f>
        <v/>
      </c>
    </row>
    <row r="77" spans="1:16" s="11" customFormat="1" ht="60" hidden="1" customHeight="1">
      <c r="A77" s="12" t="str">
        <f>IF(MAX([7]令和3年度契約状況調査票!C71:C316)&gt;=ROW()-5,ROW()-5,"")</f>
        <v/>
      </c>
      <c r="B77" s="13" t="str">
        <f>IF(A77="","",VLOOKUP(A77,[7]令和3年度契約状況調査票!$C:$AR,7,FALSE))</f>
        <v/>
      </c>
      <c r="C77" s="14" t="str">
        <f>IF(A77="","",VLOOKUP(A77,[7]令和3年度契約状況調査票!$C:$AR,8,FALSE))</f>
        <v/>
      </c>
      <c r="D77" s="15" t="str">
        <f>IF(A77="","",VLOOKUP(A77,[7]令和3年度契約状況調査票!$C:$AR,11,FALSE))</f>
        <v/>
      </c>
      <c r="E77" s="13" t="str">
        <f>IF(A77="","",VLOOKUP(A77,[7]令和3年度契約状況調査票!$C:$AR,12,FALSE))</f>
        <v/>
      </c>
      <c r="F77" s="16" t="str">
        <f>IF(A77="","",VLOOKUP(A77,[7]令和3年度契約状況調査票!$C:$AR,13,FALSE))</f>
        <v/>
      </c>
      <c r="G77" s="17" t="str">
        <f>IF(A77="","",IF(VLOOKUP(A77,[7]令和3年度契約状況調査票!$C:$AR,14,FALSE)="②一般競争入札（総合評価方式）","一般競争入札"&amp;CHAR(10)&amp;"（総合評価方式）","一般競争入札"))</f>
        <v/>
      </c>
      <c r="H77" s="18" t="str">
        <f>IF(A77="","",IF(VLOOKUP(A77,[7]令和3年度契約状況調査票!$C:$AR,23,FALSE)="②同種の他の契約の予定価格を類推されるおそれがあるため公表しない","同種の他の契約の予定価格を類推されるおそれがあるため公表しない",IF(VLOOKUP(A77,[7]令和3年度契約状況調査票!$C:$AR,23,FALSE)="－","－",IF(VLOOKUP(A77,[7]令和3年度契約状況調査票!$C:$AR,9,FALSE)&lt;&gt;"",TEXT(VLOOKUP(A77,[7]令和3年度契約状況調査票!$C:$AR,16,FALSE),"#,##0円")&amp;CHAR(10)&amp;"(A)",VLOOKUP(A77,[7]令和3年度契約状況調査票!$C:$AR,16,FALSE)))))</f>
        <v/>
      </c>
      <c r="I77" s="18" t="str">
        <f>IF(A77="","",VLOOKUP(A77,[7]令和3年度契約状況調査票!$C:$AR,17,FALSE))</f>
        <v/>
      </c>
      <c r="J77" s="19" t="str">
        <f>IF(A77="","",IF(VLOOKUP(A77,[7]令和3年度契約状況調査票!$C:$AR,23,FALSE)="②同種の他の契約の予定価格を類推されるおそれがあるため公表しない","－",IF(VLOOKUP(A77,[7]令和3年度契約状況調査票!$C:$AR,23,FALSE)="－","－",IF(VLOOKUP(A77,[7]令和3年度契約状況調査票!$C:$AR,9,FALSE)&lt;&gt;"",TEXT(VLOOKUP(A77,[7]令和3年度契約状況調査票!$C:$AR,19,FALSE),"#.0%")&amp;CHAR(10)&amp;"(B/A×100)",VLOOKUP(A77,[7]令和3年度契約状況調査票!$C:$AR,19,FALSE)))))</f>
        <v/>
      </c>
      <c r="K77" s="20" t="str">
        <f>IF(A77="","",IF(VLOOKUP(A77,[7]令和3年度契約状況調査票!$C:$AR,29,FALSE)="①公益社団法人","公社",IF(VLOOKUP(A77,[7]令和3年度契約状況調査票!$C:$AR,29,FALSE)="②公益財団法人","公財","")))</f>
        <v/>
      </c>
      <c r="L77" s="20" t="str">
        <f>IF(A77="","",VLOOKUP(A77,[7]令和3年度契約状況調査票!$C:$AR,30,FALSE))</f>
        <v/>
      </c>
      <c r="M77" s="21" t="str">
        <f>IF(A77="","",IF(VLOOKUP(A77,[7]令和3年度契約状況調査票!$C:$AR,30,FALSE)="国所管",VLOOKUP(A77,[7]令和3年度契約状況調査票!$C:$AR,24,FALSE),""))</f>
        <v/>
      </c>
      <c r="N77" s="22" t="str">
        <f>IF(A77="","",IF(AND(P77="○",O77="分担契約/単価契約"),"単価契約"&amp;CHAR(10)&amp;"予定調達総額 "&amp;TEXT(VLOOKUP(A77,[7]令和3年度契約状況調査票!$C:$AR,18,FALSE),"#,##0円")&amp;"(B)"&amp;CHAR(10)&amp;"分担契約"&amp;CHAR(10)&amp;VLOOKUP(A77,[7]令和3年度契約状況調査票!$C:$AR,34,FALSE),IF(AND(P77="○",O77="分担契約"),"分担契約"&amp;CHAR(10)&amp;"契約総額 "&amp;TEXT(VLOOKUP(A77,[7]令和3年度契約状況調査票!$C:$AR,18,FALSE),"#,##0円")&amp;"(B)"&amp;CHAR(10)&amp;VLOOKUP(A77,[7]令和3年度契約状況調査票!$C:$AR,34,FALSE),(IF(O77="分担契約/単価契約","単価契約"&amp;CHAR(10)&amp;"予定調達総額 "&amp;TEXT(VLOOKUP(A77,[7]令和3年度契約状況調査票!$C:$AR,18,FALSE),"#,##0円")&amp;CHAR(10)&amp;"分担契約"&amp;CHAR(10)&amp;VLOOKUP(A77,[7]令和3年度契約状況調査票!$C:$AR,34,FALSE),IF(O77="分担契約","分担契約"&amp;CHAR(10)&amp;"契約総額 "&amp;TEXT(VLOOKUP(A77,[7]令和3年度契約状況調査票!$C:$AR,18,FALSE),"#,##0円")&amp;CHAR(10)&amp;VLOOKUP(A77,[7]令和3年度契約状況調査票!$C:$AR,34,FALSE),IF(O77="単価契約","単価契約"&amp;CHAR(10)&amp;"予定調達総額 "&amp;TEXT(VLOOKUP(A77,[7]令和3年度契約状況調査票!$C:$AR,18,FALSE),"#,##0円")&amp;CHAR(10)&amp;VLOOKUP(A77,[7]令和3年度契約状況調査票!$C:$AR,34,FALSE),VLOOKUP(A77,[7]令和3年度契約状況調査票!$C:$AR,34,FALSE))))))))</f>
        <v/>
      </c>
      <c r="O77" s="11" t="str">
        <f>IF(A77="","",VLOOKUP(A77,[7]令和3年度契約状況調査票!$C:$BY,55,FALSE))</f>
        <v/>
      </c>
      <c r="P77" s="11" t="str">
        <f>IF(A77="","",IF(VLOOKUP(A77,[7]令和3年度契約状況調査票!$C:$AR,23,FALSE)="②同種の他の契約の予定価格を類推されるおそれがあるため公表しない","×","○"))</f>
        <v/>
      </c>
    </row>
    <row r="78" spans="1:16" s="11" customFormat="1" ht="60" hidden="1" customHeight="1">
      <c r="A78" s="12" t="str">
        <f>IF(MAX([7]令和3年度契約状況調査票!C72:C317)&gt;=ROW()-5,ROW()-5,"")</f>
        <v/>
      </c>
      <c r="B78" s="13" t="str">
        <f>IF(A78="","",VLOOKUP(A78,[7]令和3年度契約状況調査票!$C:$AR,7,FALSE))</f>
        <v/>
      </c>
      <c r="C78" s="14" t="str">
        <f>IF(A78="","",VLOOKUP(A78,[7]令和3年度契約状況調査票!$C:$AR,8,FALSE))</f>
        <v/>
      </c>
      <c r="D78" s="15" t="str">
        <f>IF(A78="","",VLOOKUP(A78,[7]令和3年度契約状況調査票!$C:$AR,11,FALSE))</f>
        <v/>
      </c>
      <c r="E78" s="13" t="str">
        <f>IF(A78="","",VLOOKUP(A78,[7]令和3年度契約状況調査票!$C:$AR,12,FALSE))</f>
        <v/>
      </c>
      <c r="F78" s="16" t="str">
        <f>IF(A78="","",VLOOKUP(A78,[7]令和3年度契約状況調査票!$C:$AR,13,FALSE))</f>
        <v/>
      </c>
      <c r="G78" s="17" t="str">
        <f>IF(A78="","",IF(VLOOKUP(A78,[7]令和3年度契約状況調査票!$C:$AR,14,FALSE)="②一般競争入札（総合評価方式）","一般競争入札"&amp;CHAR(10)&amp;"（総合評価方式）","一般競争入札"))</f>
        <v/>
      </c>
      <c r="H78" s="18" t="str">
        <f>IF(A78="","",IF(VLOOKUP(A78,[7]令和3年度契約状況調査票!$C:$AR,23,FALSE)="②同種の他の契約の予定価格を類推されるおそれがあるため公表しない","同種の他の契約の予定価格を類推されるおそれがあるため公表しない",IF(VLOOKUP(A78,[7]令和3年度契約状況調査票!$C:$AR,23,FALSE)="－","－",IF(VLOOKUP(A78,[7]令和3年度契約状況調査票!$C:$AR,9,FALSE)&lt;&gt;"",TEXT(VLOOKUP(A78,[7]令和3年度契約状況調査票!$C:$AR,16,FALSE),"#,##0円")&amp;CHAR(10)&amp;"(A)",VLOOKUP(A78,[7]令和3年度契約状況調査票!$C:$AR,16,FALSE)))))</f>
        <v/>
      </c>
      <c r="I78" s="18" t="str">
        <f>IF(A78="","",VLOOKUP(A78,[7]令和3年度契約状況調査票!$C:$AR,17,FALSE))</f>
        <v/>
      </c>
      <c r="J78" s="19" t="str">
        <f>IF(A78="","",IF(VLOOKUP(A78,[7]令和3年度契約状況調査票!$C:$AR,23,FALSE)="②同種の他の契約の予定価格を類推されるおそれがあるため公表しない","－",IF(VLOOKUP(A78,[7]令和3年度契約状況調査票!$C:$AR,23,FALSE)="－","－",IF(VLOOKUP(A78,[7]令和3年度契約状況調査票!$C:$AR,9,FALSE)&lt;&gt;"",TEXT(VLOOKUP(A78,[7]令和3年度契約状況調査票!$C:$AR,19,FALSE),"#.0%")&amp;CHAR(10)&amp;"(B/A×100)",VLOOKUP(A78,[7]令和3年度契約状況調査票!$C:$AR,19,FALSE)))))</f>
        <v/>
      </c>
      <c r="K78" s="20" t="str">
        <f>IF(A78="","",IF(VLOOKUP(A78,[7]令和3年度契約状況調査票!$C:$AR,29,FALSE)="①公益社団法人","公社",IF(VLOOKUP(A78,[7]令和3年度契約状況調査票!$C:$AR,29,FALSE)="②公益財団法人","公財","")))</f>
        <v/>
      </c>
      <c r="L78" s="20" t="str">
        <f>IF(A78="","",VLOOKUP(A78,[7]令和3年度契約状況調査票!$C:$AR,30,FALSE))</f>
        <v/>
      </c>
      <c r="M78" s="21" t="str">
        <f>IF(A78="","",IF(VLOOKUP(A78,[7]令和3年度契約状況調査票!$C:$AR,30,FALSE)="国所管",VLOOKUP(A78,[7]令和3年度契約状況調査票!$C:$AR,24,FALSE),""))</f>
        <v/>
      </c>
      <c r="N78" s="22" t="str">
        <f>IF(A78="","",IF(AND(P78="○",O78="分担契約/単価契約"),"単価契約"&amp;CHAR(10)&amp;"予定調達総額 "&amp;TEXT(VLOOKUP(A78,[7]令和3年度契約状況調査票!$C:$AR,18,FALSE),"#,##0円")&amp;"(B)"&amp;CHAR(10)&amp;"分担契約"&amp;CHAR(10)&amp;VLOOKUP(A78,[7]令和3年度契約状況調査票!$C:$AR,34,FALSE),IF(AND(P78="○",O78="分担契約"),"分担契約"&amp;CHAR(10)&amp;"契約総額 "&amp;TEXT(VLOOKUP(A78,[7]令和3年度契約状況調査票!$C:$AR,18,FALSE),"#,##0円")&amp;"(B)"&amp;CHAR(10)&amp;VLOOKUP(A78,[7]令和3年度契約状況調査票!$C:$AR,34,FALSE),(IF(O78="分担契約/単価契約","単価契約"&amp;CHAR(10)&amp;"予定調達総額 "&amp;TEXT(VLOOKUP(A78,[7]令和3年度契約状況調査票!$C:$AR,18,FALSE),"#,##0円")&amp;CHAR(10)&amp;"分担契約"&amp;CHAR(10)&amp;VLOOKUP(A78,[7]令和3年度契約状況調査票!$C:$AR,34,FALSE),IF(O78="分担契約","分担契約"&amp;CHAR(10)&amp;"契約総額 "&amp;TEXT(VLOOKUP(A78,[7]令和3年度契約状況調査票!$C:$AR,18,FALSE),"#,##0円")&amp;CHAR(10)&amp;VLOOKUP(A78,[7]令和3年度契約状況調査票!$C:$AR,34,FALSE),IF(O78="単価契約","単価契約"&amp;CHAR(10)&amp;"予定調達総額 "&amp;TEXT(VLOOKUP(A78,[7]令和3年度契約状況調査票!$C:$AR,18,FALSE),"#,##0円")&amp;CHAR(10)&amp;VLOOKUP(A78,[7]令和3年度契約状況調査票!$C:$AR,34,FALSE),VLOOKUP(A78,[7]令和3年度契約状況調査票!$C:$AR,34,FALSE))))))))</f>
        <v/>
      </c>
      <c r="O78" s="11" t="str">
        <f>IF(A78="","",VLOOKUP(A78,[7]令和3年度契約状況調査票!$C:$BY,55,FALSE))</f>
        <v/>
      </c>
      <c r="P78" s="11" t="str">
        <f>IF(A78="","",IF(VLOOKUP(A78,[7]令和3年度契約状況調査票!$C:$AR,23,FALSE)="②同種の他の契約の予定価格を類推されるおそれがあるため公表しない","×","○"))</f>
        <v/>
      </c>
    </row>
    <row r="79" spans="1:16" s="11" customFormat="1" ht="60" hidden="1" customHeight="1">
      <c r="A79" s="12" t="str">
        <f>IF(MAX([7]令和3年度契約状況調査票!C73:C318)&gt;=ROW()-5,ROW()-5,"")</f>
        <v/>
      </c>
      <c r="B79" s="13" t="str">
        <f>IF(A79="","",VLOOKUP(A79,[7]令和3年度契約状況調査票!$C:$AR,7,FALSE))</f>
        <v/>
      </c>
      <c r="C79" s="14" t="str">
        <f>IF(A79="","",VLOOKUP(A79,[7]令和3年度契約状況調査票!$C:$AR,8,FALSE))</f>
        <v/>
      </c>
      <c r="D79" s="15" t="str">
        <f>IF(A79="","",VLOOKUP(A79,[7]令和3年度契約状況調査票!$C:$AR,11,FALSE))</f>
        <v/>
      </c>
      <c r="E79" s="13" t="str">
        <f>IF(A79="","",VLOOKUP(A79,[7]令和3年度契約状況調査票!$C:$AR,12,FALSE))</f>
        <v/>
      </c>
      <c r="F79" s="16" t="str">
        <f>IF(A79="","",VLOOKUP(A79,[7]令和3年度契約状況調査票!$C:$AR,13,FALSE))</f>
        <v/>
      </c>
      <c r="G79" s="17" t="str">
        <f>IF(A79="","",IF(VLOOKUP(A79,[7]令和3年度契約状況調査票!$C:$AR,14,FALSE)="②一般競争入札（総合評価方式）","一般競争入札"&amp;CHAR(10)&amp;"（総合評価方式）","一般競争入札"))</f>
        <v/>
      </c>
      <c r="H79" s="18" t="str">
        <f>IF(A79="","",IF(VLOOKUP(A79,[7]令和3年度契約状況調査票!$C:$AR,23,FALSE)="②同種の他の契約の予定価格を類推されるおそれがあるため公表しない","同種の他の契約の予定価格を類推されるおそれがあるため公表しない",IF(VLOOKUP(A79,[7]令和3年度契約状況調査票!$C:$AR,23,FALSE)="－","－",IF(VLOOKUP(A79,[7]令和3年度契約状況調査票!$C:$AR,9,FALSE)&lt;&gt;"",TEXT(VLOOKUP(A79,[7]令和3年度契約状況調査票!$C:$AR,16,FALSE),"#,##0円")&amp;CHAR(10)&amp;"(A)",VLOOKUP(A79,[7]令和3年度契約状況調査票!$C:$AR,16,FALSE)))))</f>
        <v/>
      </c>
      <c r="I79" s="18" t="str">
        <f>IF(A79="","",VLOOKUP(A79,[7]令和3年度契約状況調査票!$C:$AR,17,FALSE))</f>
        <v/>
      </c>
      <c r="J79" s="19" t="str">
        <f>IF(A79="","",IF(VLOOKUP(A79,[7]令和3年度契約状況調査票!$C:$AR,23,FALSE)="②同種の他の契約の予定価格を類推されるおそれがあるため公表しない","－",IF(VLOOKUP(A79,[7]令和3年度契約状況調査票!$C:$AR,23,FALSE)="－","－",IF(VLOOKUP(A79,[7]令和3年度契約状況調査票!$C:$AR,9,FALSE)&lt;&gt;"",TEXT(VLOOKUP(A79,[7]令和3年度契約状況調査票!$C:$AR,19,FALSE),"#.0%")&amp;CHAR(10)&amp;"(B/A×100)",VLOOKUP(A79,[7]令和3年度契約状況調査票!$C:$AR,19,FALSE)))))</f>
        <v/>
      </c>
      <c r="K79" s="20" t="str">
        <f>IF(A79="","",IF(VLOOKUP(A79,[7]令和3年度契約状況調査票!$C:$AR,29,FALSE)="①公益社団法人","公社",IF(VLOOKUP(A79,[7]令和3年度契約状況調査票!$C:$AR,29,FALSE)="②公益財団法人","公財","")))</f>
        <v/>
      </c>
      <c r="L79" s="20" t="str">
        <f>IF(A79="","",VLOOKUP(A79,[7]令和3年度契約状況調査票!$C:$AR,30,FALSE))</f>
        <v/>
      </c>
      <c r="M79" s="21" t="str">
        <f>IF(A79="","",IF(VLOOKUP(A79,[7]令和3年度契約状況調査票!$C:$AR,30,FALSE)="国所管",VLOOKUP(A79,[7]令和3年度契約状況調査票!$C:$AR,24,FALSE),""))</f>
        <v/>
      </c>
      <c r="N79" s="22" t="str">
        <f>IF(A79="","",IF(AND(P79="○",O79="分担契約/単価契約"),"単価契約"&amp;CHAR(10)&amp;"予定調達総額 "&amp;TEXT(VLOOKUP(A79,[7]令和3年度契約状況調査票!$C:$AR,18,FALSE),"#,##0円")&amp;"(B)"&amp;CHAR(10)&amp;"分担契約"&amp;CHAR(10)&amp;VLOOKUP(A79,[7]令和3年度契約状況調査票!$C:$AR,34,FALSE),IF(AND(P79="○",O79="分担契約"),"分担契約"&amp;CHAR(10)&amp;"契約総額 "&amp;TEXT(VLOOKUP(A79,[7]令和3年度契約状況調査票!$C:$AR,18,FALSE),"#,##0円")&amp;"(B)"&amp;CHAR(10)&amp;VLOOKUP(A79,[7]令和3年度契約状況調査票!$C:$AR,34,FALSE),(IF(O79="分担契約/単価契約","単価契約"&amp;CHAR(10)&amp;"予定調達総額 "&amp;TEXT(VLOOKUP(A79,[7]令和3年度契約状況調査票!$C:$AR,18,FALSE),"#,##0円")&amp;CHAR(10)&amp;"分担契約"&amp;CHAR(10)&amp;VLOOKUP(A79,[7]令和3年度契約状況調査票!$C:$AR,34,FALSE),IF(O79="分担契約","分担契約"&amp;CHAR(10)&amp;"契約総額 "&amp;TEXT(VLOOKUP(A79,[7]令和3年度契約状況調査票!$C:$AR,18,FALSE),"#,##0円")&amp;CHAR(10)&amp;VLOOKUP(A79,[7]令和3年度契約状況調査票!$C:$AR,34,FALSE),IF(O79="単価契約","単価契約"&amp;CHAR(10)&amp;"予定調達総額 "&amp;TEXT(VLOOKUP(A79,[7]令和3年度契約状況調査票!$C:$AR,18,FALSE),"#,##0円")&amp;CHAR(10)&amp;VLOOKUP(A79,[7]令和3年度契約状況調査票!$C:$AR,34,FALSE),VLOOKUP(A79,[7]令和3年度契約状況調査票!$C:$AR,34,FALSE))))))))</f>
        <v/>
      </c>
      <c r="O79" s="11" t="str">
        <f>IF(A79="","",VLOOKUP(A79,[7]令和3年度契約状況調査票!$C:$BY,55,FALSE))</f>
        <v/>
      </c>
      <c r="P79" s="11" t="str">
        <f>IF(A79="","",IF(VLOOKUP(A79,[7]令和3年度契約状況調査票!$C:$AR,23,FALSE)="②同種の他の契約の予定価格を類推されるおそれがあるため公表しない","×","○"))</f>
        <v/>
      </c>
    </row>
    <row r="80" spans="1:16" s="11" customFormat="1" ht="60" hidden="1" customHeight="1">
      <c r="A80" s="12" t="str">
        <f>IF(MAX([7]令和3年度契約状況調査票!C74:C319)&gt;=ROW()-5,ROW()-5,"")</f>
        <v/>
      </c>
      <c r="B80" s="13" t="str">
        <f>IF(A80="","",VLOOKUP(A80,[7]令和3年度契約状況調査票!$C:$AR,7,FALSE))</f>
        <v/>
      </c>
      <c r="C80" s="14" t="str">
        <f>IF(A80="","",VLOOKUP(A80,[7]令和3年度契約状況調査票!$C:$AR,8,FALSE))</f>
        <v/>
      </c>
      <c r="D80" s="15" t="str">
        <f>IF(A80="","",VLOOKUP(A80,[7]令和3年度契約状況調査票!$C:$AR,11,FALSE))</f>
        <v/>
      </c>
      <c r="E80" s="13" t="str">
        <f>IF(A80="","",VLOOKUP(A80,[7]令和3年度契約状況調査票!$C:$AR,12,FALSE))</f>
        <v/>
      </c>
      <c r="F80" s="16" t="str">
        <f>IF(A80="","",VLOOKUP(A80,[7]令和3年度契約状況調査票!$C:$AR,13,FALSE))</f>
        <v/>
      </c>
      <c r="G80" s="17" t="str">
        <f>IF(A80="","",IF(VLOOKUP(A80,[7]令和3年度契約状況調査票!$C:$AR,14,FALSE)="②一般競争入札（総合評価方式）","一般競争入札"&amp;CHAR(10)&amp;"（総合評価方式）","一般競争入札"))</f>
        <v/>
      </c>
      <c r="H80" s="18" t="str">
        <f>IF(A80="","",IF(VLOOKUP(A80,[7]令和3年度契約状況調査票!$C:$AR,23,FALSE)="②同種の他の契約の予定価格を類推されるおそれがあるため公表しない","同種の他の契約の予定価格を類推されるおそれがあるため公表しない",IF(VLOOKUP(A80,[7]令和3年度契約状況調査票!$C:$AR,23,FALSE)="－","－",IF(VLOOKUP(A80,[7]令和3年度契約状況調査票!$C:$AR,9,FALSE)&lt;&gt;"",TEXT(VLOOKUP(A80,[7]令和3年度契約状況調査票!$C:$AR,16,FALSE),"#,##0円")&amp;CHAR(10)&amp;"(A)",VLOOKUP(A80,[7]令和3年度契約状況調査票!$C:$AR,16,FALSE)))))</f>
        <v/>
      </c>
      <c r="I80" s="18" t="str">
        <f>IF(A80="","",VLOOKUP(A80,[7]令和3年度契約状況調査票!$C:$AR,17,FALSE))</f>
        <v/>
      </c>
      <c r="J80" s="19" t="str">
        <f>IF(A80="","",IF(VLOOKUP(A80,[7]令和3年度契約状況調査票!$C:$AR,23,FALSE)="②同種の他の契約の予定価格を類推されるおそれがあるため公表しない","－",IF(VLOOKUP(A80,[7]令和3年度契約状況調査票!$C:$AR,23,FALSE)="－","－",IF(VLOOKUP(A80,[7]令和3年度契約状況調査票!$C:$AR,9,FALSE)&lt;&gt;"",TEXT(VLOOKUP(A80,[7]令和3年度契約状況調査票!$C:$AR,19,FALSE),"#.0%")&amp;CHAR(10)&amp;"(B/A×100)",VLOOKUP(A80,[7]令和3年度契約状況調査票!$C:$AR,19,FALSE)))))</f>
        <v/>
      </c>
      <c r="K80" s="20" t="str">
        <f>IF(A80="","",IF(VLOOKUP(A80,[7]令和3年度契約状況調査票!$C:$AR,29,FALSE)="①公益社団法人","公社",IF(VLOOKUP(A80,[7]令和3年度契約状況調査票!$C:$AR,29,FALSE)="②公益財団法人","公財","")))</f>
        <v/>
      </c>
      <c r="L80" s="20" t="str">
        <f>IF(A80="","",VLOOKUP(A80,[7]令和3年度契約状況調査票!$C:$AR,30,FALSE))</f>
        <v/>
      </c>
      <c r="M80" s="21" t="str">
        <f>IF(A80="","",IF(VLOOKUP(A80,[7]令和3年度契約状況調査票!$C:$AR,30,FALSE)="国所管",VLOOKUP(A80,[7]令和3年度契約状況調査票!$C:$AR,24,FALSE),""))</f>
        <v/>
      </c>
      <c r="N80" s="22" t="str">
        <f>IF(A80="","",IF(AND(P80="○",O80="分担契約/単価契約"),"単価契約"&amp;CHAR(10)&amp;"予定調達総額 "&amp;TEXT(VLOOKUP(A80,[7]令和3年度契約状況調査票!$C:$AR,18,FALSE),"#,##0円")&amp;"(B)"&amp;CHAR(10)&amp;"分担契約"&amp;CHAR(10)&amp;VLOOKUP(A80,[7]令和3年度契約状況調査票!$C:$AR,34,FALSE),IF(AND(P80="○",O80="分担契約"),"分担契約"&amp;CHAR(10)&amp;"契約総額 "&amp;TEXT(VLOOKUP(A80,[7]令和3年度契約状況調査票!$C:$AR,18,FALSE),"#,##0円")&amp;"(B)"&amp;CHAR(10)&amp;VLOOKUP(A80,[7]令和3年度契約状況調査票!$C:$AR,34,FALSE),(IF(O80="分担契約/単価契約","単価契約"&amp;CHAR(10)&amp;"予定調達総額 "&amp;TEXT(VLOOKUP(A80,[7]令和3年度契約状況調査票!$C:$AR,18,FALSE),"#,##0円")&amp;CHAR(10)&amp;"分担契約"&amp;CHAR(10)&amp;VLOOKUP(A80,[7]令和3年度契約状況調査票!$C:$AR,34,FALSE),IF(O80="分担契約","分担契約"&amp;CHAR(10)&amp;"契約総額 "&amp;TEXT(VLOOKUP(A80,[7]令和3年度契約状況調査票!$C:$AR,18,FALSE),"#,##0円")&amp;CHAR(10)&amp;VLOOKUP(A80,[7]令和3年度契約状況調査票!$C:$AR,34,FALSE),IF(O80="単価契約","単価契約"&amp;CHAR(10)&amp;"予定調達総額 "&amp;TEXT(VLOOKUP(A80,[7]令和3年度契約状況調査票!$C:$AR,18,FALSE),"#,##0円")&amp;CHAR(10)&amp;VLOOKUP(A80,[7]令和3年度契約状況調査票!$C:$AR,34,FALSE),VLOOKUP(A80,[7]令和3年度契約状況調査票!$C:$AR,34,FALSE))))))))</f>
        <v/>
      </c>
      <c r="O80" s="11" t="str">
        <f>IF(A80="","",VLOOKUP(A80,[7]令和3年度契約状況調査票!$C:$BY,55,FALSE))</f>
        <v/>
      </c>
      <c r="P80" s="11" t="str">
        <f>IF(A80="","",IF(VLOOKUP(A80,[7]令和3年度契約状況調査票!$C:$AR,23,FALSE)="②同種の他の契約の予定価格を類推されるおそれがあるため公表しない","×","○"))</f>
        <v/>
      </c>
    </row>
    <row r="81" spans="1:16" s="11" customFormat="1" ht="60" hidden="1" customHeight="1">
      <c r="A81" s="12" t="str">
        <f>IF(MAX([7]令和3年度契約状況調査票!C75:C320)&gt;=ROW()-5,ROW()-5,"")</f>
        <v/>
      </c>
      <c r="B81" s="13" t="str">
        <f>IF(A81="","",VLOOKUP(A81,[7]令和3年度契約状況調査票!$C:$AR,7,FALSE))</f>
        <v/>
      </c>
      <c r="C81" s="14" t="str">
        <f>IF(A81="","",VLOOKUP(A81,[7]令和3年度契約状況調査票!$C:$AR,8,FALSE))</f>
        <v/>
      </c>
      <c r="D81" s="15" t="str">
        <f>IF(A81="","",VLOOKUP(A81,[7]令和3年度契約状況調査票!$C:$AR,11,FALSE))</f>
        <v/>
      </c>
      <c r="E81" s="13" t="str">
        <f>IF(A81="","",VLOOKUP(A81,[7]令和3年度契約状況調査票!$C:$AR,12,FALSE))</f>
        <v/>
      </c>
      <c r="F81" s="16" t="str">
        <f>IF(A81="","",VLOOKUP(A81,[7]令和3年度契約状況調査票!$C:$AR,13,FALSE))</f>
        <v/>
      </c>
      <c r="G81" s="17" t="str">
        <f>IF(A81="","",IF(VLOOKUP(A81,[7]令和3年度契約状況調査票!$C:$AR,14,FALSE)="②一般競争入札（総合評価方式）","一般競争入札"&amp;CHAR(10)&amp;"（総合評価方式）","一般競争入札"))</f>
        <v/>
      </c>
      <c r="H81" s="18" t="str">
        <f>IF(A81="","",IF(VLOOKUP(A81,[7]令和3年度契約状況調査票!$C:$AR,23,FALSE)="②同種の他の契約の予定価格を類推されるおそれがあるため公表しない","同種の他の契約の予定価格を類推されるおそれがあるため公表しない",IF(VLOOKUP(A81,[7]令和3年度契約状況調査票!$C:$AR,23,FALSE)="－","－",IF(VLOOKUP(A81,[7]令和3年度契約状況調査票!$C:$AR,9,FALSE)&lt;&gt;"",TEXT(VLOOKUP(A81,[7]令和3年度契約状況調査票!$C:$AR,16,FALSE),"#,##0円")&amp;CHAR(10)&amp;"(A)",VLOOKUP(A81,[7]令和3年度契約状況調査票!$C:$AR,16,FALSE)))))</f>
        <v/>
      </c>
      <c r="I81" s="18" t="str">
        <f>IF(A81="","",VLOOKUP(A81,[7]令和3年度契約状況調査票!$C:$AR,17,FALSE))</f>
        <v/>
      </c>
      <c r="J81" s="19" t="str">
        <f>IF(A81="","",IF(VLOOKUP(A81,[7]令和3年度契約状況調査票!$C:$AR,23,FALSE)="②同種の他の契約の予定価格を類推されるおそれがあるため公表しない","－",IF(VLOOKUP(A81,[7]令和3年度契約状況調査票!$C:$AR,23,FALSE)="－","－",IF(VLOOKUP(A81,[7]令和3年度契約状況調査票!$C:$AR,9,FALSE)&lt;&gt;"",TEXT(VLOOKUP(A81,[7]令和3年度契約状況調査票!$C:$AR,19,FALSE),"#.0%")&amp;CHAR(10)&amp;"(B/A×100)",VLOOKUP(A81,[7]令和3年度契約状況調査票!$C:$AR,19,FALSE)))))</f>
        <v/>
      </c>
      <c r="K81" s="20" t="str">
        <f>IF(A81="","",IF(VLOOKUP(A81,[7]令和3年度契約状況調査票!$C:$AR,29,FALSE)="①公益社団法人","公社",IF(VLOOKUP(A81,[7]令和3年度契約状況調査票!$C:$AR,29,FALSE)="②公益財団法人","公財","")))</f>
        <v/>
      </c>
      <c r="L81" s="20" t="str">
        <f>IF(A81="","",VLOOKUP(A81,[7]令和3年度契約状況調査票!$C:$AR,30,FALSE))</f>
        <v/>
      </c>
      <c r="M81" s="21" t="str">
        <f>IF(A81="","",IF(VLOOKUP(A81,[7]令和3年度契約状況調査票!$C:$AR,30,FALSE)="国所管",VLOOKUP(A81,[7]令和3年度契約状況調査票!$C:$AR,24,FALSE),""))</f>
        <v/>
      </c>
      <c r="N81" s="22" t="str">
        <f>IF(A81="","",IF(AND(P81="○",O81="分担契約/単価契約"),"単価契約"&amp;CHAR(10)&amp;"予定調達総額 "&amp;TEXT(VLOOKUP(A81,[7]令和3年度契約状況調査票!$C:$AR,18,FALSE),"#,##0円")&amp;"(B)"&amp;CHAR(10)&amp;"分担契約"&amp;CHAR(10)&amp;VLOOKUP(A81,[7]令和3年度契約状況調査票!$C:$AR,34,FALSE),IF(AND(P81="○",O81="分担契約"),"分担契約"&amp;CHAR(10)&amp;"契約総額 "&amp;TEXT(VLOOKUP(A81,[7]令和3年度契約状況調査票!$C:$AR,18,FALSE),"#,##0円")&amp;"(B)"&amp;CHAR(10)&amp;VLOOKUP(A81,[7]令和3年度契約状況調査票!$C:$AR,34,FALSE),(IF(O81="分担契約/単価契約","単価契約"&amp;CHAR(10)&amp;"予定調達総額 "&amp;TEXT(VLOOKUP(A81,[7]令和3年度契約状況調査票!$C:$AR,18,FALSE),"#,##0円")&amp;CHAR(10)&amp;"分担契約"&amp;CHAR(10)&amp;VLOOKUP(A81,[7]令和3年度契約状況調査票!$C:$AR,34,FALSE),IF(O81="分担契約","分担契約"&amp;CHAR(10)&amp;"契約総額 "&amp;TEXT(VLOOKUP(A81,[7]令和3年度契約状況調査票!$C:$AR,18,FALSE),"#,##0円")&amp;CHAR(10)&amp;VLOOKUP(A81,[7]令和3年度契約状況調査票!$C:$AR,34,FALSE),IF(O81="単価契約","単価契約"&amp;CHAR(10)&amp;"予定調達総額 "&amp;TEXT(VLOOKUP(A81,[7]令和3年度契約状況調査票!$C:$AR,18,FALSE),"#,##0円")&amp;CHAR(10)&amp;VLOOKUP(A81,[7]令和3年度契約状況調査票!$C:$AR,34,FALSE),VLOOKUP(A81,[7]令和3年度契約状況調査票!$C:$AR,34,FALSE))))))))</f>
        <v/>
      </c>
      <c r="O81" s="11" t="str">
        <f>IF(A81="","",VLOOKUP(A81,[7]令和3年度契約状況調査票!$C:$BY,55,FALSE))</f>
        <v/>
      </c>
      <c r="P81" s="11" t="str">
        <f>IF(A81="","",IF(VLOOKUP(A81,[7]令和3年度契約状況調査票!$C:$AR,23,FALSE)="②同種の他の契約の予定価格を類推されるおそれがあるため公表しない","×","○"))</f>
        <v/>
      </c>
    </row>
    <row r="82" spans="1:16" s="11" customFormat="1" ht="60" hidden="1" customHeight="1">
      <c r="A82" s="12" t="str">
        <f>IF(MAX([7]令和3年度契約状況調査票!C76:C321)&gt;=ROW()-5,ROW()-5,"")</f>
        <v/>
      </c>
      <c r="B82" s="13" t="str">
        <f>IF(A82="","",VLOOKUP(A82,[7]令和3年度契約状況調査票!$C:$AR,7,FALSE))</f>
        <v/>
      </c>
      <c r="C82" s="14" t="str">
        <f>IF(A82="","",VLOOKUP(A82,[7]令和3年度契約状況調査票!$C:$AR,8,FALSE))</f>
        <v/>
      </c>
      <c r="D82" s="15" t="str">
        <f>IF(A82="","",VLOOKUP(A82,[7]令和3年度契約状況調査票!$C:$AR,11,FALSE))</f>
        <v/>
      </c>
      <c r="E82" s="13" t="str">
        <f>IF(A82="","",VLOOKUP(A82,[7]令和3年度契約状況調査票!$C:$AR,12,FALSE))</f>
        <v/>
      </c>
      <c r="F82" s="16" t="str">
        <f>IF(A82="","",VLOOKUP(A82,[7]令和3年度契約状況調査票!$C:$AR,13,FALSE))</f>
        <v/>
      </c>
      <c r="G82" s="17" t="str">
        <f>IF(A82="","",IF(VLOOKUP(A82,[7]令和3年度契約状況調査票!$C:$AR,14,FALSE)="②一般競争入札（総合評価方式）","一般競争入札"&amp;CHAR(10)&amp;"（総合評価方式）","一般競争入札"))</f>
        <v/>
      </c>
      <c r="H82" s="18" t="str">
        <f>IF(A82="","",IF(VLOOKUP(A82,[7]令和3年度契約状況調査票!$C:$AR,23,FALSE)="②同種の他の契約の予定価格を類推されるおそれがあるため公表しない","同種の他の契約の予定価格を類推されるおそれがあるため公表しない",IF(VLOOKUP(A82,[7]令和3年度契約状況調査票!$C:$AR,23,FALSE)="－","－",IF(VLOOKUP(A82,[7]令和3年度契約状況調査票!$C:$AR,9,FALSE)&lt;&gt;"",TEXT(VLOOKUP(A82,[7]令和3年度契約状況調査票!$C:$AR,16,FALSE),"#,##0円")&amp;CHAR(10)&amp;"(A)",VLOOKUP(A82,[7]令和3年度契約状況調査票!$C:$AR,16,FALSE)))))</f>
        <v/>
      </c>
      <c r="I82" s="18" t="str">
        <f>IF(A82="","",VLOOKUP(A82,[7]令和3年度契約状況調査票!$C:$AR,17,FALSE))</f>
        <v/>
      </c>
      <c r="J82" s="19" t="str">
        <f>IF(A82="","",IF(VLOOKUP(A82,[7]令和3年度契約状況調査票!$C:$AR,23,FALSE)="②同種の他の契約の予定価格を類推されるおそれがあるため公表しない","－",IF(VLOOKUP(A82,[7]令和3年度契約状況調査票!$C:$AR,23,FALSE)="－","－",IF(VLOOKUP(A82,[7]令和3年度契約状況調査票!$C:$AR,9,FALSE)&lt;&gt;"",TEXT(VLOOKUP(A82,[7]令和3年度契約状況調査票!$C:$AR,19,FALSE),"#.0%")&amp;CHAR(10)&amp;"(B/A×100)",VLOOKUP(A82,[7]令和3年度契約状況調査票!$C:$AR,19,FALSE)))))</f>
        <v/>
      </c>
      <c r="K82" s="20" t="str">
        <f>IF(A82="","",IF(VLOOKUP(A82,[7]令和3年度契約状況調査票!$C:$AR,29,FALSE)="①公益社団法人","公社",IF(VLOOKUP(A82,[7]令和3年度契約状況調査票!$C:$AR,29,FALSE)="②公益財団法人","公財","")))</f>
        <v/>
      </c>
      <c r="L82" s="20" t="str">
        <f>IF(A82="","",VLOOKUP(A82,[7]令和3年度契約状況調査票!$C:$AR,30,FALSE))</f>
        <v/>
      </c>
      <c r="M82" s="21" t="str">
        <f>IF(A82="","",IF(VLOOKUP(A82,[7]令和3年度契約状況調査票!$C:$AR,30,FALSE)="国所管",VLOOKUP(A82,[7]令和3年度契約状況調査票!$C:$AR,24,FALSE),""))</f>
        <v/>
      </c>
      <c r="N82" s="22" t="str">
        <f>IF(A82="","",IF(AND(P82="○",O82="分担契約/単価契約"),"単価契約"&amp;CHAR(10)&amp;"予定調達総額 "&amp;TEXT(VLOOKUP(A82,[7]令和3年度契約状況調査票!$C:$AR,18,FALSE),"#,##0円")&amp;"(B)"&amp;CHAR(10)&amp;"分担契約"&amp;CHAR(10)&amp;VLOOKUP(A82,[7]令和3年度契約状況調査票!$C:$AR,34,FALSE),IF(AND(P82="○",O82="分担契約"),"分担契約"&amp;CHAR(10)&amp;"契約総額 "&amp;TEXT(VLOOKUP(A82,[7]令和3年度契約状況調査票!$C:$AR,18,FALSE),"#,##0円")&amp;"(B)"&amp;CHAR(10)&amp;VLOOKUP(A82,[7]令和3年度契約状況調査票!$C:$AR,34,FALSE),(IF(O82="分担契約/単価契約","単価契約"&amp;CHAR(10)&amp;"予定調達総額 "&amp;TEXT(VLOOKUP(A82,[7]令和3年度契約状況調査票!$C:$AR,18,FALSE),"#,##0円")&amp;CHAR(10)&amp;"分担契約"&amp;CHAR(10)&amp;VLOOKUP(A82,[7]令和3年度契約状況調査票!$C:$AR,34,FALSE),IF(O82="分担契約","分担契約"&amp;CHAR(10)&amp;"契約総額 "&amp;TEXT(VLOOKUP(A82,[7]令和3年度契約状況調査票!$C:$AR,18,FALSE),"#,##0円")&amp;CHAR(10)&amp;VLOOKUP(A82,[7]令和3年度契約状況調査票!$C:$AR,34,FALSE),IF(O82="単価契約","単価契約"&amp;CHAR(10)&amp;"予定調達総額 "&amp;TEXT(VLOOKUP(A82,[7]令和3年度契約状況調査票!$C:$AR,18,FALSE),"#,##0円")&amp;CHAR(10)&amp;VLOOKUP(A82,[7]令和3年度契約状況調査票!$C:$AR,34,FALSE),VLOOKUP(A82,[7]令和3年度契約状況調査票!$C:$AR,34,FALSE))))))))</f>
        <v/>
      </c>
      <c r="O82" s="11" t="str">
        <f>IF(A82="","",VLOOKUP(A82,[7]令和3年度契約状況調査票!$C:$BY,55,FALSE))</f>
        <v/>
      </c>
      <c r="P82" s="11" t="str">
        <f>IF(A82="","",IF(VLOOKUP(A82,[7]令和3年度契約状況調査票!$C:$AR,23,FALSE)="②同種の他の契約の予定価格を類推されるおそれがあるため公表しない","×","○"))</f>
        <v/>
      </c>
    </row>
    <row r="83" spans="1:16" s="11" customFormat="1" ht="60" hidden="1" customHeight="1">
      <c r="A83" s="12" t="str">
        <f>IF(MAX([7]令和3年度契約状況調査票!C77:C322)&gt;=ROW()-5,ROW()-5,"")</f>
        <v/>
      </c>
      <c r="B83" s="13" t="str">
        <f>IF(A83="","",VLOOKUP(A83,[7]令和3年度契約状況調査票!$C:$AR,7,FALSE))</f>
        <v/>
      </c>
      <c r="C83" s="14" t="str">
        <f>IF(A83="","",VLOOKUP(A83,[7]令和3年度契約状況調査票!$C:$AR,8,FALSE))</f>
        <v/>
      </c>
      <c r="D83" s="15" t="str">
        <f>IF(A83="","",VLOOKUP(A83,[7]令和3年度契約状況調査票!$C:$AR,11,FALSE))</f>
        <v/>
      </c>
      <c r="E83" s="13" t="str">
        <f>IF(A83="","",VLOOKUP(A83,[7]令和3年度契約状況調査票!$C:$AR,12,FALSE))</f>
        <v/>
      </c>
      <c r="F83" s="16" t="str">
        <f>IF(A83="","",VLOOKUP(A83,[7]令和3年度契約状況調査票!$C:$AR,13,FALSE))</f>
        <v/>
      </c>
      <c r="G83" s="17" t="str">
        <f>IF(A83="","",IF(VLOOKUP(A83,[7]令和3年度契約状況調査票!$C:$AR,14,FALSE)="②一般競争入札（総合評価方式）","一般競争入札"&amp;CHAR(10)&amp;"（総合評価方式）","一般競争入札"))</f>
        <v/>
      </c>
      <c r="H83" s="18" t="str">
        <f>IF(A83="","",IF(VLOOKUP(A83,[7]令和3年度契約状況調査票!$C:$AR,23,FALSE)="②同種の他の契約の予定価格を類推されるおそれがあるため公表しない","同種の他の契約の予定価格を類推されるおそれがあるため公表しない",IF(VLOOKUP(A83,[7]令和3年度契約状況調査票!$C:$AR,23,FALSE)="－","－",IF(VLOOKUP(A83,[7]令和3年度契約状況調査票!$C:$AR,9,FALSE)&lt;&gt;"",TEXT(VLOOKUP(A83,[7]令和3年度契約状況調査票!$C:$AR,16,FALSE),"#,##0円")&amp;CHAR(10)&amp;"(A)",VLOOKUP(A83,[7]令和3年度契約状況調査票!$C:$AR,16,FALSE)))))</f>
        <v/>
      </c>
      <c r="I83" s="18" t="str">
        <f>IF(A83="","",VLOOKUP(A83,[7]令和3年度契約状況調査票!$C:$AR,17,FALSE))</f>
        <v/>
      </c>
      <c r="J83" s="19" t="str">
        <f>IF(A83="","",IF(VLOOKUP(A83,[7]令和3年度契約状況調査票!$C:$AR,23,FALSE)="②同種の他の契約の予定価格を類推されるおそれがあるため公表しない","－",IF(VLOOKUP(A83,[7]令和3年度契約状況調査票!$C:$AR,23,FALSE)="－","－",IF(VLOOKUP(A83,[7]令和3年度契約状況調査票!$C:$AR,9,FALSE)&lt;&gt;"",TEXT(VLOOKUP(A83,[7]令和3年度契約状況調査票!$C:$AR,19,FALSE),"#.0%")&amp;CHAR(10)&amp;"(B/A×100)",VLOOKUP(A83,[7]令和3年度契約状況調査票!$C:$AR,19,FALSE)))))</f>
        <v/>
      </c>
      <c r="K83" s="20" t="str">
        <f>IF(A83="","",IF(VLOOKUP(A83,[7]令和3年度契約状況調査票!$C:$AR,29,FALSE)="①公益社団法人","公社",IF(VLOOKUP(A83,[7]令和3年度契約状況調査票!$C:$AR,29,FALSE)="②公益財団法人","公財","")))</f>
        <v/>
      </c>
      <c r="L83" s="20" t="str">
        <f>IF(A83="","",VLOOKUP(A83,[7]令和3年度契約状況調査票!$C:$AR,30,FALSE))</f>
        <v/>
      </c>
      <c r="M83" s="21" t="str">
        <f>IF(A83="","",IF(VLOOKUP(A83,[7]令和3年度契約状況調査票!$C:$AR,30,FALSE)="国所管",VLOOKUP(A83,[7]令和3年度契約状況調査票!$C:$AR,24,FALSE),""))</f>
        <v/>
      </c>
      <c r="N83" s="22" t="str">
        <f>IF(A83="","",IF(AND(P83="○",O83="分担契約/単価契約"),"単価契約"&amp;CHAR(10)&amp;"予定調達総額 "&amp;TEXT(VLOOKUP(A83,[7]令和3年度契約状況調査票!$C:$AR,18,FALSE),"#,##0円")&amp;"(B)"&amp;CHAR(10)&amp;"分担契約"&amp;CHAR(10)&amp;VLOOKUP(A83,[7]令和3年度契約状況調査票!$C:$AR,34,FALSE),IF(AND(P83="○",O83="分担契約"),"分担契約"&amp;CHAR(10)&amp;"契約総額 "&amp;TEXT(VLOOKUP(A83,[7]令和3年度契約状況調査票!$C:$AR,18,FALSE),"#,##0円")&amp;"(B)"&amp;CHAR(10)&amp;VLOOKUP(A83,[7]令和3年度契約状況調査票!$C:$AR,34,FALSE),(IF(O83="分担契約/単価契約","単価契約"&amp;CHAR(10)&amp;"予定調達総額 "&amp;TEXT(VLOOKUP(A83,[7]令和3年度契約状況調査票!$C:$AR,18,FALSE),"#,##0円")&amp;CHAR(10)&amp;"分担契約"&amp;CHAR(10)&amp;VLOOKUP(A83,[7]令和3年度契約状況調査票!$C:$AR,34,FALSE),IF(O83="分担契約","分担契約"&amp;CHAR(10)&amp;"契約総額 "&amp;TEXT(VLOOKUP(A83,[7]令和3年度契約状況調査票!$C:$AR,18,FALSE),"#,##0円")&amp;CHAR(10)&amp;VLOOKUP(A83,[7]令和3年度契約状況調査票!$C:$AR,34,FALSE),IF(O83="単価契約","単価契約"&amp;CHAR(10)&amp;"予定調達総額 "&amp;TEXT(VLOOKUP(A83,[7]令和3年度契約状況調査票!$C:$AR,18,FALSE),"#,##0円")&amp;CHAR(10)&amp;VLOOKUP(A83,[7]令和3年度契約状況調査票!$C:$AR,34,FALSE),VLOOKUP(A83,[7]令和3年度契約状況調査票!$C:$AR,34,FALSE))))))))</f>
        <v/>
      </c>
      <c r="O83" s="11" t="str">
        <f>IF(A83="","",VLOOKUP(A83,[7]令和3年度契約状況調査票!$C:$BY,55,FALSE))</f>
        <v/>
      </c>
      <c r="P83" s="11" t="str">
        <f>IF(A83="","",IF(VLOOKUP(A83,[7]令和3年度契約状況調査票!$C:$AR,23,FALSE)="②同種の他の契約の予定価格を類推されるおそれがあるため公表しない","×","○"))</f>
        <v/>
      </c>
    </row>
    <row r="84" spans="1:16" s="11" customFormat="1" ht="60" hidden="1" customHeight="1">
      <c r="A84" s="12" t="str">
        <f>IF(MAX([7]令和3年度契約状況調査票!C78:C323)&gt;=ROW()-5,ROW()-5,"")</f>
        <v/>
      </c>
      <c r="B84" s="13" t="str">
        <f>IF(A84="","",VLOOKUP(A84,[7]令和3年度契約状況調査票!$C:$AR,7,FALSE))</f>
        <v/>
      </c>
      <c r="C84" s="14" t="str">
        <f>IF(A84="","",VLOOKUP(A84,[7]令和3年度契約状況調査票!$C:$AR,8,FALSE))</f>
        <v/>
      </c>
      <c r="D84" s="15" t="str">
        <f>IF(A84="","",VLOOKUP(A84,[7]令和3年度契約状況調査票!$C:$AR,11,FALSE))</f>
        <v/>
      </c>
      <c r="E84" s="13" t="str">
        <f>IF(A84="","",VLOOKUP(A84,[7]令和3年度契約状況調査票!$C:$AR,12,FALSE))</f>
        <v/>
      </c>
      <c r="F84" s="16" t="str">
        <f>IF(A84="","",VLOOKUP(A84,[7]令和3年度契約状況調査票!$C:$AR,13,FALSE))</f>
        <v/>
      </c>
      <c r="G84" s="17" t="str">
        <f>IF(A84="","",IF(VLOOKUP(A84,[7]令和3年度契約状況調査票!$C:$AR,14,FALSE)="②一般競争入札（総合評価方式）","一般競争入札"&amp;CHAR(10)&amp;"（総合評価方式）","一般競争入札"))</f>
        <v/>
      </c>
      <c r="H84" s="18" t="str">
        <f>IF(A84="","",IF(VLOOKUP(A84,[7]令和3年度契約状況調査票!$C:$AR,23,FALSE)="②同種の他の契約の予定価格を類推されるおそれがあるため公表しない","同種の他の契約の予定価格を類推されるおそれがあるため公表しない",IF(VLOOKUP(A84,[7]令和3年度契約状況調査票!$C:$AR,23,FALSE)="－","－",IF(VLOOKUP(A84,[7]令和3年度契約状況調査票!$C:$AR,9,FALSE)&lt;&gt;"",TEXT(VLOOKUP(A84,[7]令和3年度契約状況調査票!$C:$AR,16,FALSE),"#,##0円")&amp;CHAR(10)&amp;"(A)",VLOOKUP(A84,[7]令和3年度契約状況調査票!$C:$AR,16,FALSE)))))</f>
        <v/>
      </c>
      <c r="I84" s="18" t="str">
        <f>IF(A84="","",VLOOKUP(A84,[7]令和3年度契約状況調査票!$C:$AR,17,FALSE))</f>
        <v/>
      </c>
      <c r="J84" s="19" t="str">
        <f>IF(A84="","",IF(VLOOKUP(A84,[7]令和3年度契約状況調査票!$C:$AR,23,FALSE)="②同種の他の契約の予定価格を類推されるおそれがあるため公表しない","－",IF(VLOOKUP(A84,[7]令和3年度契約状況調査票!$C:$AR,23,FALSE)="－","－",IF(VLOOKUP(A84,[7]令和3年度契約状況調査票!$C:$AR,9,FALSE)&lt;&gt;"",TEXT(VLOOKUP(A84,[7]令和3年度契約状況調査票!$C:$AR,19,FALSE),"#.0%")&amp;CHAR(10)&amp;"(B/A×100)",VLOOKUP(A84,[7]令和3年度契約状況調査票!$C:$AR,19,FALSE)))))</f>
        <v/>
      </c>
      <c r="K84" s="20" t="str">
        <f>IF(A84="","",IF(VLOOKUP(A84,[7]令和3年度契約状況調査票!$C:$AR,29,FALSE)="①公益社団法人","公社",IF(VLOOKUP(A84,[7]令和3年度契約状況調査票!$C:$AR,29,FALSE)="②公益財団法人","公財","")))</f>
        <v/>
      </c>
      <c r="L84" s="20" t="str">
        <f>IF(A84="","",VLOOKUP(A84,[7]令和3年度契約状況調査票!$C:$AR,30,FALSE))</f>
        <v/>
      </c>
      <c r="M84" s="21" t="str">
        <f>IF(A84="","",IF(VLOOKUP(A84,[7]令和3年度契約状況調査票!$C:$AR,30,FALSE)="国所管",VLOOKUP(A84,[7]令和3年度契約状況調査票!$C:$AR,24,FALSE),""))</f>
        <v/>
      </c>
      <c r="N84" s="22" t="str">
        <f>IF(A84="","",IF(AND(P84="○",O84="分担契約/単価契約"),"単価契約"&amp;CHAR(10)&amp;"予定調達総額 "&amp;TEXT(VLOOKUP(A84,[7]令和3年度契約状況調査票!$C:$AR,18,FALSE),"#,##0円")&amp;"(B)"&amp;CHAR(10)&amp;"分担契約"&amp;CHAR(10)&amp;VLOOKUP(A84,[7]令和3年度契約状況調査票!$C:$AR,34,FALSE),IF(AND(P84="○",O84="分担契約"),"分担契約"&amp;CHAR(10)&amp;"契約総額 "&amp;TEXT(VLOOKUP(A84,[7]令和3年度契約状況調査票!$C:$AR,18,FALSE),"#,##0円")&amp;"(B)"&amp;CHAR(10)&amp;VLOOKUP(A84,[7]令和3年度契約状況調査票!$C:$AR,34,FALSE),(IF(O84="分担契約/単価契約","単価契約"&amp;CHAR(10)&amp;"予定調達総額 "&amp;TEXT(VLOOKUP(A84,[7]令和3年度契約状況調査票!$C:$AR,18,FALSE),"#,##0円")&amp;CHAR(10)&amp;"分担契約"&amp;CHAR(10)&amp;VLOOKUP(A84,[7]令和3年度契約状況調査票!$C:$AR,34,FALSE),IF(O84="分担契約","分担契約"&amp;CHAR(10)&amp;"契約総額 "&amp;TEXT(VLOOKUP(A84,[7]令和3年度契約状況調査票!$C:$AR,18,FALSE),"#,##0円")&amp;CHAR(10)&amp;VLOOKUP(A84,[7]令和3年度契約状況調査票!$C:$AR,34,FALSE),IF(O84="単価契約","単価契約"&amp;CHAR(10)&amp;"予定調達総額 "&amp;TEXT(VLOOKUP(A84,[7]令和3年度契約状況調査票!$C:$AR,18,FALSE),"#,##0円")&amp;CHAR(10)&amp;VLOOKUP(A84,[7]令和3年度契約状況調査票!$C:$AR,34,FALSE),VLOOKUP(A84,[7]令和3年度契約状況調査票!$C:$AR,34,FALSE))))))))</f>
        <v/>
      </c>
      <c r="O84" s="11" t="str">
        <f>IF(A84="","",VLOOKUP(A84,[7]令和3年度契約状況調査票!$C:$BY,55,FALSE))</f>
        <v/>
      </c>
      <c r="P84" s="11" t="str">
        <f>IF(A84="","",IF(VLOOKUP(A84,[7]令和3年度契約状況調査票!$C:$AR,23,FALSE)="②同種の他の契約の予定価格を類推されるおそれがあるため公表しない","×","○"))</f>
        <v/>
      </c>
    </row>
    <row r="85" spans="1:16" s="11" customFormat="1" ht="60" hidden="1" customHeight="1">
      <c r="A85" s="12" t="str">
        <f>IF(MAX([7]令和3年度契約状況調査票!C79:C324)&gt;=ROW()-5,ROW()-5,"")</f>
        <v/>
      </c>
      <c r="B85" s="13" t="str">
        <f>IF(A85="","",VLOOKUP(A85,[7]令和3年度契約状況調査票!$C:$AR,7,FALSE))</f>
        <v/>
      </c>
      <c r="C85" s="14" t="str">
        <f>IF(A85="","",VLOOKUP(A85,[7]令和3年度契約状況調査票!$C:$AR,8,FALSE))</f>
        <v/>
      </c>
      <c r="D85" s="15" t="str">
        <f>IF(A85="","",VLOOKUP(A85,[7]令和3年度契約状況調査票!$C:$AR,11,FALSE))</f>
        <v/>
      </c>
      <c r="E85" s="13" t="str">
        <f>IF(A85="","",VLOOKUP(A85,[7]令和3年度契約状況調査票!$C:$AR,12,FALSE))</f>
        <v/>
      </c>
      <c r="F85" s="16" t="str">
        <f>IF(A85="","",VLOOKUP(A85,[7]令和3年度契約状況調査票!$C:$AR,13,FALSE))</f>
        <v/>
      </c>
      <c r="G85" s="17" t="str">
        <f>IF(A85="","",IF(VLOOKUP(A85,[7]令和3年度契約状況調査票!$C:$AR,14,FALSE)="②一般競争入札（総合評価方式）","一般競争入札"&amp;CHAR(10)&amp;"（総合評価方式）","一般競争入札"))</f>
        <v/>
      </c>
      <c r="H85" s="18" t="str">
        <f>IF(A85="","",IF(VLOOKUP(A85,[7]令和3年度契約状況調査票!$C:$AR,23,FALSE)="②同種の他の契約の予定価格を類推されるおそれがあるため公表しない","同種の他の契約の予定価格を類推されるおそれがあるため公表しない",IF(VLOOKUP(A85,[7]令和3年度契約状況調査票!$C:$AR,23,FALSE)="－","－",IF(VLOOKUP(A85,[7]令和3年度契約状況調査票!$C:$AR,9,FALSE)&lt;&gt;"",TEXT(VLOOKUP(A85,[7]令和3年度契約状況調査票!$C:$AR,16,FALSE),"#,##0円")&amp;CHAR(10)&amp;"(A)",VLOOKUP(A85,[7]令和3年度契約状況調査票!$C:$AR,16,FALSE)))))</f>
        <v/>
      </c>
      <c r="I85" s="18" t="str">
        <f>IF(A85="","",VLOOKUP(A85,[7]令和3年度契約状況調査票!$C:$AR,17,FALSE))</f>
        <v/>
      </c>
      <c r="J85" s="19" t="str">
        <f>IF(A85="","",IF(VLOOKUP(A85,[7]令和3年度契約状況調査票!$C:$AR,23,FALSE)="②同種の他の契約の予定価格を類推されるおそれがあるため公表しない","－",IF(VLOOKUP(A85,[7]令和3年度契約状況調査票!$C:$AR,23,FALSE)="－","－",IF(VLOOKUP(A85,[7]令和3年度契約状況調査票!$C:$AR,9,FALSE)&lt;&gt;"",TEXT(VLOOKUP(A85,[7]令和3年度契約状況調査票!$C:$AR,19,FALSE),"#.0%")&amp;CHAR(10)&amp;"(B/A×100)",VLOOKUP(A85,[7]令和3年度契約状況調査票!$C:$AR,19,FALSE)))))</f>
        <v/>
      </c>
      <c r="K85" s="20" t="str">
        <f>IF(A85="","",IF(VLOOKUP(A85,[7]令和3年度契約状況調査票!$C:$AR,29,FALSE)="①公益社団法人","公社",IF(VLOOKUP(A85,[7]令和3年度契約状況調査票!$C:$AR,29,FALSE)="②公益財団法人","公財","")))</f>
        <v/>
      </c>
      <c r="L85" s="20" t="str">
        <f>IF(A85="","",VLOOKUP(A85,[7]令和3年度契約状況調査票!$C:$AR,30,FALSE))</f>
        <v/>
      </c>
      <c r="M85" s="21" t="str">
        <f>IF(A85="","",IF(VLOOKUP(A85,[7]令和3年度契約状況調査票!$C:$AR,30,FALSE)="国所管",VLOOKUP(A85,[7]令和3年度契約状況調査票!$C:$AR,24,FALSE),""))</f>
        <v/>
      </c>
      <c r="N85" s="22" t="str">
        <f>IF(A85="","",IF(AND(P85="○",O85="分担契約/単価契約"),"単価契約"&amp;CHAR(10)&amp;"予定調達総額 "&amp;TEXT(VLOOKUP(A85,[7]令和3年度契約状況調査票!$C:$AR,18,FALSE),"#,##0円")&amp;"(B)"&amp;CHAR(10)&amp;"分担契約"&amp;CHAR(10)&amp;VLOOKUP(A85,[7]令和3年度契約状況調査票!$C:$AR,34,FALSE),IF(AND(P85="○",O85="分担契約"),"分担契約"&amp;CHAR(10)&amp;"契約総額 "&amp;TEXT(VLOOKUP(A85,[7]令和3年度契約状況調査票!$C:$AR,18,FALSE),"#,##0円")&amp;"(B)"&amp;CHAR(10)&amp;VLOOKUP(A85,[7]令和3年度契約状況調査票!$C:$AR,34,FALSE),(IF(O85="分担契約/単価契約","単価契約"&amp;CHAR(10)&amp;"予定調達総額 "&amp;TEXT(VLOOKUP(A85,[7]令和3年度契約状況調査票!$C:$AR,18,FALSE),"#,##0円")&amp;CHAR(10)&amp;"分担契約"&amp;CHAR(10)&amp;VLOOKUP(A85,[7]令和3年度契約状況調査票!$C:$AR,34,FALSE),IF(O85="分担契約","分担契約"&amp;CHAR(10)&amp;"契約総額 "&amp;TEXT(VLOOKUP(A85,[7]令和3年度契約状況調査票!$C:$AR,18,FALSE),"#,##0円")&amp;CHAR(10)&amp;VLOOKUP(A85,[7]令和3年度契約状況調査票!$C:$AR,34,FALSE),IF(O85="単価契約","単価契約"&amp;CHAR(10)&amp;"予定調達総額 "&amp;TEXT(VLOOKUP(A85,[7]令和3年度契約状況調査票!$C:$AR,18,FALSE),"#,##0円")&amp;CHAR(10)&amp;VLOOKUP(A85,[7]令和3年度契約状況調査票!$C:$AR,34,FALSE),VLOOKUP(A85,[7]令和3年度契約状況調査票!$C:$AR,34,FALSE))))))))</f>
        <v/>
      </c>
      <c r="O85" s="11" t="str">
        <f>IF(A85="","",VLOOKUP(A85,[7]令和3年度契約状況調査票!$C:$BY,55,FALSE))</f>
        <v/>
      </c>
      <c r="P85" s="11" t="str">
        <f>IF(A85="","",IF(VLOOKUP(A85,[7]令和3年度契約状況調査票!$C:$AR,23,FALSE)="②同種の他の契約の予定価格を類推されるおそれがあるため公表しない","×","○"))</f>
        <v/>
      </c>
    </row>
    <row r="86" spans="1:16" s="11" customFormat="1" ht="60" hidden="1" customHeight="1">
      <c r="A86" s="12" t="str">
        <f>IF(MAX([7]令和3年度契約状況調査票!C80:C325)&gt;=ROW()-5,ROW()-5,"")</f>
        <v/>
      </c>
      <c r="B86" s="13" t="str">
        <f>IF(A86="","",VLOOKUP(A86,[7]令和3年度契約状況調査票!$C:$AR,7,FALSE))</f>
        <v/>
      </c>
      <c r="C86" s="14" t="str">
        <f>IF(A86="","",VLOOKUP(A86,[7]令和3年度契約状況調査票!$C:$AR,8,FALSE))</f>
        <v/>
      </c>
      <c r="D86" s="15" t="str">
        <f>IF(A86="","",VLOOKUP(A86,[7]令和3年度契約状況調査票!$C:$AR,11,FALSE))</f>
        <v/>
      </c>
      <c r="E86" s="13" t="str">
        <f>IF(A86="","",VLOOKUP(A86,[7]令和3年度契約状況調査票!$C:$AR,12,FALSE))</f>
        <v/>
      </c>
      <c r="F86" s="16" t="str">
        <f>IF(A86="","",VLOOKUP(A86,[7]令和3年度契約状況調査票!$C:$AR,13,FALSE))</f>
        <v/>
      </c>
      <c r="G86" s="17" t="str">
        <f>IF(A86="","",IF(VLOOKUP(A86,[7]令和3年度契約状況調査票!$C:$AR,14,FALSE)="②一般競争入札（総合評価方式）","一般競争入札"&amp;CHAR(10)&amp;"（総合評価方式）","一般競争入札"))</f>
        <v/>
      </c>
      <c r="H86" s="18" t="str">
        <f>IF(A86="","",IF(VLOOKUP(A86,[7]令和3年度契約状況調査票!$C:$AR,23,FALSE)="②同種の他の契約の予定価格を類推されるおそれがあるため公表しない","同種の他の契約の予定価格を類推されるおそれがあるため公表しない",IF(VLOOKUP(A86,[7]令和3年度契約状況調査票!$C:$AR,23,FALSE)="－","－",IF(VLOOKUP(A86,[7]令和3年度契約状況調査票!$C:$AR,9,FALSE)&lt;&gt;"",TEXT(VLOOKUP(A86,[7]令和3年度契約状況調査票!$C:$AR,16,FALSE),"#,##0円")&amp;CHAR(10)&amp;"(A)",VLOOKUP(A86,[7]令和3年度契約状況調査票!$C:$AR,16,FALSE)))))</f>
        <v/>
      </c>
      <c r="I86" s="18" t="str">
        <f>IF(A86="","",VLOOKUP(A86,[7]令和3年度契約状況調査票!$C:$AR,17,FALSE))</f>
        <v/>
      </c>
      <c r="J86" s="19" t="str">
        <f>IF(A86="","",IF(VLOOKUP(A86,[7]令和3年度契約状況調査票!$C:$AR,23,FALSE)="②同種の他の契約の予定価格を類推されるおそれがあるため公表しない","－",IF(VLOOKUP(A86,[7]令和3年度契約状況調査票!$C:$AR,23,FALSE)="－","－",IF(VLOOKUP(A86,[7]令和3年度契約状況調査票!$C:$AR,9,FALSE)&lt;&gt;"",TEXT(VLOOKUP(A86,[7]令和3年度契約状況調査票!$C:$AR,19,FALSE),"#.0%")&amp;CHAR(10)&amp;"(B/A×100)",VLOOKUP(A86,[7]令和3年度契約状況調査票!$C:$AR,19,FALSE)))))</f>
        <v/>
      </c>
      <c r="K86" s="20" t="str">
        <f>IF(A86="","",IF(VLOOKUP(A86,[7]令和3年度契約状況調査票!$C:$AR,29,FALSE)="①公益社団法人","公社",IF(VLOOKUP(A86,[7]令和3年度契約状況調査票!$C:$AR,29,FALSE)="②公益財団法人","公財","")))</f>
        <v/>
      </c>
      <c r="L86" s="20" t="str">
        <f>IF(A86="","",VLOOKUP(A86,[7]令和3年度契約状況調査票!$C:$AR,30,FALSE))</f>
        <v/>
      </c>
      <c r="M86" s="21" t="str">
        <f>IF(A86="","",IF(VLOOKUP(A86,[7]令和3年度契約状況調査票!$C:$AR,30,FALSE)="国所管",VLOOKUP(A86,[7]令和3年度契約状況調査票!$C:$AR,24,FALSE),""))</f>
        <v/>
      </c>
      <c r="N86" s="22" t="str">
        <f>IF(A86="","",IF(AND(P86="○",O86="分担契約/単価契約"),"単価契約"&amp;CHAR(10)&amp;"予定調達総額 "&amp;TEXT(VLOOKUP(A86,[7]令和3年度契約状況調査票!$C:$AR,18,FALSE),"#,##0円")&amp;"(B)"&amp;CHAR(10)&amp;"分担契約"&amp;CHAR(10)&amp;VLOOKUP(A86,[7]令和3年度契約状況調査票!$C:$AR,34,FALSE),IF(AND(P86="○",O86="分担契約"),"分担契約"&amp;CHAR(10)&amp;"契約総額 "&amp;TEXT(VLOOKUP(A86,[7]令和3年度契約状況調査票!$C:$AR,18,FALSE),"#,##0円")&amp;"(B)"&amp;CHAR(10)&amp;VLOOKUP(A86,[7]令和3年度契約状況調査票!$C:$AR,34,FALSE),(IF(O86="分担契約/単価契約","単価契約"&amp;CHAR(10)&amp;"予定調達総額 "&amp;TEXT(VLOOKUP(A86,[7]令和3年度契約状況調査票!$C:$AR,18,FALSE),"#,##0円")&amp;CHAR(10)&amp;"分担契約"&amp;CHAR(10)&amp;VLOOKUP(A86,[7]令和3年度契約状況調査票!$C:$AR,34,FALSE),IF(O86="分担契約","分担契約"&amp;CHAR(10)&amp;"契約総額 "&amp;TEXT(VLOOKUP(A86,[7]令和3年度契約状況調査票!$C:$AR,18,FALSE),"#,##0円")&amp;CHAR(10)&amp;VLOOKUP(A86,[7]令和3年度契約状況調査票!$C:$AR,34,FALSE),IF(O86="単価契約","単価契約"&amp;CHAR(10)&amp;"予定調達総額 "&amp;TEXT(VLOOKUP(A86,[7]令和3年度契約状況調査票!$C:$AR,18,FALSE),"#,##0円")&amp;CHAR(10)&amp;VLOOKUP(A86,[7]令和3年度契約状況調査票!$C:$AR,34,FALSE),VLOOKUP(A86,[7]令和3年度契約状況調査票!$C:$AR,34,FALSE))))))))</f>
        <v/>
      </c>
      <c r="O86" s="11" t="str">
        <f>IF(A86="","",VLOOKUP(A86,[7]令和3年度契約状況調査票!$C:$BY,55,FALSE))</f>
        <v/>
      </c>
      <c r="P86" s="11" t="str">
        <f>IF(A86="","",IF(VLOOKUP(A86,[7]令和3年度契約状況調査票!$C:$AR,23,FALSE)="②同種の他の契約の予定価格を類推されるおそれがあるため公表しない","×","○"))</f>
        <v/>
      </c>
    </row>
    <row r="87" spans="1:16" s="11" customFormat="1" ht="60" hidden="1" customHeight="1">
      <c r="A87" s="12" t="str">
        <f>IF(MAX([7]令和3年度契約状況調査票!C81:C326)&gt;=ROW()-5,ROW()-5,"")</f>
        <v/>
      </c>
      <c r="B87" s="13" t="str">
        <f>IF(A87="","",VLOOKUP(A87,[7]令和3年度契約状況調査票!$C:$AR,7,FALSE))</f>
        <v/>
      </c>
      <c r="C87" s="14" t="str">
        <f>IF(A87="","",VLOOKUP(A87,[7]令和3年度契約状況調査票!$C:$AR,8,FALSE))</f>
        <v/>
      </c>
      <c r="D87" s="15" t="str">
        <f>IF(A87="","",VLOOKUP(A87,[7]令和3年度契約状況調査票!$C:$AR,11,FALSE))</f>
        <v/>
      </c>
      <c r="E87" s="13" t="str">
        <f>IF(A87="","",VLOOKUP(A87,[7]令和3年度契約状況調査票!$C:$AR,12,FALSE))</f>
        <v/>
      </c>
      <c r="F87" s="16" t="str">
        <f>IF(A87="","",VLOOKUP(A87,[7]令和3年度契約状況調査票!$C:$AR,13,FALSE))</f>
        <v/>
      </c>
      <c r="G87" s="17" t="str">
        <f>IF(A87="","",IF(VLOOKUP(A87,[7]令和3年度契約状況調査票!$C:$AR,14,FALSE)="②一般競争入札（総合評価方式）","一般競争入札"&amp;CHAR(10)&amp;"（総合評価方式）","一般競争入札"))</f>
        <v/>
      </c>
      <c r="H87" s="18" t="str">
        <f>IF(A87="","",IF(VLOOKUP(A87,[7]令和3年度契約状況調査票!$C:$AR,23,FALSE)="②同種の他の契約の予定価格を類推されるおそれがあるため公表しない","同種の他の契約の予定価格を類推されるおそれがあるため公表しない",IF(VLOOKUP(A87,[7]令和3年度契約状況調査票!$C:$AR,23,FALSE)="－","－",IF(VLOOKUP(A87,[7]令和3年度契約状況調査票!$C:$AR,9,FALSE)&lt;&gt;"",TEXT(VLOOKUP(A87,[7]令和3年度契約状況調査票!$C:$AR,16,FALSE),"#,##0円")&amp;CHAR(10)&amp;"(A)",VLOOKUP(A87,[7]令和3年度契約状況調査票!$C:$AR,16,FALSE)))))</f>
        <v/>
      </c>
      <c r="I87" s="18" t="str">
        <f>IF(A87="","",VLOOKUP(A87,[7]令和3年度契約状況調査票!$C:$AR,17,FALSE))</f>
        <v/>
      </c>
      <c r="J87" s="19" t="str">
        <f>IF(A87="","",IF(VLOOKUP(A87,[7]令和3年度契約状況調査票!$C:$AR,23,FALSE)="②同種の他の契約の予定価格を類推されるおそれがあるため公表しない","－",IF(VLOOKUP(A87,[7]令和3年度契約状況調査票!$C:$AR,23,FALSE)="－","－",IF(VLOOKUP(A87,[7]令和3年度契約状況調査票!$C:$AR,9,FALSE)&lt;&gt;"",TEXT(VLOOKUP(A87,[7]令和3年度契約状況調査票!$C:$AR,19,FALSE),"#.0%")&amp;CHAR(10)&amp;"(B/A×100)",VLOOKUP(A87,[7]令和3年度契約状況調査票!$C:$AR,19,FALSE)))))</f>
        <v/>
      </c>
      <c r="K87" s="20" t="str">
        <f>IF(A87="","",IF(VLOOKUP(A87,[7]令和3年度契約状況調査票!$C:$AR,29,FALSE)="①公益社団法人","公社",IF(VLOOKUP(A87,[7]令和3年度契約状況調査票!$C:$AR,29,FALSE)="②公益財団法人","公財","")))</f>
        <v/>
      </c>
      <c r="L87" s="20" t="str">
        <f>IF(A87="","",VLOOKUP(A87,[7]令和3年度契約状況調査票!$C:$AR,30,FALSE))</f>
        <v/>
      </c>
      <c r="M87" s="21" t="str">
        <f>IF(A87="","",IF(VLOOKUP(A87,[7]令和3年度契約状況調査票!$C:$AR,30,FALSE)="国所管",VLOOKUP(A87,[7]令和3年度契約状況調査票!$C:$AR,24,FALSE),""))</f>
        <v/>
      </c>
      <c r="N87" s="22" t="str">
        <f>IF(A87="","",IF(AND(P87="○",O87="分担契約/単価契約"),"単価契約"&amp;CHAR(10)&amp;"予定調達総額 "&amp;TEXT(VLOOKUP(A87,[7]令和3年度契約状況調査票!$C:$AR,18,FALSE),"#,##0円")&amp;"(B)"&amp;CHAR(10)&amp;"分担契約"&amp;CHAR(10)&amp;VLOOKUP(A87,[7]令和3年度契約状況調査票!$C:$AR,34,FALSE),IF(AND(P87="○",O87="分担契約"),"分担契約"&amp;CHAR(10)&amp;"契約総額 "&amp;TEXT(VLOOKUP(A87,[7]令和3年度契約状況調査票!$C:$AR,18,FALSE),"#,##0円")&amp;"(B)"&amp;CHAR(10)&amp;VLOOKUP(A87,[7]令和3年度契約状況調査票!$C:$AR,34,FALSE),(IF(O87="分担契約/単価契約","単価契約"&amp;CHAR(10)&amp;"予定調達総額 "&amp;TEXT(VLOOKUP(A87,[7]令和3年度契約状況調査票!$C:$AR,18,FALSE),"#,##0円")&amp;CHAR(10)&amp;"分担契約"&amp;CHAR(10)&amp;VLOOKUP(A87,[7]令和3年度契約状況調査票!$C:$AR,34,FALSE),IF(O87="分担契約","分担契約"&amp;CHAR(10)&amp;"契約総額 "&amp;TEXT(VLOOKUP(A87,[7]令和3年度契約状況調査票!$C:$AR,18,FALSE),"#,##0円")&amp;CHAR(10)&amp;VLOOKUP(A87,[7]令和3年度契約状況調査票!$C:$AR,34,FALSE),IF(O87="単価契約","単価契約"&amp;CHAR(10)&amp;"予定調達総額 "&amp;TEXT(VLOOKUP(A87,[7]令和3年度契約状況調査票!$C:$AR,18,FALSE),"#,##0円")&amp;CHAR(10)&amp;VLOOKUP(A87,[7]令和3年度契約状況調査票!$C:$AR,34,FALSE),VLOOKUP(A87,[7]令和3年度契約状況調査票!$C:$AR,34,FALSE))))))))</f>
        <v/>
      </c>
      <c r="O87" s="11" t="str">
        <f>IF(A87="","",VLOOKUP(A87,[7]令和3年度契約状況調査票!$C:$BY,55,FALSE))</f>
        <v/>
      </c>
      <c r="P87" s="11" t="str">
        <f>IF(A87="","",IF(VLOOKUP(A87,[7]令和3年度契約状況調査票!$C:$AR,23,FALSE)="②同種の他の契約の予定価格を類推されるおそれがあるため公表しない","×","○"))</f>
        <v/>
      </c>
    </row>
    <row r="88" spans="1:16" s="11" customFormat="1" ht="60" hidden="1" customHeight="1">
      <c r="A88" s="12" t="str">
        <f>IF(MAX([7]令和3年度契約状況調査票!C82:C327)&gt;=ROW()-5,ROW()-5,"")</f>
        <v/>
      </c>
      <c r="B88" s="13" t="str">
        <f>IF(A88="","",VLOOKUP(A88,[7]令和3年度契約状況調査票!$C:$AR,7,FALSE))</f>
        <v/>
      </c>
      <c r="C88" s="14" t="str">
        <f>IF(A88="","",VLOOKUP(A88,[7]令和3年度契約状況調査票!$C:$AR,8,FALSE))</f>
        <v/>
      </c>
      <c r="D88" s="15" t="str">
        <f>IF(A88="","",VLOOKUP(A88,[7]令和3年度契約状況調査票!$C:$AR,11,FALSE))</f>
        <v/>
      </c>
      <c r="E88" s="13" t="str">
        <f>IF(A88="","",VLOOKUP(A88,[7]令和3年度契約状況調査票!$C:$AR,12,FALSE))</f>
        <v/>
      </c>
      <c r="F88" s="16" t="str">
        <f>IF(A88="","",VLOOKUP(A88,[7]令和3年度契約状況調査票!$C:$AR,13,FALSE))</f>
        <v/>
      </c>
      <c r="G88" s="17" t="str">
        <f>IF(A88="","",IF(VLOOKUP(A88,[7]令和3年度契約状況調査票!$C:$AR,14,FALSE)="②一般競争入札（総合評価方式）","一般競争入札"&amp;CHAR(10)&amp;"（総合評価方式）","一般競争入札"))</f>
        <v/>
      </c>
      <c r="H88" s="18" t="str">
        <f>IF(A88="","",IF(VLOOKUP(A88,[7]令和3年度契約状況調査票!$C:$AR,23,FALSE)="②同種の他の契約の予定価格を類推されるおそれがあるため公表しない","同種の他の契約の予定価格を類推されるおそれがあるため公表しない",IF(VLOOKUP(A88,[7]令和3年度契約状況調査票!$C:$AR,23,FALSE)="－","－",IF(VLOOKUP(A88,[7]令和3年度契約状況調査票!$C:$AR,9,FALSE)&lt;&gt;"",TEXT(VLOOKUP(A88,[7]令和3年度契約状況調査票!$C:$AR,16,FALSE),"#,##0円")&amp;CHAR(10)&amp;"(A)",VLOOKUP(A88,[7]令和3年度契約状況調査票!$C:$AR,16,FALSE)))))</f>
        <v/>
      </c>
      <c r="I88" s="18" t="str">
        <f>IF(A88="","",VLOOKUP(A88,[7]令和3年度契約状況調査票!$C:$AR,17,FALSE))</f>
        <v/>
      </c>
      <c r="J88" s="19" t="str">
        <f>IF(A88="","",IF(VLOOKUP(A88,[7]令和3年度契約状況調査票!$C:$AR,23,FALSE)="②同種の他の契約の予定価格を類推されるおそれがあるため公表しない","－",IF(VLOOKUP(A88,[7]令和3年度契約状況調査票!$C:$AR,23,FALSE)="－","－",IF(VLOOKUP(A88,[7]令和3年度契約状況調査票!$C:$AR,9,FALSE)&lt;&gt;"",TEXT(VLOOKUP(A88,[7]令和3年度契約状況調査票!$C:$AR,19,FALSE),"#.0%")&amp;CHAR(10)&amp;"(B/A×100)",VLOOKUP(A88,[7]令和3年度契約状況調査票!$C:$AR,19,FALSE)))))</f>
        <v/>
      </c>
      <c r="K88" s="20" t="str">
        <f>IF(A88="","",IF(VLOOKUP(A88,[7]令和3年度契約状況調査票!$C:$AR,29,FALSE)="①公益社団法人","公社",IF(VLOOKUP(A88,[7]令和3年度契約状況調査票!$C:$AR,29,FALSE)="②公益財団法人","公財","")))</f>
        <v/>
      </c>
      <c r="L88" s="20" t="str">
        <f>IF(A88="","",VLOOKUP(A88,[7]令和3年度契約状況調査票!$C:$AR,30,FALSE))</f>
        <v/>
      </c>
      <c r="M88" s="21" t="str">
        <f>IF(A88="","",IF(VLOOKUP(A88,[7]令和3年度契約状況調査票!$C:$AR,30,FALSE)="国所管",VLOOKUP(A88,[7]令和3年度契約状況調査票!$C:$AR,24,FALSE),""))</f>
        <v/>
      </c>
      <c r="N88" s="22" t="str">
        <f>IF(A88="","",IF(AND(P88="○",O88="分担契約/単価契約"),"単価契約"&amp;CHAR(10)&amp;"予定調達総額 "&amp;TEXT(VLOOKUP(A88,[7]令和3年度契約状況調査票!$C:$AR,18,FALSE),"#,##0円")&amp;"(B)"&amp;CHAR(10)&amp;"分担契約"&amp;CHAR(10)&amp;VLOOKUP(A88,[7]令和3年度契約状況調査票!$C:$AR,34,FALSE),IF(AND(P88="○",O88="分担契約"),"分担契約"&amp;CHAR(10)&amp;"契約総額 "&amp;TEXT(VLOOKUP(A88,[7]令和3年度契約状況調査票!$C:$AR,18,FALSE),"#,##0円")&amp;"(B)"&amp;CHAR(10)&amp;VLOOKUP(A88,[7]令和3年度契約状況調査票!$C:$AR,34,FALSE),(IF(O88="分担契約/単価契約","単価契約"&amp;CHAR(10)&amp;"予定調達総額 "&amp;TEXT(VLOOKUP(A88,[7]令和3年度契約状況調査票!$C:$AR,18,FALSE),"#,##0円")&amp;CHAR(10)&amp;"分担契約"&amp;CHAR(10)&amp;VLOOKUP(A88,[7]令和3年度契約状況調査票!$C:$AR,34,FALSE),IF(O88="分担契約","分担契約"&amp;CHAR(10)&amp;"契約総額 "&amp;TEXT(VLOOKUP(A88,[7]令和3年度契約状況調査票!$C:$AR,18,FALSE),"#,##0円")&amp;CHAR(10)&amp;VLOOKUP(A88,[7]令和3年度契約状況調査票!$C:$AR,34,FALSE),IF(O88="単価契約","単価契約"&amp;CHAR(10)&amp;"予定調達総額 "&amp;TEXT(VLOOKUP(A88,[7]令和3年度契約状況調査票!$C:$AR,18,FALSE),"#,##0円")&amp;CHAR(10)&amp;VLOOKUP(A88,[7]令和3年度契約状況調査票!$C:$AR,34,FALSE),VLOOKUP(A88,[7]令和3年度契約状況調査票!$C:$AR,34,FALSE))))))))</f>
        <v/>
      </c>
      <c r="O88" s="11" t="str">
        <f>IF(A88="","",VLOOKUP(A88,[7]令和3年度契約状況調査票!$C:$BY,55,FALSE))</f>
        <v/>
      </c>
      <c r="P88" s="11" t="str">
        <f>IF(A88="","",IF(VLOOKUP(A88,[7]令和3年度契約状況調査票!$C:$AR,23,FALSE)="②同種の他の契約の予定価格を類推されるおそれがあるため公表しない","×","○"))</f>
        <v/>
      </c>
    </row>
    <row r="89" spans="1:16" s="11" customFormat="1" ht="60" hidden="1" customHeight="1">
      <c r="A89" s="12" t="str">
        <f>IF(MAX([7]令和3年度契約状況調査票!C83:C328)&gt;=ROW()-5,ROW()-5,"")</f>
        <v/>
      </c>
      <c r="B89" s="13" t="str">
        <f>IF(A89="","",VLOOKUP(A89,[7]令和3年度契約状況調査票!$C:$AR,7,FALSE))</f>
        <v/>
      </c>
      <c r="C89" s="14" t="str">
        <f>IF(A89="","",VLOOKUP(A89,[7]令和3年度契約状況調査票!$C:$AR,8,FALSE))</f>
        <v/>
      </c>
      <c r="D89" s="15" t="str">
        <f>IF(A89="","",VLOOKUP(A89,[7]令和3年度契約状況調査票!$C:$AR,11,FALSE))</f>
        <v/>
      </c>
      <c r="E89" s="13" t="str">
        <f>IF(A89="","",VLOOKUP(A89,[7]令和3年度契約状況調査票!$C:$AR,12,FALSE))</f>
        <v/>
      </c>
      <c r="F89" s="16" t="str">
        <f>IF(A89="","",VLOOKUP(A89,[7]令和3年度契約状況調査票!$C:$AR,13,FALSE))</f>
        <v/>
      </c>
      <c r="G89" s="17" t="str">
        <f>IF(A89="","",IF(VLOOKUP(A89,[7]令和3年度契約状況調査票!$C:$AR,14,FALSE)="②一般競争入札（総合評価方式）","一般競争入札"&amp;CHAR(10)&amp;"（総合評価方式）","一般競争入札"))</f>
        <v/>
      </c>
      <c r="H89" s="18" t="str">
        <f>IF(A89="","",IF(VLOOKUP(A89,[7]令和3年度契約状況調査票!$C:$AR,23,FALSE)="②同種の他の契約の予定価格を類推されるおそれがあるため公表しない","同種の他の契約の予定価格を類推されるおそれがあるため公表しない",IF(VLOOKUP(A89,[7]令和3年度契約状況調査票!$C:$AR,23,FALSE)="－","－",IF(VLOOKUP(A89,[7]令和3年度契約状況調査票!$C:$AR,9,FALSE)&lt;&gt;"",TEXT(VLOOKUP(A89,[7]令和3年度契約状況調査票!$C:$AR,16,FALSE),"#,##0円")&amp;CHAR(10)&amp;"(A)",VLOOKUP(A89,[7]令和3年度契約状況調査票!$C:$AR,16,FALSE)))))</f>
        <v/>
      </c>
      <c r="I89" s="18" t="str">
        <f>IF(A89="","",VLOOKUP(A89,[7]令和3年度契約状況調査票!$C:$AR,17,FALSE))</f>
        <v/>
      </c>
      <c r="J89" s="19" t="str">
        <f>IF(A89="","",IF(VLOOKUP(A89,[7]令和3年度契約状況調査票!$C:$AR,23,FALSE)="②同種の他の契約の予定価格を類推されるおそれがあるため公表しない","－",IF(VLOOKUP(A89,[7]令和3年度契約状況調査票!$C:$AR,23,FALSE)="－","－",IF(VLOOKUP(A89,[7]令和3年度契約状況調査票!$C:$AR,9,FALSE)&lt;&gt;"",TEXT(VLOOKUP(A89,[7]令和3年度契約状況調査票!$C:$AR,19,FALSE),"#.0%")&amp;CHAR(10)&amp;"(B/A×100)",VLOOKUP(A89,[7]令和3年度契約状況調査票!$C:$AR,19,FALSE)))))</f>
        <v/>
      </c>
      <c r="K89" s="20" t="str">
        <f>IF(A89="","",IF(VLOOKUP(A89,[7]令和3年度契約状況調査票!$C:$AR,29,FALSE)="①公益社団法人","公社",IF(VLOOKUP(A89,[7]令和3年度契約状況調査票!$C:$AR,29,FALSE)="②公益財団法人","公財","")))</f>
        <v/>
      </c>
      <c r="L89" s="20" t="str">
        <f>IF(A89="","",VLOOKUP(A89,[7]令和3年度契約状況調査票!$C:$AR,30,FALSE))</f>
        <v/>
      </c>
      <c r="M89" s="21" t="str">
        <f>IF(A89="","",IF(VLOOKUP(A89,[7]令和3年度契約状況調査票!$C:$AR,30,FALSE)="国所管",VLOOKUP(A89,[7]令和3年度契約状況調査票!$C:$AR,24,FALSE),""))</f>
        <v/>
      </c>
      <c r="N89" s="22" t="str">
        <f>IF(A89="","",IF(AND(P89="○",O89="分担契約/単価契約"),"単価契約"&amp;CHAR(10)&amp;"予定調達総額 "&amp;TEXT(VLOOKUP(A89,[7]令和3年度契約状況調査票!$C:$AR,18,FALSE),"#,##0円")&amp;"(B)"&amp;CHAR(10)&amp;"分担契約"&amp;CHAR(10)&amp;VLOOKUP(A89,[7]令和3年度契約状況調査票!$C:$AR,34,FALSE),IF(AND(P89="○",O89="分担契約"),"分担契約"&amp;CHAR(10)&amp;"契約総額 "&amp;TEXT(VLOOKUP(A89,[7]令和3年度契約状況調査票!$C:$AR,18,FALSE),"#,##0円")&amp;"(B)"&amp;CHAR(10)&amp;VLOOKUP(A89,[7]令和3年度契約状況調査票!$C:$AR,34,FALSE),(IF(O89="分担契約/単価契約","単価契約"&amp;CHAR(10)&amp;"予定調達総額 "&amp;TEXT(VLOOKUP(A89,[7]令和3年度契約状況調査票!$C:$AR,18,FALSE),"#,##0円")&amp;CHAR(10)&amp;"分担契約"&amp;CHAR(10)&amp;VLOOKUP(A89,[7]令和3年度契約状況調査票!$C:$AR,34,FALSE),IF(O89="分担契約","分担契約"&amp;CHAR(10)&amp;"契約総額 "&amp;TEXT(VLOOKUP(A89,[7]令和3年度契約状況調査票!$C:$AR,18,FALSE),"#,##0円")&amp;CHAR(10)&amp;VLOOKUP(A89,[7]令和3年度契約状況調査票!$C:$AR,34,FALSE),IF(O89="単価契約","単価契約"&amp;CHAR(10)&amp;"予定調達総額 "&amp;TEXT(VLOOKUP(A89,[7]令和3年度契約状況調査票!$C:$AR,18,FALSE),"#,##0円")&amp;CHAR(10)&amp;VLOOKUP(A89,[7]令和3年度契約状況調査票!$C:$AR,34,FALSE),VLOOKUP(A89,[7]令和3年度契約状況調査票!$C:$AR,34,FALSE))))))))</f>
        <v/>
      </c>
      <c r="O89" s="11" t="str">
        <f>IF(A89="","",VLOOKUP(A89,[7]令和3年度契約状況調査票!$C:$BY,55,FALSE))</f>
        <v/>
      </c>
      <c r="P89" s="11" t="str">
        <f>IF(A89="","",IF(VLOOKUP(A89,[7]令和3年度契約状況調査票!$C:$AR,23,FALSE)="②同種の他の契約の予定価格を類推されるおそれがあるため公表しない","×","○"))</f>
        <v/>
      </c>
    </row>
    <row r="90" spans="1:16" s="11" customFormat="1" ht="60" hidden="1" customHeight="1">
      <c r="A90" s="12" t="str">
        <f>IF(MAX([7]令和3年度契約状況調査票!C84:C329)&gt;=ROW()-5,ROW()-5,"")</f>
        <v/>
      </c>
      <c r="B90" s="13" t="str">
        <f>IF(A90="","",VLOOKUP(A90,[7]令和3年度契約状況調査票!$C:$AR,7,FALSE))</f>
        <v/>
      </c>
      <c r="C90" s="14" t="str">
        <f>IF(A90="","",VLOOKUP(A90,[7]令和3年度契約状況調査票!$C:$AR,8,FALSE))</f>
        <v/>
      </c>
      <c r="D90" s="15" t="str">
        <f>IF(A90="","",VLOOKUP(A90,[7]令和3年度契約状況調査票!$C:$AR,11,FALSE))</f>
        <v/>
      </c>
      <c r="E90" s="13" t="str">
        <f>IF(A90="","",VLOOKUP(A90,[7]令和3年度契約状況調査票!$C:$AR,12,FALSE))</f>
        <v/>
      </c>
      <c r="F90" s="16" t="str">
        <f>IF(A90="","",VLOOKUP(A90,[7]令和3年度契約状況調査票!$C:$AR,13,FALSE))</f>
        <v/>
      </c>
      <c r="G90" s="17" t="str">
        <f>IF(A90="","",IF(VLOOKUP(A90,[7]令和3年度契約状況調査票!$C:$AR,14,FALSE)="②一般競争入札（総合評価方式）","一般競争入札"&amp;CHAR(10)&amp;"（総合評価方式）","一般競争入札"))</f>
        <v/>
      </c>
      <c r="H90" s="18" t="str">
        <f>IF(A90="","",IF(VLOOKUP(A90,[7]令和3年度契約状況調査票!$C:$AR,23,FALSE)="②同種の他の契約の予定価格を類推されるおそれがあるため公表しない","同種の他の契約の予定価格を類推されるおそれがあるため公表しない",IF(VLOOKUP(A90,[7]令和3年度契約状況調査票!$C:$AR,23,FALSE)="－","－",IF(VLOOKUP(A90,[7]令和3年度契約状況調査票!$C:$AR,9,FALSE)&lt;&gt;"",TEXT(VLOOKUP(A90,[7]令和3年度契約状況調査票!$C:$AR,16,FALSE),"#,##0円")&amp;CHAR(10)&amp;"(A)",VLOOKUP(A90,[7]令和3年度契約状況調査票!$C:$AR,16,FALSE)))))</f>
        <v/>
      </c>
      <c r="I90" s="18" t="str">
        <f>IF(A90="","",VLOOKUP(A90,[7]令和3年度契約状況調査票!$C:$AR,17,FALSE))</f>
        <v/>
      </c>
      <c r="J90" s="19" t="str">
        <f>IF(A90="","",IF(VLOOKUP(A90,[7]令和3年度契約状況調査票!$C:$AR,23,FALSE)="②同種の他の契約の予定価格を類推されるおそれがあるため公表しない","－",IF(VLOOKUP(A90,[7]令和3年度契約状況調査票!$C:$AR,23,FALSE)="－","－",IF(VLOOKUP(A90,[7]令和3年度契約状況調査票!$C:$AR,9,FALSE)&lt;&gt;"",TEXT(VLOOKUP(A90,[7]令和3年度契約状況調査票!$C:$AR,19,FALSE),"#.0%")&amp;CHAR(10)&amp;"(B/A×100)",VLOOKUP(A90,[7]令和3年度契約状況調査票!$C:$AR,19,FALSE)))))</f>
        <v/>
      </c>
      <c r="K90" s="20" t="str">
        <f>IF(A90="","",IF(VLOOKUP(A90,[7]令和3年度契約状況調査票!$C:$AR,29,FALSE)="①公益社団法人","公社",IF(VLOOKUP(A90,[7]令和3年度契約状況調査票!$C:$AR,29,FALSE)="②公益財団法人","公財","")))</f>
        <v/>
      </c>
      <c r="L90" s="20" t="str">
        <f>IF(A90="","",VLOOKUP(A90,[7]令和3年度契約状況調査票!$C:$AR,30,FALSE))</f>
        <v/>
      </c>
      <c r="M90" s="21" t="str">
        <f>IF(A90="","",IF(VLOOKUP(A90,[7]令和3年度契約状況調査票!$C:$AR,30,FALSE)="国所管",VLOOKUP(A90,[7]令和3年度契約状況調査票!$C:$AR,24,FALSE),""))</f>
        <v/>
      </c>
      <c r="N90" s="22" t="str">
        <f>IF(A90="","",IF(AND(P90="○",O90="分担契約/単価契約"),"単価契約"&amp;CHAR(10)&amp;"予定調達総額 "&amp;TEXT(VLOOKUP(A90,[7]令和3年度契約状況調査票!$C:$AR,18,FALSE),"#,##0円")&amp;"(B)"&amp;CHAR(10)&amp;"分担契約"&amp;CHAR(10)&amp;VLOOKUP(A90,[7]令和3年度契約状況調査票!$C:$AR,34,FALSE),IF(AND(P90="○",O90="分担契約"),"分担契約"&amp;CHAR(10)&amp;"契約総額 "&amp;TEXT(VLOOKUP(A90,[7]令和3年度契約状況調査票!$C:$AR,18,FALSE),"#,##0円")&amp;"(B)"&amp;CHAR(10)&amp;VLOOKUP(A90,[7]令和3年度契約状況調査票!$C:$AR,34,FALSE),(IF(O90="分担契約/単価契約","単価契約"&amp;CHAR(10)&amp;"予定調達総額 "&amp;TEXT(VLOOKUP(A90,[7]令和3年度契約状況調査票!$C:$AR,18,FALSE),"#,##0円")&amp;CHAR(10)&amp;"分担契約"&amp;CHAR(10)&amp;VLOOKUP(A90,[7]令和3年度契約状況調査票!$C:$AR,34,FALSE),IF(O90="分担契約","分担契約"&amp;CHAR(10)&amp;"契約総額 "&amp;TEXT(VLOOKUP(A90,[7]令和3年度契約状況調査票!$C:$AR,18,FALSE),"#,##0円")&amp;CHAR(10)&amp;VLOOKUP(A90,[7]令和3年度契約状況調査票!$C:$AR,34,FALSE),IF(O90="単価契約","単価契約"&amp;CHAR(10)&amp;"予定調達総額 "&amp;TEXT(VLOOKUP(A90,[7]令和3年度契約状況調査票!$C:$AR,18,FALSE),"#,##0円")&amp;CHAR(10)&amp;VLOOKUP(A90,[7]令和3年度契約状況調査票!$C:$AR,34,FALSE),VLOOKUP(A90,[7]令和3年度契約状況調査票!$C:$AR,34,FALSE))))))))</f>
        <v/>
      </c>
      <c r="O90" s="11" t="str">
        <f>IF(A90="","",VLOOKUP(A90,[7]令和3年度契約状況調査票!$C:$BY,55,FALSE))</f>
        <v/>
      </c>
      <c r="P90" s="11" t="str">
        <f>IF(A90="","",IF(VLOOKUP(A90,[7]令和3年度契約状況調査票!$C:$AR,23,FALSE)="②同種の他の契約の予定価格を類推されるおそれがあるため公表しない","×","○"))</f>
        <v/>
      </c>
    </row>
    <row r="91" spans="1:16" s="11" customFormat="1" ht="60" hidden="1" customHeight="1">
      <c r="A91" s="12" t="str">
        <f>IF(MAX([7]令和3年度契約状況調査票!C85:C330)&gt;=ROW()-5,ROW()-5,"")</f>
        <v/>
      </c>
      <c r="B91" s="13" t="str">
        <f>IF(A91="","",VLOOKUP(A91,[7]令和3年度契約状況調査票!$C:$AR,7,FALSE))</f>
        <v/>
      </c>
      <c r="C91" s="14" t="str">
        <f>IF(A91="","",VLOOKUP(A91,[7]令和3年度契約状況調査票!$C:$AR,8,FALSE))</f>
        <v/>
      </c>
      <c r="D91" s="15" t="str">
        <f>IF(A91="","",VLOOKUP(A91,[7]令和3年度契約状況調査票!$C:$AR,11,FALSE))</f>
        <v/>
      </c>
      <c r="E91" s="13" t="str">
        <f>IF(A91="","",VLOOKUP(A91,[7]令和3年度契約状況調査票!$C:$AR,12,FALSE))</f>
        <v/>
      </c>
      <c r="F91" s="16" t="str">
        <f>IF(A91="","",VLOOKUP(A91,[7]令和3年度契約状況調査票!$C:$AR,13,FALSE))</f>
        <v/>
      </c>
      <c r="G91" s="17" t="str">
        <f>IF(A91="","",IF(VLOOKUP(A91,[7]令和3年度契約状況調査票!$C:$AR,14,FALSE)="②一般競争入札（総合評価方式）","一般競争入札"&amp;CHAR(10)&amp;"（総合評価方式）","一般競争入札"))</f>
        <v/>
      </c>
      <c r="H91" s="18" t="str">
        <f>IF(A91="","",IF(VLOOKUP(A91,[7]令和3年度契約状況調査票!$C:$AR,23,FALSE)="②同種の他の契約の予定価格を類推されるおそれがあるため公表しない","同種の他の契約の予定価格を類推されるおそれがあるため公表しない",IF(VLOOKUP(A91,[7]令和3年度契約状況調査票!$C:$AR,23,FALSE)="－","－",IF(VLOOKUP(A91,[7]令和3年度契約状況調査票!$C:$AR,9,FALSE)&lt;&gt;"",TEXT(VLOOKUP(A91,[7]令和3年度契約状況調査票!$C:$AR,16,FALSE),"#,##0円")&amp;CHAR(10)&amp;"(A)",VLOOKUP(A91,[7]令和3年度契約状況調査票!$C:$AR,16,FALSE)))))</f>
        <v/>
      </c>
      <c r="I91" s="18" t="str">
        <f>IF(A91="","",VLOOKUP(A91,[7]令和3年度契約状況調査票!$C:$AR,17,FALSE))</f>
        <v/>
      </c>
      <c r="J91" s="19" t="str">
        <f>IF(A91="","",IF(VLOOKUP(A91,[7]令和3年度契約状況調査票!$C:$AR,23,FALSE)="②同種の他の契約の予定価格を類推されるおそれがあるため公表しない","－",IF(VLOOKUP(A91,[7]令和3年度契約状況調査票!$C:$AR,23,FALSE)="－","－",IF(VLOOKUP(A91,[7]令和3年度契約状況調査票!$C:$AR,9,FALSE)&lt;&gt;"",TEXT(VLOOKUP(A91,[7]令和3年度契約状況調査票!$C:$AR,19,FALSE),"#.0%")&amp;CHAR(10)&amp;"(B/A×100)",VLOOKUP(A91,[7]令和3年度契約状況調査票!$C:$AR,19,FALSE)))))</f>
        <v/>
      </c>
      <c r="K91" s="20" t="str">
        <f>IF(A91="","",IF(VLOOKUP(A91,[7]令和3年度契約状況調査票!$C:$AR,29,FALSE)="①公益社団法人","公社",IF(VLOOKUP(A91,[7]令和3年度契約状況調査票!$C:$AR,29,FALSE)="②公益財団法人","公財","")))</f>
        <v/>
      </c>
      <c r="L91" s="20" t="str">
        <f>IF(A91="","",VLOOKUP(A91,[7]令和3年度契約状況調査票!$C:$AR,30,FALSE))</f>
        <v/>
      </c>
      <c r="M91" s="21" t="str">
        <f>IF(A91="","",IF(VLOOKUP(A91,[7]令和3年度契約状況調査票!$C:$AR,30,FALSE)="国所管",VLOOKUP(A91,[7]令和3年度契約状況調査票!$C:$AR,24,FALSE),""))</f>
        <v/>
      </c>
      <c r="N91" s="22" t="str">
        <f>IF(A91="","",IF(AND(P91="○",O91="分担契約/単価契約"),"単価契約"&amp;CHAR(10)&amp;"予定調達総額 "&amp;TEXT(VLOOKUP(A91,[7]令和3年度契約状況調査票!$C:$AR,18,FALSE),"#,##0円")&amp;"(B)"&amp;CHAR(10)&amp;"分担契約"&amp;CHAR(10)&amp;VLOOKUP(A91,[7]令和3年度契約状況調査票!$C:$AR,34,FALSE),IF(AND(P91="○",O91="分担契約"),"分担契約"&amp;CHAR(10)&amp;"契約総額 "&amp;TEXT(VLOOKUP(A91,[7]令和3年度契約状況調査票!$C:$AR,18,FALSE),"#,##0円")&amp;"(B)"&amp;CHAR(10)&amp;VLOOKUP(A91,[7]令和3年度契約状況調査票!$C:$AR,34,FALSE),(IF(O91="分担契約/単価契約","単価契約"&amp;CHAR(10)&amp;"予定調達総額 "&amp;TEXT(VLOOKUP(A91,[7]令和3年度契約状況調査票!$C:$AR,18,FALSE),"#,##0円")&amp;CHAR(10)&amp;"分担契約"&amp;CHAR(10)&amp;VLOOKUP(A91,[7]令和3年度契約状況調査票!$C:$AR,34,FALSE),IF(O91="分担契約","分担契約"&amp;CHAR(10)&amp;"契約総額 "&amp;TEXT(VLOOKUP(A91,[7]令和3年度契約状況調査票!$C:$AR,18,FALSE),"#,##0円")&amp;CHAR(10)&amp;VLOOKUP(A91,[7]令和3年度契約状況調査票!$C:$AR,34,FALSE),IF(O91="単価契約","単価契約"&amp;CHAR(10)&amp;"予定調達総額 "&amp;TEXT(VLOOKUP(A91,[7]令和3年度契約状況調査票!$C:$AR,18,FALSE),"#,##0円")&amp;CHAR(10)&amp;VLOOKUP(A91,[7]令和3年度契約状況調査票!$C:$AR,34,FALSE),VLOOKUP(A91,[7]令和3年度契約状況調査票!$C:$AR,34,FALSE))))))))</f>
        <v/>
      </c>
      <c r="O91" s="11" t="str">
        <f>IF(A91="","",VLOOKUP(A91,[7]令和3年度契約状況調査票!$C:$BY,55,FALSE))</f>
        <v/>
      </c>
      <c r="P91" s="11" t="str">
        <f>IF(A91="","",IF(VLOOKUP(A91,[7]令和3年度契約状況調査票!$C:$AR,23,FALSE)="②同種の他の契約の予定価格を類推されるおそれがあるため公表しない","×","○"))</f>
        <v/>
      </c>
    </row>
    <row r="92" spans="1:16" s="11" customFormat="1" ht="60" hidden="1" customHeight="1">
      <c r="A92" s="12" t="str">
        <f>IF(MAX([7]令和3年度契約状況調査票!C86:C331)&gt;=ROW()-5,ROW()-5,"")</f>
        <v/>
      </c>
      <c r="B92" s="13" t="str">
        <f>IF(A92="","",VLOOKUP(A92,[7]令和3年度契約状況調査票!$C:$AR,7,FALSE))</f>
        <v/>
      </c>
      <c r="C92" s="14" t="str">
        <f>IF(A92="","",VLOOKUP(A92,[7]令和3年度契約状況調査票!$C:$AR,8,FALSE))</f>
        <v/>
      </c>
      <c r="D92" s="15" t="str">
        <f>IF(A92="","",VLOOKUP(A92,[7]令和3年度契約状況調査票!$C:$AR,11,FALSE))</f>
        <v/>
      </c>
      <c r="E92" s="13" t="str">
        <f>IF(A92="","",VLOOKUP(A92,[7]令和3年度契約状況調査票!$C:$AR,12,FALSE))</f>
        <v/>
      </c>
      <c r="F92" s="16" t="str">
        <f>IF(A92="","",VLOOKUP(A92,[7]令和3年度契約状況調査票!$C:$AR,13,FALSE))</f>
        <v/>
      </c>
      <c r="G92" s="17" t="str">
        <f>IF(A92="","",IF(VLOOKUP(A92,[7]令和3年度契約状況調査票!$C:$AR,14,FALSE)="②一般競争入札（総合評価方式）","一般競争入札"&amp;CHAR(10)&amp;"（総合評価方式）","一般競争入札"))</f>
        <v/>
      </c>
      <c r="H92" s="18" t="str">
        <f>IF(A92="","",IF(VLOOKUP(A92,[7]令和3年度契約状況調査票!$C:$AR,23,FALSE)="②同種の他の契約の予定価格を類推されるおそれがあるため公表しない","同種の他の契約の予定価格を類推されるおそれがあるため公表しない",IF(VLOOKUP(A92,[7]令和3年度契約状況調査票!$C:$AR,23,FALSE)="－","－",IF(VLOOKUP(A92,[7]令和3年度契約状況調査票!$C:$AR,9,FALSE)&lt;&gt;"",TEXT(VLOOKUP(A92,[7]令和3年度契約状況調査票!$C:$AR,16,FALSE),"#,##0円")&amp;CHAR(10)&amp;"(A)",VLOOKUP(A92,[7]令和3年度契約状況調査票!$C:$AR,16,FALSE)))))</f>
        <v/>
      </c>
      <c r="I92" s="18" t="str">
        <f>IF(A92="","",VLOOKUP(A92,[7]令和3年度契約状況調査票!$C:$AR,17,FALSE))</f>
        <v/>
      </c>
      <c r="J92" s="19" t="str">
        <f>IF(A92="","",IF(VLOOKUP(A92,[7]令和3年度契約状況調査票!$C:$AR,23,FALSE)="②同種の他の契約の予定価格を類推されるおそれがあるため公表しない","－",IF(VLOOKUP(A92,[7]令和3年度契約状況調査票!$C:$AR,23,FALSE)="－","－",IF(VLOOKUP(A92,[7]令和3年度契約状況調査票!$C:$AR,9,FALSE)&lt;&gt;"",TEXT(VLOOKUP(A92,[7]令和3年度契約状況調査票!$C:$AR,19,FALSE),"#.0%")&amp;CHAR(10)&amp;"(B/A×100)",VLOOKUP(A92,[7]令和3年度契約状況調査票!$C:$AR,19,FALSE)))))</f>
        <v/>
      </c>
      <c r="K92" s="20" t="str">
        <f>IF(A92="","",IF(VLOOKUP(A92,[7]令和3年度契約状況調査票!$C:$AR,29,FALSE)="①公益社団法人","公社",IF(VLOOKUP(A92,[7]令和3年度契約状況調査票!$C:$AR,29,FALSE)="②公益財団法人","公財","")))</f>
        <v/>
      </c>
      <c r="L92" s="20" t="str">
        <f>IF(A92="","",VLOOKUP(A92,[7]令和3年度契約状況調査票!$C:$AR,30,FALSE))</f>
        <v/>
      </c>
      <c r="M92" s="21" t="str">
        <f>IF(A92="","",IF(VLOOKUP(A92,[7]令和3年度契約状況調査票!$C:$AR,30,FALSE)="国所管",VLOOKUP(A92,[7]令和3年度契約状況調査票!$C:$AR,24,FALSE),""))</f>
        <v/>
      </c>
      <c r="N92" s="22" t="str">
        <f>IF(A92="","",IF(AND(P92="○",O92="分担契約/単価契約"),"単価契約"&amp;CHAR(10)&amp;"予定調達総額 "&amp;TEXT(VLOOKUP(A92,[7]令和3年度契約状況調査票!$C:$AR,18,FALSE),"#,##0円")&amp;"(B)"&amp;CHAR(10)&amp;"分担契約"&amp;CHAR(10)&amp;VLOOKUP(A92,[7]令和3年度契約状況調査票!$C:$AR,34,FALSE),IF(AND(P92="○",O92="分担契約"),"分担契約"&amp;CHAR(10)&amp;"契約総額 "&amp;TEXT(VLOOKUP(A92,[7]令和3年度契約状況調査票!$C:$AR,18,FALSE),"#,##0円")&amp;"(B)"&amp;CHAR(10)&amp;VLOOKUP(A92,[7]令和3年度契約状況調査票!$C:$AR,34,FALSE),(IF(O92="分担契約/単価契約","単価契約"&amp;CHAR(10)&amp;"予定調達総額 "&amp;TEXT(VLOOKUP(A92,[7]令和3年度契約状況調査票!$C:$AR,18,FALSE),"#,##0円")&amp;CHAR(10)&amp;"分担契約"&amp;CHAR(10)&amp;VLOOKUP(A92,[7]令和3年度契約状況調査票!$C:$AR,34,FALSE),IF(O92="分担契約","分担契約"&amp;CHAR(10)&amp;"契約総額 "&amp;TEXT(VLOOKUP(A92,[7]令和3年度契約状況調査票!$C:$AR,18,FALSE),"#,##0円")&amp;CHAR(10)&amp;VLOOKUP(A92,[7]令和3年度契約状況調査票!$C:$AR,34,FALSE),IF(O92="単価契約","単価契約"&amp;CHAR(10)&amp;"予定調達総額 "&amp;TEXT(VLOOKUP(A92,[7]令和3年度契約状況調査票!$C:$AR,18,FALSE),"#,##0円")&amp;CHAR(10)&amp;VLOOKUP(A92,[7]令和3年度契約状況調査票!$C:$AR,34,FALSE),VLOOKUP(A92,[7]令和3年度契約状況調査票!$C:$AR,34,FALSE))))))))</f>
        <v/>
      </c>
      <c r="O92" s="11" t="str">
        <f>IF(A92="","",VLOOKUP(A92,[7]令和3年度契約状況調査票!$C:$BY,55,FALSE))</f>
        <v/>
      </c>
      <c r="P92" s="11" t="str">
        <f>IF(A92="","",IF(VLOOKUP(A92,[7]令和3年度契約状況調査票!$C:$AR,23,FALSE)="②同種の他の契約の予定価格を類推されるおそれがあるため公表しない","×","○"))</f>
        <v/>
      </c>
    </row>
    <row r="93" spans="1:16" s="11" customFormat="1" ht="60" hidden="1" customHeight="1">
      <c r="A93" s="12" t="str">
        <f>IF(MAX([7]令和3年度契約状況調査票!C87:C332)&gt;=ROW()-5,ROW()-5,"")</f>
        <v/>
      </c>
      <c r="B93" s="13" t="str">
        <f>IF(A93="","",VLOOKUP(A93,[7]令和3年度契約状況調査票!$C:$AR,7,FALSE))</f>
        <v/>
      </c>
      <c r="C93" s="14" t="str">
        <f>IF(A93="","",VLOOKUP(A93,[7]令和3年度契約状況調査票!$C:$AR,8,FALSE))</f>
        <v/>
      </c>
      <c r="D93" s="15" t="str">
        <f>IF(A93="","",VLOOKUP(A93,[7]令和3年度契約状況調査票!$C:$AR,11,FALSE))</f>
        <v/>
      </c>
      <c r="E93" s="13" t="str">
        <f>IF(A93="","",VLOOKUP(A93,[7]令和3年度契約状況調査票!$C:$AR,12,FALSE))</f>
        <v/>
      </c>
      <c r="F93" s="16" t="str">
        <f>IF(A93="","",VLOOKUP(A93,[7]令和3年度契約状況調査票!$C:$AR,13,FALSE))</f>
        <v/>
      </c>
      <c r="G93" s="17" t="str">
        <f>IF(A93="","",IF(VLOOKUP(A93,[7]令和3年度契約状況調査票!$C:$AR,14,FALSE)="②一般競争入札（総合評価方式）","一般競争入札"&amp;CHAR(10)&amp;"（総合評価方式）","一般競争入札"))</f>
        <v/>
      </c>
      <c r="H93" s="18" t="str">
        <f>IF(A93="","",IF(VLOOKUP(A93,[7]令和3年度契約状況調査票!$C:$AR,23,FALSE)="②同種の他の契約の予定価格を類推されるおそれがあるため公表しない","同種の他の契約の予定価格を類推されるおそれがあるため公表しない",IF(VLOOKUP(A93,[7]令和3年度契約状況調査票!$C:$AR,23,FALSE)="－","－",IF(VLOOKUP(A93,[7]令和3年度契約状況調査票!$C:$AR,9,FALSE)&lt;&gt;"",TEXT(VLOOKUP(A93,[7]令和3年度契約状況調査票!$C:$AR,16,FALSE),"#,##0円")&amp;CHAR(10)&amp;"(A)",VLOOKUP(A93,[7]令和3年度契約状況調査票!$C:$AR,16,FALSE)))))</f>
        <v/>
      </c>
      <c r="I93" s="18" t="str">
        <f>IF(A93="","",VLOOKUP(A93,[7]令和3年度契約状況調査票!$C:$AR,17,FALSE))</f>
        <v/>
      </c>
      <c r="J93" s="19" t="str">
        <f>IF(A93="","",IF(VLOOKUP(A93,[7]令和3年度契約状況調査票!$C:$AR,23,FALSE)="②同種の他の契約の予定価格を類推されるおそれがあるため公表しない","－",IF(VLOOKUP(A93,[7]令和3年度契約状況調査票!$C:$AR,23,FALSE)="－","－",IF(VLOOKUP(A93,[7]令和3年度契約状況調査票!$C:$AR,9,FALSE)&lt;&gt;"",TEXT(VLOOKUP(A93,[7]令和3年度契約状況調査票!$C:$AR,19,FALSE),"#.0%")&amp;CHAR(10)&amp;"(B/A×100)",VLOOKUP(A93,[7]令和3年度契約状況調査票!$C:$AR,19,FALSE)))))</f>
        <v/>
      </c>
      <c r="K93" s="20" t="str">
        <f>IF(A93="","",IF(VLOOKUP(A93,[7]令和3年度契約状況調査票!$C:$AR,29,FALSE)="①公益社団法人","公社",IF(VLOOKUP(A93,[7]令和3年度契約状況調査票!$C:$AR,29,FALSE)="②公益財団法人","公財","")))</f>
        <v/>
      </c>
      <c r="L93" s="20" t="str">
        <f>IF(A93="","",VLOOKUP(A93,[7]令和3年度契約状況調査票!$C:$AR,30,FALSE))</f>
        <v/>
      </c>
      <c r="M93" s="21" t="str">
        <f>IF(A93="","",IF(VLOOKUP(A93,[7]令和3年度契約状況調査票!$C:$AR,30,FALSE)="国所管",VLOOKUP(A93,[7]令和3年度契約状況調査票!$C:$AR,24,FALSE),""))</f>
        <v/>
      </c>
      <c r="N93" s="22" t="str">
        <f>IF(A93="","",IF(AND(P93="○",O93="分担契約/単価契約"),"単価契約"&amp;CHAR(10)&amp;"予定調達総額 "&amp;TEXT(VLOOKUP(A93,[7]令和3年度契約状況調査票!$C:$AR,18,FALSE),"#,##0円")&amp;"(B)"&amp;CHAR(10)&amp;"分担契約"&amp;CHAR(10)&amp;VLOOKUP(A93,[7]令和3年度契約状況調査票!$C:$AR,34,FALSE),IF(AND(P93="○",O93="分担契約"),"分担契約"&amp;CHAR(10)&amp;"契約総額 "&amp;TEXT(VLOOKUP(A93,[7]令和3年度契約状況調査票!$C:$AR,18,FALSE),"#,##0円")&amp;"(B)"&amp;CHAR(10)&amp;VLOOKUP(A93,[7]令和3年度契約状況調査票!$C:$AR,34,FALSE),(IF(O93="分担契約/単価契約","単価契約"&amp;CHAR(10)&amp;"予定調達総額 "&amp;TEXT(VLOOKUP(A93,[7]令和3年度契約状況調査票!$C:$AR,18,FALSE),"#,##0円")&amp;CHAR(10)&amp;"分担契約"&amp;CHAR(10)&amp;VLOOKUP(A93,[7]令和3年度契約状況調査票!$C:$AR,34,FALSE),IF(O93="分担契約","分担契約"&amp;CHAR(10)&amp;"契約総額 "&amp;TEXT(VLOOKUP(A93,[7]令和3年度契約状況調査票!$C:$AR,18,FALSE),"#,##0円")&amp;CHAR(10)&amp;VLOOKUP(A93,[7]令和3年度契約状況調査票!$C:$AR,34,FALSE),IF(O93="単価契約","単価契約"&amp;CHAR(10)&amp;"予定調達総額 "&amp;TEXT(VLOOKUP(A93,[7]令和3年度契約状況調査票!$C:$AR,18,FALSE),"#,##0円")&amp;CHAR(10)&amp;VLOOKUP(A93,[7]令和3年度契約状況調査票!$C:$AR,34,FALSE),VLOOKUP(A93,[7]令和3年度契約状況調査票!$C:$AR,34,FALSE))))))))</f>
        <v/>
      </c>
      <c r="O93" s="11" t="str">
        <f>IF(A93="","",VLOOKUP(A93,[7]令和3年度契約状況調査票!$C:$BY,55,FALSE))</f>
        <v/>
      </c>
      <c r="P93" s="11" t="str">
        <f>IF(A93="","",IF(VLOOKUP(A93,[7]令和3年度契約状況調査票!$C:$AR,23,FALSE)="②同種の他の契約の予定価格を類推されるおそれがあるため公表しない","×","○"))</f>
        <v/>
      </c>
    </row>
    <row r="94" spans="1:16" s="11" customFormat="1" ht="60" hidden="1" customHeight="1">
      <c r="A94" s="12" t="str">
        <f>IF(MAX([7]令和3年度契約状況調査票!C88:C333)&gt;=ROW()-5,ROW()-5,"")</f>
        <v/>
      </c>
      <c r="B94" s="13" t="str">
        <f>IF(A94="","",VLOOKUP(A94,[7]令和3年度契約状況調査票!$C:$AR,7,FALSE))</f>
        <v/>
      </c>
      <c r="C94" s="14" t="str">
        <f>IF(A94="","",VLOOKUP(A94,[7]令和3年度契約状況調査票!$C:$AR,8,FALSE))</f>
        <v/>
      </c>
      <c r="D94" s="15" t="str">
        <f>IF(A94="","",VLOOKUP(A94,[7]令和3年度契約状況調査票!$C:$AR,11,FALSE))</f>
        <v/>
      </c>
      <c r="E94" s="13" t="str">
        <f>IF(A94="","",VLOOKUP(A94,[7]令和3年度契約状況調査票!$C:$AR,12,FALSE))</f>
        <v/>
      </c>
      <c r="F94" s="16" t="str">
        <f>IF(A94="","",VLOOKUP(A94,[7]令和3年度契約状況調査票!$C:$AR,13,FALSE))</f>
        <v/>
      </c>
      <c r="G94" s="17" t="str">
        <f>IF(A94="","",IF(VLOOKUP(A94,[7]令和3年度契約状況調査票!$C:$AR,14,FALSE)="②一般競争入札（総合評価方式）","一般競争入札"&amp;CHAR(10)&amp;"（総合評価方式）","一般競争入札"))</f>
        <v/>
      </c>
      <c r="H94" s="18" t="str">
        <f>IF(A94="","",IF(VLOOKUP(A94,[7]令和3年度契約状況調査票!$C:$AR,23,FALSE)="②同種の他の契約の予定価格を類推されるおそれがあるため公表しない","同種の他の契約の予定価格を類推されるおそれがあるため公表しない",IF(VLOOKUP(A94,[7]令和3年度契約状況調査票!$C:$AR,23,FALSE)="－","－",IF(VLOOKUP(A94,[7]令和3年度契約状況調査票!$C:$AR,9,FALSE)&lt;&gt;"",TEXT(VLOOKUP(A94,[7]令和3年度契約状況調査票!$C:$AR,16,FALSE),"#,##0円")&amp;CHAR(10)&amp;"(A)",VLOOKUP(A94,[7]令和3年度契約状況調査票!$C:$AR,16,FALSE)))))</f>
        <v/>
      </c>
      <c r="I94" s="18" t="str">
        <f>IF(A94="","",VLOOKUP(A94,[7]令和3年度契約状況調査票!$C:$AR,17,FALSE))</f>
        <v/>
      </c>
      <c r="J94" s="19" t="str">
        <f>IF(A94="","",IF(VLOOKUP(A94,[7]令和3年度契約状況調査票!$C:$AR,23,FALSE)="②同種の他の契約の予定価格を類推されるおそれがあるため公表しない","－",IF(VLOOKUP(A94,[7]令和3年度契約状況調査票!$C:$AR,23,FALSE)="－","－",IF(VLOOKUP(A94,[7]令和3年度契約状況調査票!$C:$AR,9,FALSE)&lt;&gt;"",TEXT(VLOOKUP(A94,[7]令和3年度契約状況調査票!$C:$AR,19,FALSE),"#.0%")&amp;CHAR(10)&amp;"(B/A×100)",VLOOKUP(A94,[7]令和3年度契約状況調査票!$C:$AR,19,FALSE)))))</f>
        <v/>
      </c>
      <c r="K94" s="20" t="str">
        <f>IF(A94="","",IF(VLOOKUP(A94,[7]令和3年度契約状況調査票!$C:$AR,29,FALSE)="①公益社団法人","公社",IF(VLOOKUP(A94,[7]令和3年度契約状況調査票!$C:$AR,29,FALSE)="②公益財団法人","公財","")))</f>
        <v/>
      </c>
      <c r="L94" s="20" t="str">
        <f>IF(A94="","",VLOOKUP(A94,[7]令和3年度契約状況調査票!$C:$AR,30,FALSE))</f>
        <v/>
      </c>
      <c r="M94" s="21" t="str">
        <f>IF(A94="","",IF(VLOOKUP(A94,[7]令和3年度契約状況調査票!$C:$AR,30,FALSE)="国所管",VLOOKUP(A94,[7]令和3年度契約状況調査票!$C:$AR,24,FALSE),""))</f>
        <v/>
      </c>
      <c r="N94" s="22" t="str">
        <f>IF(A94="","",IF(AND(P94="○",O94="分担契約/単価契約"),"単価契約"&amp;CHAR(10)&amp;"予定調達総額 "&amp;TEXT(VLOOKUP(A94,[7]令和3年度契約状況調査票!$C:$AR,18,FALSE),"#,##0円")&amp;"(B)"&amp;CHAR(10)&amp;"分担契約"&amp;CHAR(10)&amp;VLOOKUP(A94,[7]令和3年度契約状況調査票!$C:$AR,34,FALSE),IF(AND(P94="○",O94="分担契約"),"分担契約"&amp;CHAR(10)&amp;"契約総額 "&amp;TEXT(VLOOKUP(A94,[7]令和3年度契約状況調査票!$C:$AR,18,FALSE),"#,##0円")&amp;"(B)"&amp;CHAR(10)&amp;VLOOKUP(A94,[7]令和3年度契約状況調査票!$C:$AR,34,FALSE),(IF(O94="分担契約/単価契約","単価契約"&amp;CHAR(10)&amp;"予定調達総額 "&amp;TEXT(VLOOKUP(A94,[7]令和3年度契約状況調査票!$C:$AR,18,FALSE),"#,##0円")&amp;CHAR(10)&amp;"分担契約"&amp;CHAR(10)&amp;VLOOKUP(A94,[7]令和3年度契約状況調査票!$C:$AR,34,FALSE),IF(O94="分担契約","分担契約"&amp;CHAR(10)&amp;"契約総額 "&amp;TEXT(VLOOKUP(A94,[7]令和3年度契約状況調査票!$C:$AR,18,FALSE),"#,##0円")&amp;CHAR(10)&amp;VLOOKUP(A94,[7]令和3年度契約状況調査票!$C:$AR,34,FALSE),IF(O94="単価契約","単価契約"&amp;CHAR(10)&amp;"予定調達総額 "&amp;TEXT(VLOOKUP(A94,[7]令和3年度契約状況調査票!$C:$AR,18,FALSE),"#,##0円")&amp;CHAR(10)&amp;VLOOKUP(A94,[7]令和3年度契約状況調査票!$C:$AR,34,FALSE),VLOOKUP(A94,[7]令和3年度契約状況調査票!$C:$AR,34,FALSE))))))))</f>
        <v/>
      </c>
      <c r="O94" s="11" t="str">
        <f>IF(A94="","",VLOOKUP(A94,[7]令和3年度契約状況調査票!$C:$BY,55,FALSE))</f>
        <v/>
      </c>
      <c r="P94" s="11" t="str">
        <f>IF(A94="","",IF(VLOOKUP(A94,[7]令和3年度契約状況調査票!$C:$AR,23,FALSE)="②同種の他の契約の予定価格を類推されるおそれがあるため公表しない","×","○"))</f>
        <v/>
      </c>
    </row>
    <row r="95" spans="1:16" s="11" customFormat="1" ht="60" hidden="1" customHeight="1">
      <c r="A95" s="12" t="str">
        <f>IF(MAX([7]令和3年度契約状況調査票!C89:C334)&gt;=ROW()-5,ROW()-5,"")</f>
        <v/>
      </c>
      <c r="B95" s="13" t="str">
        <f>IF(A95="","",VLOOKUP(A95,[7]令和3年度契約状況調査票!$C:$AR,7,FALSE))</f>
        <v/>
      </c>
      <c r="C95" s="14" t="str">
        <f>IF(A95="","",VLOOKUP(A95,[7]令和3年度契約状況調査票!$C:$AR,8,FALSE))</f>
        <v/>
      </c>
      <c r="D95" s="15" t="str">
        <f>IF(A95="","",VLOOKUP(A95,[7]令和3年度契約状況調査票!$C:$AR,11,FALSE))</f>
        <v/>
      </c>
      <c r="E95" s="13" t="str">
        <f>IF(A95="","",VLOOKUP(A95,[7]令和3年度契約状況調査票!$C:$AR,12,FALSE))</f>
        <v/>
      </c>
      <c r="F95" s="16" t="str">
        <f>IF(A95="","",VLOOKUP(A95,[7]令和3年度契約状況調査票!$C:$AR,13,FALSE))</f>
        <v/>
      </c>
      <c r="G95" s="17" t="str">
        <f>IF(A95="","",IF(VLOOKUP(A95,[7]令和3年度契約状況調査票!$C:$AR,14,FALSE)="②一般競争入札（総合評価方式）","一般競争入札"&amp;CHAR(10)&amp;"（総合評価方式）","一般競争入札"))</f>
        <v/>
      </c>
      <c r="H95" s="18" t="str">
        <f>IF(A95="","",IF(VLOOKUP(A95,[7]令和3年度契約状況調査票!$C:$AR,23,FALSE)="②同種の他の契約の予定価格を類推されるおそれがあるため公表しない","同種の他の契約の予定価格を類推されるおそれがあるため公表しない",IF(VLOOKUP(A95,[7]令和3年度契約状況調査票!$C:$AR,23,FALSE)="－","－",IF(VLOOKUP(A95,[7]令和3年度契約状況調査票!$C:$AR,9,FALSE)&lt;&gt;"",TEXT(VLOOKUP(A95,[7]令和3年度契約状況調査票!$C:$AR,16,FALSE),"#,##0円")&amp;CHAR(10)&amp;"(A)",VLOOKUP(A95,[7]令和3年度契約状況調査票!$C:$AR,16,FALSE)))))</f>
        <v/>
      </c>
      <c r="I95" s="18" t="str">
        <f>IF(A95="","",VLOOKUP(A95,[7]令和3年度契約状況調査票!$C:$AR,17,FALSE))</f>
        <v/>
      </c>
      <c r="J95" s="19" t="str">
        <f>IF(A95="","",IF(VLOOKUP(A95,[7]令和3年度契約状況調査票!$C:$AR,23,FALSE)="②同種の他の契約の予定価格を類推されるおそれがあるため公表しない","－",IF(VLOOKUP(A95,[7]令和3年度契約状況調査票!$C:$AR,23,FALSE)="－","－",IF(VLOOKUP(A95,[7]令和3年度契約状況調査票!$C:$AR,9,FALSE)&lt;&gt;"",TEXT(VLOOKUP(A95,[7]令和3年度契約状況調査票!$C:$AR,19,FALSE),"#.0%")&amp;CHAR(10)&amp;"(B/A×100)",VLOOKUP(A95,[7]令和3年度契約状況調査票!$C:$AR,19,FALSE)))))</f>
        <v/>
      </c>
      <c r="K95" s="20" t="str">
        <f>IF(A95="","",IF(VLOOKUP(A95,[7]令和3年度契約状況調査票!$C:$AR,29,FALSE)="①公益社団法人","公社",IF(VLOOKUP(A95,[7]令和3年度契約状況調査票!$C:$AR,29,FALSE)="②公益財団法人","公財","")))</f>
        <v/>
      </c>
      <c r="L95" s="20" t="str">
        <f>IF(A95="","",VLOOKUP(A95,[7]令和3年度契約状況調査票!$C:$AR,30,FALSE))</f>
        <v/>
      </c>
      <c r="M95" s="21" t="str">
        <f>IF(A95="","",IF(VLOOKUP(A95,[7]令和3年度契約状況調査票!$C:$AR,30,FALSE)="国所管",VLOOKUP(A95,[7]令和3年度契約状況調査票!$C:$AR,24,FALSE),""))</f>
        <v/>
      </c>
      <c r="N95" s="22" t="str">
        <f>IF(A95="","",IF(AND(P95="○",O95="分担契約/単価契約"),"単価契約"&amp;CHAR(10)&amp;"予定調達総額 "&amp;TEXT(VLOOKUP(A95,[7]令和3年度契約状況調査票!$C:$AR,18,FALSE),"#,##0円")&amp;"(B)"&amp;CHAR(10)&amp;"分担契約"&amp;CHAR(10)&amp;VLOOKUP(A95,[7]令和3年度契約状況調査票!$C:$AR,34,FALSE),IF(AND(P95="○",O95="分担契約"),"分担契約"&amp;CHAR(10)&amp;"契約総額 "&amp;TEXT(VLOOKUP(A95,[7]令和3年度契約状況調査票!$C:$AR,18,FALSE),"#,##0円")&amp;"(B)"&amp;CHAR(10)&amp;VLOOKUP(A95,[7]令和3年度契約状況調査票!$C:$AR,34,FALSE),(IF(O95="分担契約/単価契約","単価契約"&amp;CHAR(10)&amp;"予定調達総額 "&amp;TEXT(VLOOKUP(A95,[7]令和3年度契約状況調査票!$C:$AR,18,FALSE),"#,##0円")&amp;CHAR(10)&amp;"分担契約"&amp;CHAR(10)&amp;VLOOKUP(A95,[7]令和3年度契約状況調査票!$C:$AR,34,FALSE),IF(O95="分担契約","分担契約"&amp;CHAR(10)&amp;"契約総額 "&amp;TEXT(VLOOKUP(A95,[7]令和3年度契約状況調査票!$C:$AR,18,FALSE),"#,##0円")&amp;CHAR(10)&amp;VLOOKUP(A95,[7]令和3年度契約状況調査票!$C:$AR,34,FALSE),IF(O95="単価契約","単価契約"&amp;CHAR(10)&amp;"予定調達総額 "&amp;TEXT(VLOOKUP(A95,[7]令和3年度契約状況調査票!$C:$AR,18,FALSE),"#,##0円")&amp;CHAR(10)&amp;VLOOKUP(A95,[7]令和3年度契約状況調査票!$C:$AR,34,FALSE),VLOOKUP(A95,[7]令和3年度契約状況調査票!$C:$AR,34,FALSE))))))))</f>
        <v/>
      </c>
      <c r="O95" s="11" t="str">
        <f>IF(A95="","",VLOOKUP(A95,[7]令和3年度契約状況調査票!$C:$BY,55,FALSE))</f>
        <v/>
      </c>
      <c r="P95" s="11" t="str">
        <f>IF(A95="","",IF(VLOOKUP(A95,[7]令和3年度契約状況調査票!$C:$AR,23,FALSE)="②同種の他の契約の予定価格を類推されるおそれがあるため公表しない","×","○"))</f>
        <v/>
      </c>
    </row>
    <row r="96" spans="1:16" s="11" customFormat="1" ht="60" hidden="1" customHeight="1">
      <c r="A96" s="12" t="str">
        <f>IF(MAX([7]令和3年度契約状況調査票!C90:C335)&gt;=ROW()-5,ROW()-5,"")</f>
        <v/>
      </c>
      <c r="B96" s="13" t="str">
        <f>IF(A96="","",VLOOKUP(A96,[7]令和3年度契約状況調査票!$C:$AR,7,FALSE))</f>
        <v/>
      </c>
      <c r="C96" s="14" t="str">
        <f>IF(A96="","",VLOOKUP(A96,[7]令和3年度契約状況調査票!$C:$AR,8,FALSE))</f>
        <v/>
      </c>
      <c r="D96" s="15" t="str">
        <f>IF(A96="","",VLOOKUP(A96,[7]令和3年度契約状況調査票!$C:$AR,11,FALSE))</f>
        <v/>
      </c>
      <c r="E96" s="13" t="str">
        <f>IF(A96="","",VLOOKUP(A96,[7]令和3年度契約状況調査票!$C:$AR,12,FALSE))</f>
        <v/>
      </c>
      <c r="F96" s="16" t="str">
        <f>IF(A96="","",VLOOKUP(A96,[7]令和3年度契約状況調査票!$C:$AR,13,FALSE))</f>
        <v/>
      </c>
      <c r="G96" s="17" t="str">
        <f>IF(A96="","",IF(VLOOKUP(A96,[7]令和3年度契約状況調査票!$C:$AR,14,FALSE)="②一般競争入札（総合評価方式）","一般競争入札"&amp;CHAR(10)&amp;"（総合評価方式）","一般競争入札"))</f>
        <v/>
      </c>
      <c r="H96" s="18" t="str">
        <f>IF(A96="","",IF(VLOOKUP(A96,[7]令和3年度契約状況調査票!$C:$AR,23,FALSE)="②同種の他の契約の予定価格を類推されるおそれがあるため公表しない","同種の他の契約の予定価格を類推されるおそれがあるため公表しない",IF(VLOOKUP(A96,[7]令和3年度契約状況調査票!$C:$AR,23,FALSE)="－","－",IF(VLOOKUP(A96,[7]令和3年度契約状況調査票!$C:$AR,9,FALSE)&lt;&gt;"",TEXT(VLOOKUP(A96,[7]令和3年度契約状況調査票!$C:$AR,16,FALSE),"#,##0円")&amp;CHAR(10)&amp;"(A)",VLOOKUP(A96,[7]令和3年度契約状況調査票!$C:$AR,16,FALSE)))))</f>
        <v/>
      </c>
      <c r="I96" s="18" t="str">
        <f>IF(A96="","",VLOOKUP(A96,[7]令和3年度契約状況調査票!$C:$AR,17,FALSE))</f>
        <v/>
      </c>
      <c r="J96" s="19" t="str">
        <f>IF(A96="","",IF(VLOOKUP(A96,[7]令和3年度契約状況調査票!$C:$AR,23,FALSE)="②同種の他の契約の予定価格を類推されるおそれがあるため公表しない","－",IF(VLOOKUP(A96,[7]令和3年度契約状況調査票!$C:$AR,23,FALSE)="－","－",IF(VLOOKUP(A96,[7]令和3年度契約状況調査票!$C:$AR,9,FALSE)&lt;&gt;"",TEXT(VLOOKUP(A96,[7]令和3年度契約状況調査票!$C:$AR,19,FALSE),"#.0%")&amp;CHAR(10)&amp;"(B/A×100)",VLOOKUP(A96,[7]令和3年度契約状況調査票!$C:$AR,19,FALSE)))))</f>
        <v/>
      </c>
      <c r="K96" s="20" t="str">
        <f>IF(A96="","",IF(VLOOKUP(A96,[7]令和3年度契約状況調査票!$C:$AR,29,FALSE)="①公益社団法人","公社",IF(VLOOKUP(A96,[7]令和3年度契約状況調査票!$C:$AR,29,FALSE)="②公益財団法人","公財","")))</f>
        <v/>
      </c>
      <c r="L96" s="20" t="str">
        <f>IF(A96="","",VLOOKUP(A96,[7]令和3年度契約状況調査票!$C:$AR,30,FALSE))</f>
        <v/>
      </c>
      <c r="M96" s="21" t="str">
        <f>IF(A96="","",IF(VLOOKUP(A96,[7]令和3年度契約状況調査票!$C:$AR,30,FALSE)="国所管",VLOOKUP(A96,[7]令和3年度契約状況調査票!$C:$AR,24,FALSE),""))</f>
        <v/>
      </c>
      <c r="N96" s="22" t="str">
        <f>IF(A96="","",IF(AND(P96="○",O96="分担契約/単価契約"),"単価契約"&amp;CHAR(10)&amp;"予定調達総額 "&amp;TEXT(VLOOKUP(A96,[7]令和3年度契約状況調査票!$C:$AR,18,FALSE),"#,##0円")&amp;"(B)"&amp;CHAR(10)&amp;"分担契約"&amp;CHAR(10)&amp;VLOOKUP(A96,[7]令和3年度契約状況調査票!$C:$AR,34,FALSE),IF(AND(P96="○",O96="分担契約"),"分担契約"&amp;CHAR(10)&amp;"契約総額 "&amp;TEXT(VLOOKUP(A96,[7]令和3年度契約状況調査票!$C:$AR,18,FALSE),"#,##0円")&amp;"(B)"&amp;CHAR(10)&amp;VLOOKUP(A96,[7]令和3年度契約状況調査票!$C:$AR,34,FALSE),(IF(O96="分担契約/単価契約","単価契約"&amp;CHAR(10)&amp;"予定調達総額 "&amp;TEXT(VLOOKUP(A96,[7]令和3年度契約状況調査票!$C:$AR,18,FALSE),"#,##0円")&amp;CHAR(10)&amp;"分担契約"&amp;CHAR(10)&amp;VLOOKUP(A96,[7]令和3年度契約状況調査票!$C:$AR,34,FALSE),IF(O96="分担契約","分担契約"&amp;CHAR(10)&amp;"契約総額 "&amp;TEXT(VLOOKUP(A96,[7]令和3年度契約状況調査票!$C:$AR,18,FALSE),"#,##0円")&amp;CHAR(10)&amp;VLOOKUP(A96,[7]令和3年度契約状況調査票!$C:$AR,34,FALSE),IF(O96="単価契約","単価契約"&amp;CHAR(10)&amp;"予定調達総額 "&amp;TEXT(VLOOKUP(A96,[7]令和3年度契約状況調査票!$C:$AR,18,FALSE),"#,##0円")&amp;CHAR(10)&amp;VLOOKUP(A96,[7]令和3年度契約状況調査票!$C:$AR,34,FALSE),VLOOKUP(A96,[7]令和3年度契約状況調査票!$C:$AR,34,FALSE))))))))</f>
        <v/>
      </c>
      <c r="O96" s="11" t="str">
        <f>IF(A96="","",VLOOKUP(A96,[7]令和3年度契約状況調査票!$C:$BY,55,FALSE))</f>
        <v/>
      </c>
      <c r="P96" s="11" t="str">
        <f>IF(A96="","",IF(VLOOKUP(A96,[7]令和3年度契約状況調査票!$C:$AR,23,FALSE)="②同種の他の契約の予定価格を類推されるおそれがあるため公表しない","×","○"))</f>
        <v/>
      </c>
    </row>
    <row r="97" spans="1:16" s="11" customFormat="1" ht="60" hidden="1" customHeight="1">
      <c r="A97" s="12" t="str">
        <f>IF(MAX([7]令和3年度契約状況調査票!C91:C336)&gt;=ROW()-5,ROW()-5,"")</f>
        <v/>
      </c>
      <c r="B97" s="13" t="str">
        <f>IF(A97="","",VLOOKUP(A97,[7]令和3年度契約状況調査票!$C:$AR,7,FALSE))</f>
        <v/>
      </c>
      <c r="C97" s="14" t="str">
        <f>IF(A97="","",VLOOKUP(A97,[7]令和3年度契約状況調査票!$C:$AR,8,FALSE))</f>
        <v/>
      </c>
      <c r="D97" s="15" t="str">
        <f>IF(A97="","",VLOOKUP(A97,[7]令和3年度契約状況調査票!$C:$AR,11,FALSE))</f>
        <v/>
      </c>
      <c r="E97" s="13" t="str">
        <f>IF(A97="","",VLOOKUP(A97,[7]令和3年度契約状況調査票!$C:$AR,12,FALSE))</f>
        <v/>
      </c>
      <c r="F97" s="16" t="str">
        <f>IF(A97="","",VLOOKUP(A97,[7]令和3年度契約状況調査票!$C:$AR,13,FALSE))</f>
        <v/>
      </c>
      <c r="G97" s="17" t="str">
        <f>IF(A97="","",IF(VLOOKUP(A97,[7]令和3年度契約状況調査票!$C:$AR,14,FALSE)="②一般競争入札（総合評価方式）","一般競争入札"&amp;CHAR(10)&amp;"（総合評価方式）","一般競争入札"))</f>
        <v/>
      </c>
      <c r="H97" s="18" t="str">
        <f>IF(A97="","",IF(VLOOKUP(A97,[7]令和3年度契約状況調査票!$C:$AR,23,FALSE)="②同種の他の契約の予定価格を類推されるおそれがあるため公表しない","同種の他の契約の予定価格を類推されるおそれがあるため公表しない",IF(VLOOKUP(A97,[7]令和3年度契約状況調査票!$C:$AR,23,FALSE)="－","－",IF(VLOOKUP(A97,[7]令和3年度契約状況調査票!$C:$AR,9,FALSE)&lt;&gt;"",TEXT(VLOOKUP(A97,[7]令和3年度契約状況調査票!$C:$AR,16,FALSE),"#,##0円")&amp;CHAR(10)&amp;"(A)",VLOOKUP(A97,[7]令和3年度契約状況調査票!$C:$AR,16,FALSE)))))</f>
        <v/>
      </c>
      <c r="I97" s="18" t="str">
        <f>IF(A97="","",VLOOKUP(A97,[7]令和3年度契約状況調査票!$C:$AR,17,FALSE))</f>
        <v/>
      </c>
      <c r="J97" s="19" t="str">
        <f>IF(A97="","",IF(VLOOKUP(A97,[7]令和3年度契約状況調査票!$C:$AR,23,FALSE)="②同種の他の契約の予定価格を類推されるおそれがあるため公表しない","－",IF(VLOOKUP(A97,[7]令和3年度契約状況調査票!$C:$AR,23,FALSE)="－","－",IF(VLOOKUP(A97,[7]令和3年度契約状況調査票!$C:$AR,9,FALSE)&lt;&gt;"",TEXT(VLOOKUP(A97,[7]令和3年度契約状況調査票!$C:$AR,19,FALSE),"#.0%")&amp;CHAR(10)&amp;"(B/A×100)",VLOOKUP(A97,[7]令和3年度契約状況調査票!$C:$AR,19,FALSE)))))</f>
        <v/>
      </c>
      <c r="K97" s="20" t="str">
        <f>IF(A97="","",IF(VLOOKUP(A97,[7]令和3年度契約状況調査票!$C:$AR,29,FALSE)="①公益社団法人","公社",IF(VLOOKUP(A97,[7]令和3年度契約状況調査票!$C:$AR,29,FALSE)="②公益財団法人","公財","")))</f>
        <v/>
      </c>
      <c r="L97" s="20" t="str">
        <f>IF(A97="","",VLOOKUP(A97,[7]令和3年度契約状況調査票!$C:$AR,30,FALSE))</f>
        <v/>
      </c>
      <c r="M97" s="21" t="str">
        <f>IF(A97="","",IF(VLOOKUP(A97,[7]令和3年度契約状況調査票!$C:$AR,30,FALSE)="国所管",VLOOKUP(A97,[7]令和3年度契約状況調査票!$C:$AR,24,FALSE),""))</f>
        <v/>
      </c>
      <c r="N97" s="22" t="str">
        <f>IF(A97="","",IF(AND(P97="○",O97="分担契約/単価契約"),"単価契約"&amp;CHAR(10)&amp;"予定調達総額 "&amp;TEXT(VLOOKUP(A97,[7]令和3年度契約状況調査票!$C:$AR,18,FALSE),"#,##0円")&amp;"(B)"&amp;CHAR(10)&amp;"分担契約"&amp;CHAR(10)&amp;VLOOKUP(A97,[7]令和3年度契約状況調査票!$C:$AR,34,FALSE),IF(AND(P97="○",O97="分担契約"),"分担契約"&amp;CHAR(10)&amp;"契約総額 "&amp;TEXT(VLOOKUP(A97,[7]令和3年度契約状況調査票!$C:$AR,18,FALSE),"#,##0円")&amp;"(B)"&amp;CHAR(10)&amp;VLOOKUP(A97,[7]令和3年度契約状況調査票!$C:$AR,34,FALSE),(IF(O97="分担契約/単価契約","単価契約"&amp;CHAR(10)&amp;"予定調達総額 "&amp;TEXT(VLOOKUP(A97,[7]令和3年度契約状況調査票!$C:$AR,18,FALSE),"#,##0円")&amp;CHAR(10)&amp;"分担契約"&amp;CHAR(10)&amp;VLOOKUP(A97,[7]令和3年度契約状況調査票!$C:$AR,34,FALSE),IF(O97="分担契約","分担契約"&amp;CHAR(10)&amp;"契約総額 "&amp;TEXT(VLOOKUP(A97,[7]令和3年度契約状況調査票!$C:$AR,18,FALSE),"#,##0円")&amp;CHAR(10)&amp;VLOOKUP(A97,[7]令和3年度契約状況調査票!$C:$AR,34,FALSE),IF(O97="単価契約","単価契約"&amp;CHAR(10)&amp;"予定調達総額 "&amp;TEXT(VLOOKUP(A97,[7]令和3年度契約状況調査票!$C:$AR,18,FALSE),"#,##0円")&amp;CHAR(10)&amp;VLOOKUP(A97,[7]令和3年度契約状況調査票!$C:$AR,34,FALSE),VLOOKUP(A97,[7]令和3年度契約状況調査票!$C:$AR,34,FALSE))))))))</f>
        <v/>
      </c>
      <c r="O97" s="11" t="str">
        <f>IF(A97="","",VLOOKUP(A97,[7]令和3年度契約状況調査票!$C:$BY,55,FALSE))</f>
        <v/>
      </c>
      <c r="P97" s="11" t="str">
        <f>IF(A97="","",IF(VLOOKUP(A97,[7]令和3年度契約状況調査票!$C:$AR,23,FALSE)="②同種の他の契約の予定価格を類推されるおそれがあるため公表しない","×","○"))</f>
        <v/>
      </c>
    </row>
    <row r="98" spans="1:16" s="11" customFormat="1" ht="60" hidden="1" customHeight="1">
      <c r="A98" s="12" t="str">
        <f>IF(MAX([7]令和3年度契約状況調査票!C92:C337)&gt;=ROW()-5,ROW()-5,"")</f>
        <v/>
      </c>
      <c r="B98" s="13" t="str">
        <f>IF(A98="","",VLOOKUP(A98,[7]令和3年度契約状況調査票!$C:$AR,7,FALSE))</f>
        <v/>
      </c>
      <c r="C98" s="14" t="str">
        <f>IF(A98="","",VLOOKUP(A98,[7]令和3年度契約状況調査票!$C:$AR,8,FALSE))</f>
        <v/>
      </c>
      <c r="D98" s="15" t="str">
        <f>IF(A98="","",VLOOKUP(A98,[7]令和3年度契約状況調査票!$C:$AR,11,FALSE))</f>
        <v/>
      </c>
      <c r="E98" s="13" t="str">
        <f>IF(A98="","",VLOOKUP(A98,[7]令和3年度契約状況調査票!$C:$AR,12,FALSE))</f>
        <v/>
      </c>
      <c r="F98" s="16" t="str">
        <f>IF(A98="","",VLOOKUP(A98,[7]令和3年度契約状況調査票!$C:$AR,13,FALSE))</f>
        <v/>
      </c>
      <c r="G98" s="17" t="str">
        <f>IF(A98="","",IF(VLOOKUP(A98,[7]令和3年度契約状況調査票!$C:$AR,14,FALSE)="②一般競争入札（総合評価方式）","一般競争入札"&amp;CHAR(10)&amp;"（総合評価方式）","一般競争入札"))</f>
        <v/>
      </c>
      <c r="H98" s="18" t="str">
        <f>IF(A98="","",IF(VLOOKUP(A98,[7]令和3年度契約状況調査票!$C:$AR,23,FALSE)="②同種の他の契約の予定価格を類推されるおそれがあるため公表しない","同種の他の契約の予定価格を類推されるおそれがあるため公表しない",IF(VLOOKUP(A98,[7]令和3年度契約状況調査票!$C:$AR,23,FALSE)="－","－",IF(VLOOKUP(A98,[7]令和3年度契約状況調査票!$C:$AR,9,FALSE)&lt;&gt;"",TEXT(VLOOKUP(A98,[7]令和3年度契約状況調査票!$C:$AR,16,FALSE),"#,##0円")&amp;CHAR(10)&amp;"(A)",VLOOKUP(A98,[7]令和3年度契約状況調査票!$C:$AR,16,FALSE)))))</f>
        <v/>
      </c>
      <c r="I98" s="18" t="str">
        <f>IF(A98="","",VLOOKUP(A98,[7]令和3年度契約状況調査票!$C:$AR,17,FALSE))</f>
        <v/>
      </c>
      <c r="J98" s="19" t="str">
        <f>IF(A98="","",IF(VLOOKUP(A98,[7]令和3年度契約状況調査票!$C:$AR,23,FALSE)="②同種の他の契約の予定価格を類推されるおそれがあるため公表しない","－",IF(VLOOKUP(A98,[7]令和3年度契約状況調査票!$C:$AR,23,FALSE)="－","－",IF(VLOOKUP(A98,[7]令和3年度契約状況調査票!$C:$AR,9,FALSE)&lt;&gt;"",TEXT(VLOOKUP(A98,[7]令和3年度契約状況調査票!$C:$AR,19,FALSE),"#.0%")&amp;CHAR(10)&amp;"(B/A×100)",VLOOKUP(A98,[7]令和3年度契約状況調査票!$C:$AR,19,FALSE)))))</f>
        <v/>
      </c>
      <c r="K98" s="20" t="str">
        <f>IF(A98="","",IF(VLOOKUP(A98,[7]令和3年度契約状況調査票!$C:$AR,29,FALSE)="①公益社団法人","公社",IF(VLOOKUP(A98,[7]令和3年度契約状況調査票!$C:$AR,29,FALSE)="②公益財団法人","公財","")))</f>
        <v/>
      </c>
      <c r="L98" s="20" t="str">
        <f>IF(A98="","",VLOOKUP(A98,[7]令和3年度契約状況調査票!$C:$AR,30,FALSE))</f>
        <v/>
      </c>
      <c r="M98" s="21" t="str">
        <f>IF(A98="","",IF(VLOOKUP(A98,[7]令和3年度契約状況調査票!$C:$AR,30,FALSE)="国所管",VLOOKUP(A98,[7]令和3年度契約状況調査票!$C:$AR,24,FALSE),""))</f>
        <v/>
      </c>
      <c r="N98" s="22" t="str">
        <f>IF(A98="","",IF(AND(P98="○",O98="分担契約/単価契約"),"単価契約"&amp;CHAR(10)&amp;"予定調達総額 "&amp;TEXT(VLOOKUP(A98,[7]令和3年度契約状況調査票!$C:$AR,18,FALSE),"#,##0円")&amp;"(B)"&amp;CHAR(10)&amp;"分担契約"&amp;CHAR(10)&amp;VLOOKUP(A98,[7]令和3年度契約状況調査票!$C:$AR,34,FALSE),IF(AND(P98="○",O98="分担契約"),"分担契約"&amp;CHAR(10)&amp;"契約総額 "&amp;TEXT(VLOOKUP(A98,[7]令和3年度契約状況調査票!$C:$AR,18,FALSE),"#,##0円")&amp;"(B)"&amp;CHAR(10)&amp;VLOOKUP(A98,[7]令和3年度契約状況調査票!$C:$AR,34,FALSE),(IF(O98="分担契約/単価契約","単価契約"&amp;CHAR(10)&amp;"予定調達総額 "&amp;TEXT(VLOOKUP(A98,[7]令和3年度契約状況調査票!$C:$AR,18,FALSE),"#,##0円")&amp;CHAR(10)&amp;"分担契約"&amp;CHAR(10)&amp;VLOOKUP(A98,[7]令和3年度契約状況調査票!$C:$AR,34,FALSE),IF(O98="分担契約","分担契約"&amp;CHAR(10)&amp;"契約総額 "&amp;TEXT(VLOOKUP(A98,[7]令和3年度契約状況調査票!$C:$AR,18,FALSE),"#,##0円")&amp;CHAR(10)&amp;VLOOKUP(A98,[7]令和3年度契約状況調査票!$C:$AR,34,FALSE),IF(O98="単価契約","単価契約"&amp;CHAR(10)&amp;"予定調達総額 "&amp;TEXT(VLOOKUP(A98,[7]令和3年度契約状況調査票!$C:$AR,18,FALSE),"#,##0円")&amp;CHAR(10)&amp;VLOOKUP(A98,[7]令和3年度契約状況調査票!$C:$AR,34,FALSE),VLOOKUP(A98,[7]令和3年度契約状況調査票!$C:$AR,34,FALSE))))))))</f>
        <v/>
      </c>
      <c r="O98" s="11" t="str">
        <f>IF(A98="","",VLOOKUP(A98,[7]令和3年度契約状況調査票!$C:$BY,55,FALSE))</f>
        <v/>
      </c>
      <c r="P98" s="11" t="str">
        <f>IF(A98="","",IF(VLOOKUP(A98,[7]令和3年度契約状況調査票!$C:$AR,23,FALSE)="②同種の他の契約の予定価格を類推されるおそれがあるため公表しない","×","○"))</f>
        <v/>
      </c>
    </row>
    <row r="99" spans="1:16" s="11" customFormat="1" ht="60" hidden="1" customHeight="1">
      <c r="A99" s="12" t="str">
        <f>IF(MAX([7]令和3年度契約状況調査票!C93:C338)&gt;=ROW()-5,ROW()-5,"")</f>
        <v/>
      </c>
      <c r="B99" s="13" t="str">
        <f>IF(A99="","",VLOOKUP(A99,[7]令和3年度契約状況調査票!$C:$AR,7,FALSE))</f>
        <v/>
      </c>
      <c r="C99" s="14" t="str">
        <f>IF(A99="","",VLOOKUP(A99,[7]令和3年度契約状況調査票!$C:$AR,8,FALSE))</f>
        <v/>
      </c>
      <c r="D99" s="15" t="str">
        <f>IF(A99="","",VLOOKUP(A99,[7]令和3年度契約状況調査票!$C:$AR,11,FALSE))</f>
        <v/>
      </c>
      <c r="E99" s="13" t="str">
        <f>IF(A99="","",VLOOKUP(A99,[7]令和3年度契約状況調査票!$C:$AR,12,FALSE))</f>
        <v/>
      </c>
      <c r="F99" s="16" t="str">
        <f>IF(A99="","",VLOOKUP(A99,[7]令和3年度契約状況調査票!$C:$AR,13,FALSE))</f>
        <v/>
      </c>
      <c r="G99" s="17" t="str">
        <f>IF(A99="","",IF(VLOOKUP(A99,[7]令和3年度契約状況調査票!$C:$AR,14,FALSE)="②一般競争入札（総合評価方式）","一般競争入札"&amp;CHAR(10)&amp;"（総合評価方式）","一般競争入札"))</f>
        <v/>
      </c>
      <c r="H99" s="18" t="str">
        <f>IF(A99="","",IF(VLOOKUP(A99,[7]令和3年度契約状況調査票!$C:$AR,23,FALSE)="②同種の他の契約の予定価格を類推されるおそれがあるため公表しない","同種の他の契約の予定価格を類推されるおそれがあるため公表しない",IF(VLOOKUP(A99,[7]令和3年度契約状況調査票!$C:$AR,23,FALSE)="－","－",IF(VLOOKUP(A99,[7]令和3年度契約状況調査票!$C:$AR,9,FALSE)&lt;&gt;"",TEXT(VLOOKUP(A99,[7]令和3年度契約状況調査票!$C:$AR,16,FALSE),"#,##0円")&amp;CHAR(10)&amp;"(A)",VLOOKUP(A99,[7]令和3年度契約状況調査票!$C:$AR,16,FALSE)))))</f>
        <v/>
      </c>
      <c r="I99" s="18" t="str">
        <f>IF(A99="","",VLOOKUP(A99,[7]令和3年度契約状況調査票!$C:$AR,17,FALSE))</f>
        <v/>
      </c>
      <c r="J99" s="19" t="str">
        <f>IF(A99="","",IF(VLOOKUP(A99,[7]令和3年度契約状況調査票!$C:$AR,23,FALSE)="②同種の他の契約の予定価格を類推されるおそれがあるため公表しない","－",IF(VLOOKUP(A99,[7]令和3年度契約状況調査票!$C:$AR,23,FALSE)="－","－",IF(VLOOKUP(A99,[7]令和3年度契約状況調査票!$C:$AR,9,FALSE)&lt;&gt;"",TEXT(VLOOKUP(A99,[7]令和3年度契約状況調査票!$C:$AR,19,FALSE),"#.0%")&amp;CHAR(10)&amp;"(B/A×100)",VLOOKUP(A99,[7]令和3年度契約状況調査票!$C:$AR,19,FALSE)))))</f>
        <v/>
      </c>
      <c r="K99" s="20" t="str">
        <f>IF(A99="","",IF(VLOOKUP(A99,[7]令和3年度契約状況調査票!$C:$AR,29,FALSE)="①公益社団法人","公社",IF(VLOOKUP(A99,[7]令和3年度契約状況調査票!$C:$AR,29,FALSE)="②公益財団法人","公財","")))</f>
        <v/>
      </c>
      <c r="L99" s="20" t="str">
        <f>IF(A99="","",VLOOKUP(A99,[7]令和3年度契約状況調査票!$C:$AR,30,FALSE))</f>
        <v/>
      </c>
      <c r="M99" s="21" t="str">
        <f>IF(A99="","",IF(VLOOKUP(A99,[7]令和3年度契約状況調査票!$C:$AR,30,FALSE)="国所管",VLOOKUP(A99,[7]令和3年度契約状況調査票!$C:$AR,24,FALSE),""))</f>
        <v/>
      </c>
      <c r="N99" s="22" t="str">
        <f>IF(A99="","",IF(AND(P99="○",O99="分担契約/単価契約"),"単価契約"&amp;CHAR(10)&amp;"予定調達総額 "&amp;TEXT(VLOOKUP(A99,[7]令和3年度契約状況調査票!$C:$AR,18,FALSE),"#,##0円")&amp;"(B)"&amp;CHAR(10)&amp;"分担契約"&amp;CHAR(10)&amp;VLOOKUP(A99,[7]令和3年度契約状況調査票!$C:$AR,34,FALSE),IF(AND(P99="○",O99="分担契約"),"分担契約"&amp;CHAR(10)&amp;"契約総額 "&amp;TEXT(VLOOKUP(A99,[7]令和3年度契約状況調査票!$C:$AR,18,FALSE),"#,##0円")&amp;"(B)"&amp;CHAR(10)&amp;VLOOKUP(A99,[7]令和3年度契約状況調査票!$C:$AR,34,FALSE),(IF(O99="分担契約/単価契約","単価契約"&amp;CHAR(10)&amp;"予定調達総額 "&amp;TEXT(VLOOKUP(A99,[7]令和3年度契約状況調査票!$C:$AR,18,FALSE),"#,##0円")&amp;CHAR(10)&amp;"分担契約"&amp;CHAR(10)&amp;VLOOKUP(A99,[7]令和3年度契約状況調査票!$C:$AR,34,FALSE),IF(O99="分担契約","分担契約"&amp;CHAR(10)&amp;"契約総額 "&amp;TEXT(VLOOKUP(A99,[7]令和3年度契約状況調査票!$C:$AR,18,FALSE),"#,##0円")&amp;CHAR(10)&amp;VLOOKUP(A99,[7]令和3年度契約状況調査票!$C:$AR,34,FALSE),IF(O99="単価契約","単価契約"&amp;CHAR(10)&amp;"予定調達総額 "&amp;TEXT(VLOOKUP(A99,[7]令和3年度契約状況調査票!$C:$AR,18,FALSE),"#,##0円")&amp;CHAR(10)&amp;VLOOKUP(A99,[7]令和3年度契約状況調査票!$C:$AR,34,FALSE),VLOOKUP(A99,[7]令和3年度契約状況調査票!$C:$AR,34,FALSE))))))))</f>
        <v/>
      </c>
      <c r="O99" s="11" t="str">
        <f>IF(A99="","",VLOOKUP(A99,[7]令和3年度契約状況調査票!$C:$BY,55,FALSE))</f>
        <v/>
      </c>
      <c r="P99" s="11" t="str">
        <f>IF(A99="","",IF(VLOOKUP(A99,[7]令和3年度契約状況調査票!$C:$AR,23,FALSE)="②同種の他の契約の予定価格を類推されるおそれがあるため公表しない","×","○"))</f>
        <v/>
      </c>
    </row>
    <row r="100" spans="1:16" s="11" customFormat="1" ht="60" hidden="1" customHeight="1">
      <c r="A100" s="12" t="str">
        <f>IF(MAX([7]令和3年度契約状況調査票!C94:C339)&gt;=ROW()-5,ROW()-5,"")</f>
        <v/>
      </c>
      <c r="B100" s="13" t="str">
        <f>IF(A100="","",VLOOKUP(A100,[7]令和3年度契約状況調査票!$C:$AR,7,FALSE))</f>
        <v/>
      </c>
      <c r="C100" s="14" t="str">
        <f>IF(A100="","",VLOOKUP(A100,[7]令和3年度契約状況調査票!$C:$AR,8,FALSE))</f>
        <v/>
      </c>
      <c r="D100" s="15" t="str">
        <f>IF(A100="","",VLOOKUP(A100,[7]令和3年度契約状況調査票!$C:$AR,11,FALSE))</f>
        <v/>
      </c>
      <c r="E100" s="13" t="str">
        <f>IF(A100="","",VLOOKUP(A100,[7]令和3年度契約状況調査票!$C:$AR,12,FALSE))</f>
        <v/>
      </c>
      <c r="F100" s="16" t="str">
        <f>IF(A100="","",VLOOKUP(A100,[7]令和3年度契約状況調査票!$C:$AR,13,FALSE))</f>
        <v/>
      </c>
      <c r="G100" s="17" t="str">
        <f>IF(A100="","",IF(VLOOKUP(A100,[7]令和3年度契約状況調査票!$C:$AR,14,FALSE)="②一般競争入札（総合評価方式）","一般競争入札"&amp;CHAR(10)&amp;"（総合評価方式）","一般競争入札"))</f>
        <v/>
      </c>
      <c r="H100" s="18" t="str">
        <f>IF(A100="","",IF(VLOOKUP(A100,[7]令和3年度契約状況調査票!$C:$AR,23,FALSE)="②同種の他の契約の予定価格を類推されるおそれがあるため公表しない","同種の他の契約の予定価格を類推されるおそれがあるため公表しない",IF(VLOOKUP(A100,[7]令和3年度契約状況調査票!$C:$AR,23,FALSE)="－","－",IF(VLOOKUP(A100,[7]令和3年度契約状況調査票!$C:$AR,9,FALSE)&lt;&gt;"",TEXT(VLOOKUP(A100,[7]令和3年度契約状況調査票!$C:$AR,16,FALSE),"#,##0円")&amp;CHAR(10)&amp;"(A)",VLOOKUP(A100,[7]令和3年度契約状況調査票!$C:$AR,16,FALSE)))))</f>
        <v/>
      </c>
      <c r="I100" s="18" t="str">
        <f>IF(A100="","",VLOOKUP(A100,[7]令和3年度契約状況調査票!$C:$AR,17,FALSE))</f>
        <v/>
      </c>
      <c r="J100" s="19" t="str">
        <f>IF(A100="","",IF(VLOOKUP(A100,[7]令和3年度契約状況調査票!$C:$AR,23,FALSE)="②同種の他の契約の予定価格を類推されるおそれがあるため公表しない","－",IF(VLOOKUP(A100,[7]令和3年度契約状況調査票!$C:$AR,23,FALSE)="－","－",IF(VLOOKUP(A100,[7]令和3年度契約状況調査票!$C:$AR,9,FALSE)&lt;&gt;"",TEXT(VLOOKUP(A100,[7]令和3年度契約状況調査票!$C:$AR,19,FALSE),"#.0%")&amp;CHAR(10)&amp;"(B/A×100)",VLOOKUP(A100,[7]令和3年度契約状況調査票!$C:$AR,19,FALSE)))))</f>
        <v/>
      </c>
      <c r="K100" s="20" t="str">
        <f>IF(A100="","",IF(VLOOKUP(A100,[7]令和3年度契約状況調査票!$C:$AR,29,FALSE)="①公益社団法人","公社",IF(VLOOKUP(A100,[7]令和3年度契約状況調査票!$C:$AR,29,FALSE)="②公益財団法人","公財","")))</f>
        <v/>
      </c>
      <c r="L100" s="20" t="str">
        <f>IF(A100="","",VLOOKUP(A100,[7]令和3年度契約状況調査票!$C:$AR,30,FALSE))</f>
        <v/>
      </c>
      <c r="M100" s="21" t="str">
        <f>IF(A100="","",IF(VLOOKUP(A100,[7]令和3年度契約状況調査票!$C:$AR,30,FALSE)="国所管",VLOOKUP(A100,[7]令和3年度契約状況調査票!$C:$AR,24,FALSE),""))</f>
        <v/>
      </c>
      <c r="N100" s="22" t="str">
        <f>IF(A100="","",IF(AND(P100="○",O100="分担契約/単価契約"),"単価契約"&amp;CHAR(10)&amp;"予定調達総額 "&amp;TEXT(VLOOKUP(A100,[7]令和3年度契約状況調査票!$C:$AR,18,FALSE),"#,##0円")&amp;"(B)"&amp;CHAR(10)&amp;"分担契約"&amp;CHAR(10)&amp;VLOOKUP(A100,[7]令和3年度契約状況調査票!$C:$AR,34,FALSE),IF(AND(P100="○",O100="分担契約"),"分担契約"&amp;CHAR(10)&amp;"契約総額 "&amp;TEXT(VLOOKUP(A100,[7]令和3年度契約状況調査票!$C:$AR,18,FALSE),"#,##0円")&amp;"(B)"&amp;CHAR(10)&amp;VLOOKUP(A100,[7]令和3年度契約状況調査票!$C:$AR,34,FALSE),(IF(O100="分担契約/単価契約","単価契約"&amp;CHAR(10)&amp;"予定調達総額 "&amp;TEXT(VLOOKUP(A100,[7]令和3年度契約状況調査票!$C:$AR,18,FALSE),"#,##0円")&amp;CHAR(10)&amp;"分担契約"&amp;CHAR(10)&amp;VLOOKUP(A100,[7]令和3年度契約状況調査票!$C:$AR,34,FALSE),IF(O100="分担契約","分担契約"&amp;CHAR(10)&amp;"契約総額 "&amp;TEXT(VLOOKUP(A100,[7]令和3年度契約状況調査票!$C:$AR,18,FALSE),"#,##0円")&amp;CHAR(10)&amp;VLOOKUP(A100,[7]令和3年度契約状況調査票!$C:$AR,34,FALSE),IF(O100="単価契約","単価契約"&amp;CHAR(10)&amp;"予定調達総額 "&amp;TEXT(VLOOKUP(A100,[7]令和3年度契約状況調査票!$C:$AR,18,FALSE),"#,##0円")&amp;CHAR(10)&amp;VLOOKUP(A100,[7]令和3年度契約状況調査票!$C:$AR,34,FALSE),VLOOKUP(A100,[7]令和3年度契約状況調査票!$C:$AR,34,FALSE))))))))</f>
        <v/>
      </c>
      <c r="O100" s="11" t="str">
        <f>IF(A100="","",VLOOKUP(A100,[7]令和3年度契約状況調査票!$C:$BY,55,FALSE))</f>
        <v/>
      </c>
      <c r="P100" s="11" t="str">
        <f>IF(A100="","",IF(VLOOKUP(A100,[7]令和3年度契約状況調査票!$C:$AR,23,FALSE)="②同種の他の契約の予定価格を類推されるおそれがあるため公表しない","×","○"))</f>
        <v/>
      </c>
    </row>
    <row r="101" spans="1:16" s="11" customFormat="1" ht="60" hidden="1" customHeight="1">
      <c r="A101" s="12" t="str">
        <f>IF(MAX([7]令和3年度契約状況調査票!C95:C340)&gt;=ROW()-5,ROW()-5,"")</f>
        <v/>
      </c>
      <c r="B101" s="13" t="str">
        <f>IF(A101="","",VLOOKUP(A101,[7]令和3年度契約状況調査票!$C:$AR,7,FALSE))</f>
        <v/>
      </c>
      <c r="C101" s="14" t="str">
        <f>IF(A101="","",VLOOKUP(A101,[7]令和3年度契約状況調査票!$C:$AR,8,FALSE))</f>
        <v/>
      </c>
      <c r="D101" s="15" t="str">
        <f>IF(A101="","",VLOOKUP(A101,[7]令和3年度契約状況調査票!$C:$AR,11,FALSE))</f>
        <v/>
      </c>
      <c r="E101" s="13" t="str">
        <f>IF(A101="","",VLOOKUP(A101,[7]令和3年度契約状況調査票!$C:$AR,12,FALSE))</f>
        <v/>
      </c>
      <c r="F101" s="16" t="str">
        <f>IF(A101="","",VLOOKUP(A101,[7]令和3年度契約状況調査票!$C:$AR,13,FALSE))</f>
        <v/>
      </c>
      <c r="G101" s="17" t="str">
        <f>IF(A101="","",IF(VLOOKUP(A101,[7]令和3年度契約状況調査票!$C:$AR,14,FALSE)="②一般競争入札（総合評価方式）","一般競争入札"&amp;CHAR(10)&amp;"（総合評価方式）","一般競争入札"))</f>
        <v/>
      </c>
      <c r="H101" s="18" t="str">
        <f>IF(A101="","",IF(VLOOKUP(A101,[7]令和3年度契約状況調査票!$C:$AR,23,FALSE)="②同種の他の契約の予定価格を類推されるおそれがあるため公表しない","同種の他の契約の予定価格を類推されるおそれがあるため公表しない",IF(VLOOKUP(A101,[7]令和3年度契約状況調査票!$C:$AR,23,FALSE)="－","－",IF(VLOOKUP(A101,[7]令和3年度契約状況調査票!$C:$AR,9,FALSE)&lt;&gt;"",TEXT(VLOOKUP(A101,[7]令和3年度契約状況調査票!$C:$AR,16,FALSE),"#,##0円")&amp;CHAR(10)&amp;"(A)",VLOOKUP(A101,[7]令和3年度契約状況調査票!$C:$AR,16,FALSE)))))</f>
        <v/>
      </c>
      <c r="I101" s="18" t="str">
        <f>IF(A101="","",VLOOKUP(A101,[7]令和3年度契約状況調査票!$C:$AR,17,FALSE))</f>
        <v/>
      </c>
      <c r="J101" s="19" t="str">
        <f>IF(A101="","",IF(VLOOKUP(A101,[7]令和3年度契約状況調査票!$C:$AR,23,FALSE)="②同種の他の契約の予定価格を類推されるおそれがあるため公表しない","－",IF(VLOOKUP(A101,[7]令和3年度契約状況調査票!$C:$AR,23,FALSE)="－","－",IF(VLOOKUP(A101,[7]令和3年度契約状況調査票!$C:$AR,9,FALSE)&lt;&gt;"",TEXT(VLOOKUP(A101,[7]令和3年度契約状況調査票!$C:$AR,19,FALSE),"#.0%")&amp;CHAR(10)&amp;"(B/A×100)",VLOOKUP(A101,[7]令和3年度契約状況調査票!$C:$AR,19,FALSE)))))</f>
        <v/>
      </c>
      <c r="K101" s="20" t="str">
        <f>IF(A101="","",IF(VLOOKUP(A101,[7]令和3年度契約状況調査票!$C:$AR,29,FALSE)="①公益社団法人","公社",IF(VLOOKUP(A101,[7]令和3年度契約状況調査票!$C:$AR,29,FALSE)="②公益財団法人","公財","")))</f>
        <v/>
      </c>
      <c r="L101" s="20" t="str">
        <f>IF(A101="","",VLOOKUP(A101,[7]令和3年度契約状況調査票!$C:$AR,30,FALSE))</f>
        <v/>
      </c>
      <c r="M101" s="21" t="str">
        <f>IF(A101="","",IF(VLOOKUP(A101,[7]令和3年度契約状況調査票!$C:$AR,30,FALSE)="国所管",VLOOKUP(A101,[7]令和3年度契約状況調査票!$C:$AR,24,FALSE),""))</f>
        <v/>
      </c>
      <c r="N101" s="22" t="str">
        <f>IF(A101="","",IF(AND(P101="○",O101="分担契約/単価契約"),"単価契約"&amp;CHAR(10)&amp;"予定調達総額 "&amp;TEXT(VLOOKUP(A101,[7]令和3年度契約状況調査票!$C:$AR,18,FALSE),"#,##0円")&amp;"(B)"&amp;CHAR(10)&amp;"分担契約"&amp;CHAR(10)&amp;VLOOKUP(A101,[7]令和3年度契約状況調査票!$C:$AR,34,FALSE),IF(AND(P101="○",O101="分担契約"),"分担契約"&amp;CHAR(10)&amp;"契約総額 "&amp;TEXT(VLOOKUP(A101,[7]令和3年度契約状況調査票!$C:$AR,18,FALSE),"#,##0円")&amp;"(B)"&amp;CHAR(10)&amp;VLOOKUP(A101,[7]令和3年度契約状況調査票!$C:$AR,34,FALSE),(IF(O101="分担契約/単価契約","単価契約"&amp;CHAR(10)&amp;"予定調達総額 "&amp;TEXT(VLOOKUP(A101,[7]令和3年度契約状況調査票!$C:$AR,18,FALSE),"#,##0円")&amp;CHAR(10)&amp;"分担契約"&amp;CHAR(10)&amp;VLOOKUP(A101,[7]令和3年度契約状況調査票!$C:$AR,34,FALSE),IF(O101="分担契約","分担契約"&amp;CHAR(10)&amp;"契約総額 "&amp;TEXT(VLOOKUP(A101,[7]令和3年度契約状況調査票!$C:$AR,18,FALSE),"#,##0円")&amp;CHAR(10)&amp;VLOOKUP(A101,[7]令和3年度契約状況調査票!$C:$AR,34,FALSE),IF(O101="単価契約","単価契約"&amp;CHAR(10)&amp;"予定調達総額 "&amp;TEXT(VLOOKUP(A101,[7]令和3年度契約状況調査票!$C:$AR,18,FALSE),"#,##0円")&amp;CHAR(10)&amp;VLOOKUP(A101,[7]令和3年度契約状況調査票!$C:$AR,34,FALSE),VLOOKUP(A101,[7]令和3年度契約状況調査票!$C:$AR,34,FALSE))))))))</f>
        <v/>
      </c>
      <c r="O101" s="11" t="str">
        <f>IF(A101="","",VLOOKUP(A101,[7]令和3年度契約状況調査票!$C:$BY,55,FALSE))</f>
        <v/>
      </c>
      <c r="P101" s="11" t="str">
        <f>IF(A101="","",IF(VLOOKUP(A101,[7]令和3年度契約状況調査票!$C:$AR,23,FALSE)="②同種の他の契約の予定価格を類推されるおそれがあるため公表しない","×","○"))</f>
        <v/>
      </c>
    </row>
    <row r="102" spans="1:16" s="11" customFormat="1" ht="60" hidden="1" customHeight="1">
      <c r="A102" s="12" t="str">
        <f>IF(MAX([7]令和3年度契約状況調査票!C96:C341)&gt;=ROW()-5,ROW()-5,"")</f>
        <v/>
      </c>
      <c r="B102" s="13" t="str">
        <f>IF(A102="","",VLOOKUP(A102,[7]令和3年度契約状況調査票!$C:$AR,7,FALSE))</f>
        <v/>
      </c>
      <c r="C102" s="14" t="str">
        <f>IF(A102="","",VLOOKUP(A102,[7]令和3年度契約状況調査票!$C:$AR,8,FALSE))</f>
        <v/>
      </c>
      <c r="D102" s="15" t="str">
        <f>IF(A102="","",VLOOKUP(A102,[7]令和3年度契約状況調査票!$C:$AR,11,FALSE))</f>
        <v/>
      </c>
      <c r="E102" s="13" t="str">
        <f>IF(A102="","",VLOOKUP(A102,[7]令和3年度契約状況調査票!$C:$AR,12,FALSE))</f>
        <v/>
      </c>
      <c r="F102" s="16" t="str">
        <f>IF(A102="","",VLOOKUP(A102,[7]令和3年度契約状況調査票!$C:$AR,13,FALSE))</f>
        <v/>
      </c>
      <c r="G102" s="17" t="str">
        <f>IF(A102="","",IF(VLOOKUP(A102,[7]令和3年度契約状況調査票!$C:$AR,14,FALSE)="②一般競争入札（総合評価方式）","一般競争入札"&amp;CHAR(10)&amp;"（総合評価方式）","一般競争入札"))</f>
        <v/>
      </c>
      <c r="H102" s="18" t="str">
        <f>IF(A102="","",IF(VLOOKUP(A102,[7]令和3年度契約状況調査票!$C:$AR,23,FALSE)="②同種の他の契約の予定価格を類推されるおそれがあるため公表しない","同種の他の契約の予定価格を類推されるおそれがあるため公表しない",IF(VLOOKUP(A102,[7]令和3年度契約状況調査票!$C:$AR,23,FALSE)="－","－",IF(VLOOKUP(A102,[7]令和3年度契約状況調査票!$C:$AR,9,FALSE)&lt;&gt;"",TEXT(VLOOKUP(A102,[7]令和3年度契約状況調査票!$C:$AR,16,FALSE),"#,##0円")&amp;CHAR(10)&amp;"(A)",VLOOKUP(A102,[7]令和3年度契約状況調査票!$C:$AR,16,FALSE)))))</f>
        <v/>
      </c>
      <c r="I102" s="18" t="str">
        <f>IF(A102="","",VLOOKUP(A102,[7]令和3年度契約状況調査票!$C:$AR,17,FALSE))</f>
        <v/>
      </c>
      <c r="J102" s="19" t="str">
        <f>IF(A102="","",IF(VLOOKUP(A102,[7]令和3年度契約状況調査票!$C:$AR,23,FALSE)="②同種の他の契約の予定価格を類推されるおそれがあるため公表しない","－",IF(VLOOKUP(A102,[7]令和3年度契約状況調査票!$C:$AR,23,FALSE)="－","－",IF(VLOOKUP(A102,[7]令和3年度契約状況調査票!$C:$AR,9,FALSE)&lt;&gt;"",TEXT(VLOOKUP(A102,[7]令和3年度契約状況調査票!$C:$AR,19,FALSE),"#.0%")&amp;CHAR(10)&amp;"(B/A×100)",VLOOKUP(A102,[7]令和3年度契約状況調査票!$C:$AR,19,FALSE)))))</f>
        <v/>
      </c>
      <c r="K102" s="20" t="str">
        <f>IF(A102="","",IF(VLOOKUP(A102,[7]令和3年度契約状況調査票!$C:$AR,29,FALSE)="①公益社団法人","公社",IF(VLOOKUP(A102,[7]令和3年度契約状況調査票!$C:$AR,29,FALSE)="②公益財団法人","公財","")))</f>
        <v/>
      </c>
      <c r="L102" s="20" t="str">
        <f>IF(A102="","",VLOOKUP(A102,[7]令和3年度契約状況調査票!$C:$AR,30,FALSE))</f>
        <v/>
      </c>
      <c r="M102" s="21" t="str">
        <f>IF(A102="","",IF(VLOOKUP(A102,[7]令和3年度契約状況調査票!$C:$AR,30,FALSE)="国所管",VLOOKUP(A102,[7]令和3年度契約状況調査票!$C:$AR,24,FALSE),""))</f>
        <v/>
      </c>
      <c r="N102" s="22" t="str">
        <f>IF(A102="","",IF(AND(P102="○",O102="分担契約/単価契約"),"単価契約"&amp;CHAR(10)&amp;"予定調達総額 "&amp;TEXT(VLOOKUP(A102,[7]令和3年度契約状況調査票!$C:$AR,18,FALSE),"#,##0円")&amp;"(B)"&amp;CHAR(10)&amp;"分担契約"&amp;CHAR(10)&amp;VLOOKUP(A102,[7]令和3年度契約状況調査票!$C:$AR,34,FALSE),IF(AND(P102="○",O102="分担契約"),"分担契約"&amp;CHAR(10)&amp;"契約総額 "&amp;TEXT(VLOOKUP(A102,[7]令和3年度契約状況調査票!$C:$AR,18,FALSE),"#,##0円")&amp;"(B)"&amp;CHAR(10)&amp;VLOOKUP(A102,[7]令和3年度契約状況調査票!$C:$AR,34,FALSE),(IF(O102="分担契約/単価契約","単価契約"&amp;CHAR(10)&amp;"予定調達総額 "&amp;TEXT(VLOOKUP(A102,[7]令和3年度契約状況調査票!$C:$AR,18,FALSE),"#,##0円")&amp;CHAR(10)&amp;"分担契約"&amp;CHAR(10)&amp;VLOOKUP(A102,[7]令和3年度契約状況調査票!$C:$AR,34,FALSE),IF(O102="分担契約","分担契約"&amp;CHAR(10)&amp;"契約総額 "&amp;TEXT(VLOOKUP(A102,[7]令和3年度契約状況調査票!$C:$AR,18,FALSE),"#,##0円")&amp;CHAR(10)&amp;VLOOKUP(A102,[7]令和3年度契約状況調査票!$C:$AR,34,FALSE),IF(O102="単価契約","単価契約"&amp;CHAR(10)&amp;"予定調達総額 "&amp;TEXT(VLOOKUP(A102,[7]令和3年度契約状況調査票!$C:$AR,18,FALSE),"#,##0円")&amp;CHAR(10)&amp;VLOOKUP(A102,[7]令和3年度契約状況調査票!$C:$AR,34,FALSE),VLOOKUP(A102,[7]令和3年度契約状況調査票!$C:$AR,34,FALSE))))))))</f>
        <v/>
      </c>
      <c r="O102" s="11" t="str">
        <f>IF(A102="","",VLOOKUP(A102,[7]令和3年度契約状況調査票!$C:$BY,55,FALSE))</f>
        <v/>
      </c>
      <c r="P102" s="11" t="str">
        <f>IF(A102="","",IF(VLOOKUP(A102,[7]令和3年度契約状況調査票!$C:$AR,23,FALSE)="②同種の他の契約の予定価格を類推されるおそれがあるため公表しない","×","○"))</f>
        <v/>
      </c>
    </row>
    <row r="103" spans="1:16" s="11" customFormat="1" ht="60" hidden="1" customHeight="1">
      <c r="A103" s="12" t="str">
        <f>IF(MAX([7]令和3年度契約状況調査票!C97:C342)&gt;=ROW()-5,ROW()-5,"")</f>
        <v/>
      </c>
      <c r="B103" s="13" t="str">
        <f>IF(A103="","",VLOOKUP(A103,[7]令和3年度契約状況調査票!$C:$AR,7,FALSE))</f>
        <v/>
      </c>
      <c r="C103" s="14" t="str">
        <f>IF(A103="","",VLOOKUP(A103,[7]令和3年度契約状況調査票!$C:$AR,8,FALSE))</f>
        <v/>
      </c>
      <c r="D103" s="15" t="str">
        <f>IF(A103="","",VLOOKUP(A103,[7]令和3年度契約状況調査票!$C:$AR,11,FALSE))</f>
        <v/>
      </c>
      <c r="E103" s="13" t="str">
        <f>IF(A103="","",VLOOKUP(A103,[7]令和3年度契約状況調査票!$C:$AR,12,FALSE))</f>
        <v/>
      </c>
      <c r="F103" s="16" t="str">
        <f>IF(A103="","",VLOOKUP(A103,[7]令和3年度契約状況調査票!$C:$AR,13,FALSE))</f>
        <v/>
      </c>
      <c r="G103" s="17" t="str">
        <f>IF(A103="","",IF(VLOOKUP(A103,[7]令和3年度契約状況調査票!$C:$AR,14,FALSE)="②一般競争入札（総合評価方式）","一般競争入札"&amp;CHAR(10)&amp;"（総合評価方式）","一般競争入札"))</f>
        <v/>
      </c>
      <c r="H103" s="18" t="str">
        <f>IF(A103="","",IF(VLOOKUP(A103,[7]令和3年度契約状況調査票!$C:$AR,23,FALSE)="②同種の他の契約の予定価格を類推されるおそれがあるため公表しない","同種の他の契約の予定価格を類推されるおそれがあるため公表しない",IF(VLOOKUP(A103,[7]令和3年度契約状況調査票!$C:$AR,23,FALSE)="－","－",IF(VLOOKUP(A103,[7]令和3年度契約状況調査票!$C:$AR,9,FALSE)&lt;&gt;"",TEXT(VLOOKUP(A103,[7]令和3年度契約状況調査票!$C:$AR,16,FALSE),"#,##0円")&amp;CHAR(10)&amp;"(A)",VLOOKUP(A103,[7]令和3年度契約状況調査票!$C:$AR,16,FALSE)))))</f>
        <v/>
      </c>
      <c r="I103" s="18" t="str">
        <f>IF(A103="","",VLOOKUP(A103,[7]令和3年度契約状況調査票!$C:$AR,17,FALSE))</f>
        <v/>
      </c>
      <c r="J103" s="19" t="str">
        <f>IF(A103="","",IF(VLOOKUP(A103,[7]令和3年度契約状況調査票!$C:$AR,23,FALSE)="②同種の他の契約の予定価格を類推されるおそれがあるため公表しない","－",IF(VLOOKUP(A103,[7]令和3年度契約状況調査票!$C:$AR,23,FALSE)="－","－",IF(VLOOKUP(A103,[7]令和3年度契約状況調査票!$C:$AR,9,FALSE)&lt;&gt;"",TEXT(VLOOKUP(A103,[7]令和3年度契約状況調査票!$C:$AR,19,FALSE),"#.0%")&amp;CHAR(10)&amp;"(B/A×100)",VLOOKUP(A103,[7]令和3年度契約状況調査票!$C:$AR,19,FALSE)))))</f>
        <v/>
      </c>
      <c r="K103" s="20" t="str">
        <f>IF(A103="","",IF(VLOOKUP(A103,[7]令和3年度契約状況調査票!$C:$AR,29,FALSE)="①公益社団法人","公社",IF(VLOOKUP(A103,[7]令和3年度契約状況調査票!$C:$AR,29,FALSE)="②公益財団法人","公財","")))</f>
        <v/>
      </c>
      <c r="L103" s="20" t="str">
        <f>IF(A103="","",VLOOKUP(A103,[7]令和3年度契約状況調査票!$C:$AR,30,FALSE))</f>
        <v/>
      </c>
      <c r="M103" s="21" t="str">
        <f>IF(A103="","",IF(VLOOKUP(A103,[7]令和3年度契約状況調査票!$C:$AR,30,FALSE)="国所管",VLOOKUP(A103,[7]令和3年度契約状況調査票!$C:$AR,24,FALSE),""))</f>
        <v/>
      </c>
      <c r="N103" s="22" t="str">
        <f>IF(A103="","",IF(AND(P103="○",O103="分担契約/単価契約"),"単価契約"&amp;CHAR(10)&amp;"予定調達総額 "&amp;TEXT(VLOOKUP(A103,[7]令和3年度契約状況調査票!$C:$AR,18,FALSE),"#,##0円")&amp;"(B)"&amp;CHAR(10)&amp;"分担契約"&amp;CHAR(10)&amp;VLOOKUP(A103,[7]令和3年度契約状況調査票!$C:$AR,34,FALSE),IF(AND(P103="○",O103="分担契約"),"分担契約"&amp;CHAR(10)&amp;"契約総額 "&amp;TEXT(VLOOKUP(A103,[7]令和3年度契約状況調査票!$C:$AR,18,FALSE),"#,##0円")&amp;"(B)"&amp;CHAR(10)&amp;VLOOKUP(A103,[7]令和3年度契約状況調査票!$C:$AR,34,FALSE),(IF(O103="分担契約/単価契約","単価契約"&amp;CHAR(10)&amp;"予定調達総額 "&amp;TEXT(VLOOKUP(A103,[7]令和3年度契約状況調査票!$C:$AR,18,FALSE),"#,##0円")&amp;CHAR(10)&amp;"分担契約"&amp;CHAR(10)&amp;VLOOKUP(A103,[7]令和3年度契約状況調査票!$C:$AR,34,FALSE),IF(O103="分担契約","分担契約"&amp;CHAR(10)&amp;"契約総額 "&amp;TEXT(VLOOKUP(A103,[7]令和3年度契約状況調査票!$C:$AR,18,FALSE),"#,##0円")&amp;CHAR(10)&amp;VLOOKUP(A103,[7]令和3年度契約状況調査票!$C:$AR,34,FALSE),IF(O103="単価契約","単価契約"&amp;CHAR(10)&amp;"予定調達総額 "&amp;TEXT(VLOOKUP(A103,[7]令和3年度契約状況調査票!$C:$AR,18,FALSE),"#,##0円")&amp;CHAR(10)&amp;VLOOKUP(A103,[7]令和3年度契約状況調査票!$C:$AR,34,FALSE),VLOOKUP(A103,[7]令和3年度契約状況調査票!$C:$AR,34,FALSE))))))))</f>
        <v/>
      </c>
      <c r="O103" s="11" t="str">
        <f>IF(A103="","",VLOOKUP(A103,[7]令和3年度契約状況調査票!$C:$BY,55,FALSE))</f>
        <v/>
      </c>
      <c r="P103" s="11" t="str">
        <f>IF(A103="","",IF(VLOOKUP(A103,[7]令和3年度契約状況調査票!$C:$AR,23,FALSE)="②同種の他の契約の予定価格を類推されるおそれがあるため公表しない","×","○"))</f>
        <v/>
      </c>
    </row>
    <row r="104" spans="1:16" s="23" customFormat="1" ht="60" hidden="1" customHeight="1">
      <c r="A104" s="12" t="str">
        <f>IF(MAX([7]令和3年度契約状況調査票!C98:C343)&gt;=ROW()-5,ROW()-5,"")</f>
        <v/>
      </c>
      <c r="B104" s="13" t="str">
        <f>IF(A104="","",VLOOKUP(A104,[7]令和3年度契約状況調査票!$C:$AR,7,FALSE))</f>
        <v/>
      </c>
      <c r="C104" s="14" t="str">
        <f>IF(A104="","",VLOOKUP(A104,[7]令和3年度契約状況調査票!$C:$AR,8,FALSE))</f>
        <v/>
      </c>
      <c r="D104" s="15" t="str">
        <f>IF(A104="","",VLOOKUP(A104,[7]令和3年度契約状況調査票!$C:$AR,11,FALSE))</f>
        <v/>
      </c>
      <c r="E104" s="13" t="str">
        <f>IF(A104="","",VLOOKUP(A104,[7]令和3年度契約状況調査票!$C:$AR,12,FALSE))</f>
        <v/>
      </c>
      <c r="F104" s="16" t="str">
        <f>IF(A104="","",VLOOKUP(A104,[7]令和3年度契約状況調査票!$C:$AR,13,FALSE))</f>
        <v/>
      </c>
      <c r="G104" s="17" t="str">
        <f>IF(A104="","",IF(VLOOKUP(A104,[7]令和3年度契約状況調査票!$C:$AR,14,FALSE)="②一般競争入札（総合評価方式）","一般競争入札"&amp;CHAR(10)&amp;"（総合評価方式）","一般競争入札"))</f>
        <v/>
      </c>
      <c r="H104" s="18" t="str">
        <f>IF(A104="","",IF(VLOOKUP(A104,[7]令和3年度契約状況調査票!$C:$AR,23,FALSE)="②同種の他の契約の予定価格を類推されるおそれがあるため公表しない","同種の他の契約の予定価格を類推されるおそれがあるため公表しない",IF(VLOOKUP(A104,[7]令和3年度契約状況調査票!$C:$AR,23,FALSE)="－","－",IF(VLOOKUP(A104,[7]令和3年度契約状況調査票!$C:$AR,9,FALSE)&lt;&gt;"",TEXT(VLOOKUP(A104,[7]令和3年度契約状況調査票!$C:$AR,16,FALSE),"#,##0円")&amp;CHAR(10)&amp;"(A)",VLOOKUP(A104,[7]令和3年度契約状況調査票!$C:$AR,16,FALSE)))))</f>
        <v/>
      </c>
      <c r="I104" s="18" t="str">
        <f>IF(A104="","",VLOOKUP(A104,[7]令和3年度契約状況調査票!$C:$AR,17,FALSE))</f>
        <v/>
      </c>
      <c r="J104" s="19" t="str">
        <f>IF(A104="","",IF(VLOOKUP(A104,[7]令和3年度契約状況調査票!$C:$AR,23,FALSE)="②同種の他の契約の予定価格を類推されるおそれがあるため公表しない","－",IF(VLOOKUP(A104,[7]令和3年度契約状況調査票!$C:$AR,23,FALSE)="－","－",IF(VLOOKUP(A104,[7]令和3年度契約状況調査票!$C:$AR,9,FALSE)&lt;&gt;"",TEXT(VLOOKUP(A104,[7]令和3年度契約状況調査票!$C:$AR,19,FALSE),"#.0%")&amp;CHAR(10)&amp;"(B/A×100)",VLOOKUP(A104,[7]令和3年度契約状況調査票!$C:$AR,19,FALSE)))))</f>
        <v/>
      </c>
      <c r="K104" s="20" t="str">
        <f>IF(A104="","",IF(VLOOKUP(A104,[7]令和3年度契約状況調査票!$C:$AR,29,FALSE)="①公益社団法人","公社",IF(VLOOKUP(A104,[7]令和3年度契約状況調査票!$C:$AR,29,FALSE)="②公益財団法人","公財","")))</f>
        <v/>
      </c>
      <c r="L104" s="20" t="str">
        <f>IF(A104="","",VLOOKUP(A104,[7]令和3年度契約状況調査票!$C:$AR,30,FALSE))</f>
        <v/>
      </c>
      <c r="M104" s="21" t="str">
        <f>IF(A104="","",IF(VLOOKUP(A104,[7]令和3年度契約状況調査票!$C:$AR,30,FALSE)="国所管",VLOOKUP(A104,[7]令和3年度契約状況調査票!$C:$AR,24,FALSE),""))</f>
        <v/>
      </c>
      <c r="N104" s="22" t="str">
        <f>IF(A104="","",IF(AND(P104="○",O104="分担契約/単価契約"),"単価契約"&amp;CHAR(10)&amp;"予定調達総額 "&amp;TEXT(VLOOKUP(A104,[7]令和3年度契約状況調査票!$C:$AR,18,FALSE),"#,##0円")&amp;"(B)"&amp;CHAR(10)&amp;"分担契約"&amp;CHAR(10)&amp;VLOOKUP(A104,[7]令和3年度契約状況調査票!$C:$AR,34,FALSE),IF(AND(P104="○",O104="分担契約"),"分担契約"&amp;CHAR(10)&amp;"契約総額 "&amp;TEXT(VLOOKUP(A104,[7]令和3年度契約状況調査票!$C:$AR,18,FALSE),"#,##0円")&amp;"(B)"&amp;CHAR(10)&amp;VLOOKUP(A104,[7]令和3年度契約状況調査票!$C:$AR,34,FALSE),(IF(O104="分担契約/単価契約","単価契約"&amp;CHAR(10)&amp;"予定調達総額 "&amp;TEXT(VLOOKUP(A104,[7]令和3年度契約状況調査票!$C:$AR,18,FALSE),"#,##0円")&amp;CHAR(10)&amp;"分担契約"&amp;CHAR(10)&amp;VLOOKUP(A104,[7]令和3年度契約状況調査票!$C:$AR,34,FALSE),IF(O104="分担契約","分担契約"&amp;CHAR(10)&amp;"契約総額 "&amp;TEXT(VLOOKUP(A104,[7]令和3年度契約状況調査票!$C:$AR,18,FALSE),"#,##0円")&amp;CHAR(10)&amp;VLOOKUP(A104,[7]令和3年度契約状況調査票!$C:$AR,34,FALSE),IF(O104="単価契約","単価契約"&amp;CHAR(10)&amp;"予定調達総額 "&amp;TEXT(VLOOKUP(A104,[7]令和3年度契約状況調査票!$C:$AR,18,FALSE),"#,##0円")&amp;CHAR(10)&amp;VLOOKUP(A104,[7]令和3年度契約状況調査票!$C:$AR,34,FALSE),VLOOKUP(A104,[7]令和3年度契約状況調査票!$C:$AR,34,FALSE))))))))</f>
        <v/>
      </c>
      <c r="O104" s="11" t="str">
        <f>IF(A104="","",VLOOKUP(A104,[7]令和3年度契約状況調査票!$C:$BY,55,FALSE))</f>
        <v/>
      </c>
      <c r="P104" s="11" t="str">
        <f>IF(A104="","",IF(VLOOKUP(A104,[7]令和3年度契約状況調査票!$C:$AR,23,FALSE)="②同種の他の契約の予定価格を類推されるおそれがあるため公表しない","×","○"))</f>
        <v/>
      </c>
    </row>
    <row r="105" spans="1:16" s="23" customFormat="1" ht="60" hidden="1" customHeight="1">
      <c r="A105" s="12" t="str">
        <f>IF(MAX([7]令和3年度契約状況調査票!C99:C344)&gt;=ROW()-5,ROW()-5,"")</f>
        <v/>
      </c>
      <c r="B105" s="13" t="str">
        <f>IF(A105="","",VLOOKUP(A105,[7]令和3年度契約状況調査票!$C:$AR,7,FALSE))</f>
        <v/>
      </c>
      <c r="C105" s="14" t="str">
        <f>IF(A105="","",VLOOKUP(A105,[7]令和3年度契約状況調査票!$C:$AR,8,FALSE))</f>
        <v/>
      </c>
      <c r="D105" s="15" t="str">
        <f>IF(A105="","",VLOOKUP(A105,[7]令和3年度契約状況調査票!$C:$AR,11,FALSE))</f>
        <v/>
      </c>
      <c r="E105" s="13" t="str">
        <f>IF(A105="","",VLOOKUP(A105,[7]令和3年度契約状況調査票!$C:$AR,12,FALSE))</f>
        <v/>
      </c>
      <c r="F105" s="16" t="str">
        <f>IF(A105="","",VLOOKUP(A105,[7]令和3年度契約状況調査票!$C:$AR,13,FALSE))</f>
        <v/>
      </c>
      <c r="G105" s="17" t="str">
        <f>IF(A105="","",IF(VLOOKUP(A105,[7]令和3年度契約状況調査票!$C:$AR,14,FALSE)="②一般競争入札（総合評価方式）","一般競争入札"&amp;CHAR(10)&amp;"（総合評価方式）","一般競争入札"))</f>
        <v/>
      </c>
      <c r="H105" s="18" t="str">
        <f>IF(A105="","",IF(VLOOKUP(A105,[7]令和3年度契約状況調査票!$C:$AR,23,FALSE)="②同種の他の契約の予定価格を類推されるおそれがあるため公表しない","同種の他の契約の予定価格を類推されるおそれがあるため公表しない",IF(VLOOKUP(A105,[7]令和3年度契約状況調査票!$C:$AR,23,FALSE)="－","－",IF(VLOOKUP(A105,[7]令和3年度契約状況調査票!$C:$AR,9,FALSE)&lt;&gt;"",TEXT(VLOOKUP(A105,[7]令和3年度契約状況調査票!$C:$AR,16,FALSE),"#,##0円")&amp;CHAR(10)&amp;"(A)",VLOOKUP(A105,[7]令和3年度契約状況調査票!$C:$AR,16,FALSE)))))</f>
        <v/>
      </c>
      <c r="I105" s="18" t="str">
        <f>IF(A105="","",VLOOKUP(A105,[7]令和3年度契約状況調査票!$C:$AR,17,FALSE))</f>
        <v/>
      </c>
      <c r="J105" s="19" t="str">
        <f>IF(A105="","",IF(VLOOKUP(A105,[7]令和3年度契約状況調査票!$C:$AR,23,FALSE)="②同種の他の契約の予定価格を類推されるおそれがあるため公表しない","－",IF(VLOOKUP(A105,[7]令和3年度契約状況調査票!$C:$AR,23,FALSE)="－","－",IF(VLOOKUP(A105,[7]令和3年度契約状況調査票!$C:$AR,9,FALSE)&lt;&gt;"",TEXT(VLOOKUP(A105,[7]令和3年度契約状況調査票!$C:$AR,19,FALSE),"#.0%")&amp;CHAR(10)&amp;"(B/A×100)",VLOOKUP(A105,[7]令和3年度契約状況調査票!$C:$AR,19,FALSE)))))</f>
        <v/>
      </c>
      <c r="K105" s="20" t="str">
        <f>IF(A105="","",IF(VLOOKUP(A105,[7]令和3年度契約状況調査票!$C:$AR,29,FALSE)="①公益社団法人","公社",IF(VLOOKUP(A105,[7]令和3年度契約状況調査票!$C:$AR,29,FALSE)="②公益財団法人","公財","")))</f>
        <v/>
      </c>
      <c r="L105" s="20" t="str">
        <f>IF(A105="","",VLOOKUP(A105,[7]令和3年度契約状況調査票!$C:$AR,30,FALSE))</f>
        <v/>
      </c>
      <c r="M105" s="21" t="str">
        <f>IF(A105="","",IF(VLOOKUP(A105,[7]令和3年度契約状況調査票!$C:$AR,30,FALSE)="国所管",VLOOKUP(A105,[7]令和3年度契約状況調査票!$C:$AR,24,FALSE),""))</f>
        <v/>
      </c>
      <c r="N105" s="22" t="str">
        <f>IF(A105="","",IF(AND(P105="○",O105="分担契約/単価契約"),"単価契約"&amp;CHAR(10)&amp;"予定調達総額 "&amp;TEXT(VLOOKUP(A105,[7]令和3年度契約状況調査票!$C:$AR,18,FALSE),"#,##0円")&amp;"(B)"&amp;CHAR(10)&amp;"分担契約"&amp;CHAR(10)&amp;VLOOKUP(A105,[7]令和3年度契約状況調査票!$C:$AR,34,FALSE),IF(AND(P105="○",O105="分担契約"),"分担契約"&amp;CHAR(10)&amp;"契約総額 "&amp;TEXT(VLOOKUP(A105,[7]令和3年度契約状況調査票!$C:$AR,18,FALSE),"#,##0円")&amp;"(B)"&amp;CHAR(10)&amp;VLOOKUP(A105,[7]令和3年度契約状況調査票!$C:$AR,34,FALSE),(IF(O105="分担契約/単価契約","単価契約"&amp;CHAR(10)&amp;"予定調達総額 "&amp;TEXT(VLOOKUP(A105,[7]令和3年度契約状況調査票!$C:$AR,18,FALSE),"#,##0円")&amp;CHAR(10)&amp;"分担契約"&amp;CHAR(10)&amp;VLOOKUP(A105,[7]令和3年度契約状況調査票!$C:$AR,34,FALSE),IF(O105="分担契約","分担契約"&amp;CHAR(10)&amp;"契約総額 "&amp;TEXT(VLOOKUP(A105,[7]令和3年度契約状況調査票!$C:$AR,18,FALSE),"#,##0円")&amp;CHAR(10)&amp;VLOOKUP(A105,[7]令和3年度契約状況調査票!$C:$AR,34,FALSE),IF(O105="単価契約","単価契約"&amp;CHAR(10)&amp;"予定調達総額 "&amp;TEXT(VLOOKUP(A105,[7]令和3年度契約状況調査票!$C:$AR,18,FALSE),"#,##0円")&amp;CHAR(10)&amp;VLOOKUP(A105,[7]令和3年度契約状況調査票!$C:$AR,34,FALSE),VLOOKUP(A105,[7]令和3年度契約状況調査票!$C:$AR,34,FALSE))))))))</f>
        <v/>
      </c>
      <c r="O105" s="11" t="str">
        <f>IF(A105="","",VLOOKUP(A105,[7]令和3年度契約状況調査票!$C:$BY,55,FALSE))</f>
        <v/>
      </c>
      <c r="P105" s="11" t="str">
        <f>IF(A105="","",IF(VLOOKUP(A105,[7]令和3年度契約状況調査票!$C:$AR,23,FALSE)="②同種の他の契約の予定価格を類推されるおそれがあるため公表しない","×","○"))</f>
        <v/>
      </c>
    </row>
    <row r="106" spans="1:16" s="23" customFormat="1" ht="60" hidden="1" customHeight="1">
      <c r="A106" s="12" t="str">
        <f>IF(MAX([7]令和3年度契約状況調査票!C100:C345)&gt;=ROW()-5,ROW()-5,"")</f>
        <v/>
      </c>
      <c r="B106" s="13" t="str">
        <f>IF(A106="","",VLOOKUP(A106,[7]令和3年度契約状況調査票!$C:$AR,7,FALSE))</f>
        <v/>
      </c>
      <c r="C106" s="14" t="str">
        <f>IF(A106="","",VLOOKUP(A106,[7]令和3年度契約状況調査票!$C:$AR,8,FALSE))</f>
        <v/>
      </c>
      <c r="D106" s="15" t="str">
        <f>IF(A106="","",VLOOKUP(A106,[7]令和3年度契約状況調査票!$C:$AR,11,FALSE))</f>
        <v/>
      </c>
      <c r="E106" s="13" t="str">
        <f>IF(A106="","",VLOOKUP(A106,[7]令和3年度契約状況調査票!$C:$AR,12,FALSE))</f>
        <v/>
      </c>
      <c r="F106" s="16" t="str">
        <f>IF(A106="","",VLOOKUP(A106,[7]令和3年度契約状況調査票!$C:$AR,13,FALSE))</f>
        <v/>
      </c>
      <c r="G106" s="17" t="str">
        <f>IF(A106="","",IF(VLOOKUP(A106,[7]令和3年度契約状況調査票!$C:$AR,14,FALSE)="②一般競争入札（総合評価方式）","一般競争入札"&amp;CHAR(10)&amp;"（総合評価方式）","一般競争入札"))</f>
        <v/>
      </c>
      <c r="H106" s="18" t="str">
        <f>IF(A106="","",IF(VLOOKUP(A106,[7]令和3年度契約状況調査票!$C:$AR,23,FALSE)="②同種の他の契約の予定価格を類推されるおそれがあるため公表しない","同種の他の契約の予定価格を類推されるおそれがあるため公表しない",IF(VLOOKUP(A106,[7]令和3年度契約状況調査票!$C:$AR,23,FALSE)="－","－",IF(VLOOKUP(A106,[7]令和3年度契約状況調査票!$C:$AR,9,FALSE)&lt;&gt;"",TEXT(VLOOKUP(A106,[7]令和3年度契約状況調査票!$C:$AR,16,FALSE),"#,##0円")&amp;CHAR(10)&amp;"(A)",VLOOKUP(A106,[7]令和3年度契約状況調査票!$C:$AR,16,FALSE)))))</f>
        <v/>
      </c>
      <c r="I106" s="18" t="str">
        <f>IF(A106="","",VLOOKUP(A106,[7]令和3年度契約状況調査票!$C:$AR,17,FALSE))</f>
        <v/>
      </c>
      <c r="J106" s="19" t="str">
        <f>IF(A106="","",IF(VLOOKUP(A106,[7]令和3年度契約状況調査票!$C:$AR,23,FALSE)="②同種の他の契約の予定価格を類推されるおそれがあるため公表しない","－",IF(VLOOKUP(A106,[7]令和3年度契約状況調査票!$C:$AR,23,FALSE)="－","－",IF(VLOOKUP(A106,[7]令和3年度契約状況調査票!$C:$AR,9,FALSE)&lt;&gt;"",TEXT(VLOOKUP(A106,[7]令和3年度契約状況調査票!$C:$AR,19,FALSE),"#.0%")&amp;CHAR(10)&amp;"(B/A×100)",VLOOKUP(A106,[7]令和3年度契約状況調査票!$C:$AR,19,FALSE)))))</f>
        <v/>
      </c>
      <c r="K106" s="20" t="str">
        <f>IF(A106="","",IF(VLOOKUP(A106,[7]令和3年度契約状況調査票!$C:$AR,29,FALSE)="①公益社団法人","公社",IF(VLOOKUP(A106,[7]令和3年度契約状況調査票!$C:$AR,29,FALSE)="②公益財団法人","公財","")))</f>
        <v/>
      </c>
      <c r="L106" s="20" t="str">
        <f>IF(A106="","",VLOOKUP(A106,[7]令和3年度契約状況調査票!$C:$AR,30,FALSE))</f>
        <v/>
      </c>
      <c r="M106" s="21" t="str">
        <f>IF(A106="","",IF(VLOOKUP(A106,[7]令和3年度契約状況調査票!$C:$AR,30,FALSE)="国所管",VLOOKUP(A106,[7]令和3年度契約状況調査票!$C:$AR,24,FALSE),""))</f>
        <v/>
      </c>
      <c r="N106" s="22" t="str">
        <f>IF(A106="","",IF(AND(P106="○",O106="分担契約/単価契約"),"単価契約"&amp;CHAR(10)&amp;"予定調達総額 "&amp;TEXT(VLOOKUP(A106,[7]令和3年度契約状況調査票!$C:$AR,18,FALSE),"#,##0円")&amp;"(B)"&amp;CHAR(10)&amp;"分担契約"&amp;CHAR(10)&amp;VLOOKUP(A106,[7]令和3年度契約状況調査票!$C:$AR,34,FALSE),IF(AND(P106="○",O106="分担契約"),"分担契約"&amp;CHAR(10)&amp;"契約総額 "&amp;TEXT(VLOOKUP(A106,[7]令和3年度契約状況調査票!$C:$AR,18,FALSE),"#,##0円")&amp;"(B)"&amp;CHAR(10)&amp;VLOOKUP(A106,[7]令和3年度契約状況調査票!$C:$AR,34,FALSE),(IF(O106="分担契約/単価契約","単価契約"&amp;CHAR(10)&amp;"予定調達総額 "&amp;TEXT(VLOOKUP(A106,[7]令和3年度契約状況調査票!$C:$AR,18,FALSE),"#,##0円")&amp;CHAR(10)&amp;"分担契約"&amp;CHAR(10)&amp;VLOOKUP(A106,[7]令和3年度契約状況調査票!$C:$AR,34,FALSE),IF(O106="分担契約","分担契約"&amp;CHAR(10)&amp;"契約総額 "&amp;TEXT(VLOOKUP(A106,[7]令和3年度契約状況調査票!$C:$AR,18,FALSE),"#,##0円")&amp;CHAR(10)&amp;VLOOKUP(A106,[7]令和3年度契約状況調査票!$C:$AR,34,FALSE),IF(O106="単価契約","単価契約"&amp;CHAR(10)&amp;"予定調達総額 "&amp;TEXT(VLOOKUP(A106,[7]令和3年度契約状況調査票!$C:$AR,18,FALSE),"#,##0円")&amp;CHAR(10)&amp;VLOOKUP(A106,[7]令和3年度契約状況調査票!$C:$AR,34,FALSE),VLOOKUP(A106,[7]令和3年度契約状況調査票!$C:$AR,34,FALSE))))))))</f>
        <v/>
      </c>
      <c r="O106" s="11" t="str">
        <f>IF(A106="","",VLOOKUP(A106,[7]令和3年度契約状況調査票!$C:$BY,55,FALSE))</f>
        <v/>
      </c>
      <c r="P106" s="11" t="str">
        <f>IF(A106="","",IF(VLOOKUP(A106,[7]令和3年度契約状況調査票!$C:$AR,23,FALSE)="②同種の他の契約の予定価格を類推されるおそれがあるため公表しない","×","○"))</f>
        <v/>
      </c>
    </row>
    <row r="107" spans="1:16" s="23" customFormat="1" ht="60" hidden="1" customHeight="1">
      <c r="A107" s="12" t="str">
        <f>IF(MAX([7]令和3年度契約状況調査票!C101:C346)&gt;=ROW()-5,ROW()-5,"")</f>
        <v/>
      </c>
      <c r="B107" s="13" t="str">
        <f>IF(A107="","",VLOOKUP(A107,[7]令和3年度契約状況調査票!$C:$AR,7,FALSE))</f>
        <v/>
      </c>
      <c r="C107" s="14" t="str">
        <f>IF(A107="","",VLOOKUP(A107,[7]令和3年度契約状況調査票!$C:$AR,8,FALSE))</f>
        <v/>
      </c>
      <c r="D107" s="15" t="str">
        <f>IF(A107="","",VLOOKUP(A107,[7]令和3年度契約状況調査票!$C:$AR,11,FALSE))</f>
        <v/>
      </c>
      <c r="E107" s="13" t="str">
        <f>IF(A107="","",VLOOKUP(A107,[7]令和3年度契約状況調査票!$C:$AR,12,FALSE))</f>
        <v/>
      </c>
      <c r="F107" s="16" t="str">
        <f>IF(A107="","",VLOOKUP(A107,[7]令和3年度契約状況調査票!$C:$AR,13,FALSE))</f>
        <v/>
      </c>
      <c r="G107" s="17" t="str">
        <f>IF(A107="","",IF(VLOOKUP(A107,[7]令和3年度契約状況調査票!$C:$AR,14,FALSE)="②一般競争入札（総合評価方式）","一般競争入札"&amp;CHAR(10)&amp;"（総合評価方式）","一般競争入札"))</f>
        <v/>
      </c>
      <c r="H107" s="18" t="str">
        <f>IF(A107="","",IF(VLOOKUP(A107,[7]令和3年度契約状況調査票!$C:$AR,23,FALSE)="②同種の他の契約の予定価格を類推されるおそれがあるため公表しない","同種の他の契約の予定価格を類推されるおそれがあるため公表しない",IF(VLOOKUP(A107,[7]令和3年度契約状況調査票!$C:$AR,23,FALSE)="－","－",IF(VLOOKUP(A107,[7]令和3年度契約状況調査票!$C:$AR,9,FALSE)&lt;&gt;"",TEXT(VLOOKUP(A107,[7]令和3年度契約状況調査票!$C:$AR,16,FALSE),"#,##0円")&amp;CHAR(10)&amp;"(A)",VLOOKUP(A107,[7]令和3年度契約状況調査票!$C:$AR,16,FALSE)))))</f>
        <v/>
      </c>
      <c r="I107" s="18" t="str">
        <f>IF(A107="","",VLOOKUP(A107,[7]令和3年度契約状況調査票!$C:$AR,17,FALSE))</f>
        <v/>
      </c>
      <c r="J107" s="19" t="str">
        <f>IF(A107="","",IF(VLOOKUP(A107,[7]令和3年度契約状況調査票!$C:$AR,23,FALSE)="②同種の他の契約の予定価格を類推されるおそれがあるため公表しない","－",IF(VLOOKUP(A107,[7]令和3年度契約状況調査票!$C:$AR,23,FALSE)="－","－",IF(VLOOKUP(A107,[7]令和3年度契約状況調査票!$C:$AR,9,FALSE)&lt;&gt;"",TEXT(VLOOKUP(A107,[7]令和3年度契約状況調査票!$C:$AR,19,FALSE),"#.0%")&amp;CHAR(10)&amp;"(B/A×100)",VLOOKUP(A107,[7]令和3年度契約状況調査票!$C:$AR,19,FALSE)))))</f>
        <v/>
      </c>
      <c r="K107" s="20" t="str">
        <f>IF(A107="","",IF(VLOOKUP(A107,[7]令和3年度契約状況調査票!$C:$AR,29,FALSE)="①公益社団法人","公社",IF(VLOOKUP(A107,[7]令和3年度契約状況調査票!$C:$AR,29,FALSE)="②公益財団法人","公財","")))</f>
        <v/>
      </c>
      <c r="L107" s="20" t="str">
        <f>IF(A107="","",VLOOKUP(A107,[7]令和3年度契約状況調査票!$C:$AR,30,FALSE))</f>
        <v/>
      </c>
      <c r="M107" s="21" t="str">
        <f>IF(A107="","",IF(VLOOKUP(A107,[7]令和3年度契約状況調査票!$C:$AR,30,FALSE)="国所管",VLOOKUP(A107,[7]令和3年度契約状況調査票!$C:$AR,24,FALSE),""))</f>
        <v/>
      </c>
      <c r="N107" s="22" t="str">
        <f>IF(A107="","",IF(AND(P107="○",O107="分担契約/単価契約"),"単価契約"&amp;CHAR(10)&amp;"予定調達総額 "&amp;TEXT(VLOOKUP(A107,[7]令和3年度契約状況調査票!$C:$AR,18,FALSE),"#,##0円")&amp;"(B)"&amp;CHAR(10)&amp;"分担契約"&amp;CHAR(10)&amp;VLOOKUP(A107,[7]令和3年度契約状況調査票!$C:$AR,34,FALSE),IF(AND(P107="○",O107="分担契約"),"分担契約"&amp;CHAR(10)&amp;"契約総額 "&amp;TEXT(VLOOKUP(A107,[7]令和3年度契約状況調査票!$C:$AR,18,FALSE),"#,##0円")&amp;"(B)"&amp;CHAR(10)&amp;VLOOKUP(A107,[7]令和3年度契約状況調査票!$C:$AR,34,FALSE),(IF(O107="分担契約/単価契約","単価契約"&amp;CHAR(10)&amp;"予定調達総額 "&amp;TEXT(VLOOKUP(A107,[7]令和3年度契約状況調査票!$C:$AR,18,FALSE),"#,##0円")&amp;CHAR(10)&amp;"分担契約"&amp;CHAR(10)&amp;VLOOKUP(A107,[7]令和3年度契約状況調査票!$C:$AR,34,FALSE),IF(O107="分担契約","分担契約"&amp;CHAR(10)&amp;"契約総額 "&amp;TEXT(VLOOKUP(A107,[7]令和3年度契約状況調査票!$C:$AR,18,FALSE),"#,##0円")&amp;CHAR(10)&amp;VLOOKUP(A107,[7]令和3年度契約状況調査票!$C:$AR,34,FALSE),IF(O107="単価契約","単価契約"&amp;CHAR(10)&amp;"予定調達総額 "&amp;TEXT(VLOOKUP(A107,[7]令和3年度契約状況調査票!$C:$AR,18,FALSE),"#,##0円")&amp;CHAR(10)&amp;VLOOKUP(A107,[7]令和3年度契約状況調査票!$C:$AR,34,FALSE),VLOOKUP(A107,[7]令和3年度契約状況調査票!$C:$AR,34,FALSE))))))))</f>
        <v/>
      </c>
      <c r="O107" s="11" t="str">
        <f>IF(A107="","",VLOOKUP(A107,[7]令和3年度契約状況調査票!$C:$BY,55,FALSE))</f>
        <v/>
      </c>
      <c r="P107" s="11" t="str">
        <f>IF(A107="","",IF(VLOOKUP(A107,[7]令和3年度契約状況調査票!$C:$AR,23,FALSE)="②同種の他の契約の予定価格を類推されるおそれがあるため公表しない","×","○"))</f>
        <v/>
      </c>
    </row>
    <row r="108" spans="1:16" s="23" customFormat="1" ht="60" hidden="1" customHeight="1">
      <c r="A108" s="12" t="str">
        <f>IF(MAX([7]令和3年度契約状況調査票!C102:C347)&gt;=ROW()-5,ROW()-5,"")</f>
        <v/>
      </c>
      <c r="B108" s="13" t="str">
        <f>IF(A108="","",VLOOKUP(A108,[7]令和3年度契約状況調査票!$C:$AR,7,FALSE))</f>
        <v/>
      </c>
      <c r="C108" s="14" t="str">
        <f>IF(A108="","",VLOOKUP(A108,[7]令和3年度契約状況調査票!$C:$AR,8,FALSE))</f>
        <v/>
      </c>
      <c r="D108" s="15" t="str">
        <f>IF(A108="","",VLOOKUP(A108,[7]令和3年度契約状況調査票!$C:$AR,11,FALSE))</f>
        <v/>
      </c>
      <c r="E108" s="13" t="str">
        <f>IF(A108="","",VLOOKUP(A108,[7]令和3年度契約状況調査票!$C:$AR,12,FALSE))</f>
        <v/>
      </c>
      <c r="F108" s="16" t="str">
        <f>IF(A108="","",VLOOKUP(A108,[7]令和3年度契約状況調査票!$C:$AR,13,FALSE))</f>
        <v/>
      </c>
      <c r="G108" s="17" t="str">
        <f>IF(A108="","",IF(VLOOKUP(A108,[7]令和3年度契約状況調査票!$C:$AR,14,FALSE)="②一般競争入札（総合評価方式）","一般競争入札"&amp;CHAR(10)&amp;"（総合評価方式）","一般競争入札"))</f>
        <v/>
      </c>
      <c r="H108" s="18" t="str">
        <f>IF(A108="","",IF(VLOOKUP(A108,[7]令和3年度契約状況調査票!$C:$AR,23,FALSE)="②同種の他の契約の予定価格を類推されるおそれがあるため公表しない","同種の他の契約の予定価格を類推されるおそれがあるため公表しない",IF(VLOOKUP(A108,[7]令和3年度契約状況調査票!$C:$AR,23,FALSE)="－","－",IF(VLOOKUP(A108,[7]令和3年度契約状況調査票!$C:$AR,9,FALSE)&lt;&gt;"",TEXT(VLOOKUP(A108,[7]令和3年度契約状況調査票!$C:$AR,16,FALSE),"#,##0円")&amp;CHAR(10)&amp;"(A)",VLOOKUP(A108,[7]令和3年度契約状況調査票!$C:$AR,16,FALSE)))))</f>
        <v/>
      </c>
      <c r="I108" s="18" t="str">
        <f>IF(A108="","",VLOOKUP(A108,[7]令和3年度契約状況調査票!$C:$AR,17,FALSE))</f>
        <v/>
      </c>
      <c r="J108" s="19" t="str">
        <f>IF(A108="","",IF(VLOOKUP(A108,[7]令和3年度契約状況調査票!$C:$AR,23,FALSE)="②同種の他の契約の予定価格を類推されるおそれがあるため公表しない","－",IF(VLOOKUP(A108,[7]令和3年度契約状況調査票!$C:$AR,23,FALSE)="－","－",IF(VLOOKUP(A108,[7]令和3年度契約状況調査票!$C:$AR,9,FALSE)&lt;&gt;"",TEXT(VLOOKUP(A108,[7]令和3年度契約状況調査票!$C:$AR,19,FALSE),"#.0%")&amp;CHAR(10)&amp;"(B/A×100)",VLOOKUP(A108,[7]令和3年度契約状況調査票!$C:$AR,19,FALSE)))))</f>
        <v/>
      </c>
      <c r="K108" s="20" t="str">
        <f>IF(A108="","",IF(VLOOKUP(A108,[7]令和3年度契約状況調査票!$C:$AR,29,FALSE)="①公益社団法人","公社",IF(VLOOKUP(A108,[7]令和3年度契約状況調査票!$C:$AR,29,FALSE)="②公益財団法人","公財","")))</f>
        <v/>
      </c>
      <c r="L108" s="20" t="str">
        <f>IF(A108="","",VLOOKUP(A108,[7]令和3年度契約状況調査票!$C:$AR,30,FALSE))</f>
        <v/>
      </c>
      <c r="M108" s="21" t="str">
        <f>IF(A108="","",IF(VLOOKUP(A108,[7]令和3年度契約状況調査票!$C:$AR,30,FALSE)="国所管",VLOOKUP(A108,[7]令和3年度契約状況調査票!$C:$AR,24,FALSE),""))</f>
        <v/>
      </c>
      <c r="N108" s="22" t="str">
        <f>IF(A108="","",IF(AND(P108="○",O108="分担契約/単価契約"),"単価契約"&amp;CHAR(10)&amp;"予定調達総額 "&amp;TEXT(VLOOKUP(A108,[7]令和3年度契約状況調査票!$C:$AR,18,FALSE),"#,##0円")&amp;"(B)"&amp;CHAR(10)&amp;"分担契約"&amp;CHAR(10)&amp;VLOOKUP(A108,[7]令和3年度契約状況調査票!$C:$AR,34,FALSE),IF(AND(P108="○",O108="分担契約"),"分担契約"&amp;CHAR(10)&amp;"契約総額 "&amp;TEXT(VLOOKUP(A108,[7]令和3年度契約状況調査票!$C:$AR,18,FALSE),"#,##0円")&amp;"(B)"&amp;CHAR(10)&amp;VLOOKUP(A108,[7]令和3年度契約状況調査票!$C:$AR,34,FALSE),(IF(O108="分担契約/単価契約","単価契約"&amp;CHAR(10)&amp;"予定調達総額 "&amp;TEXT(VLOOKUP(A108,[7]令和3年度契約状況調査票!$C:$AR,18,FALSE),"#,##0円")&amp;CHAR(10)&amp;"分担契約"&amp;CHAR(10)&amp;VLOOKUP(A108,[7]令和3年度契約状況調査票!$C:$AR,34,FALSE),IF(O108="分担契約","分担契約"&amp;CHAR(10)&amp;"契約総額 "&amp;TEXT(VLOOKUP(A108,[7]令和3年度契約状況調査票!$C:$AR,18,FALSE),"#,##0円")&amp;CHAR(10)&amp;VLOOKUP(A108,[7]令和3年度契約状況調査票!$C:$AR,34,FALSE),IF(O108="単価契約","単価契約"&amp;CHAR(10)&amp;"予定調達総額 "&amp;TEXT(VLOOKUP(A108,[7]令和3年度契約状況調査票!$C:$AR,18,FALSE),"#,##0円")&amp;CHAR(10)&amp;VLOOKUP(A108,[7]令和3年度契約状況調査票!$C:$AR,34,FALSE),VLOOKUP(A108,[7]令和3年度契約状況調査票!$C:$AR,34,FALSE))))))))</f>
        <v/>
      </c>
      <c r="O108" s="11" t="str">
        <f>IF(A108="","",VLOOKUP(A108,[7]令和3年度契約状況調査票!$C:$BY,55,FALSE))</f>
        <v/>
      </c>
      <c r="P108" s="11" t="str">
        <f>IF(A108="","",IF(VLOOKUP(A108,[7]令和3年度契約状況調査票!$C:$AR,23,FALSE)="②同種の他の契約の予定価格を類推されるおそれがあるため公表しない","×","○"))</f>
        <v/>
      </c>
    </row>
    <row r="109" spans="1:16" hidden="1"/>
    <row r="110" spans="1:16" hidden="1"/>
    <row r="111" spans="1:16" hidden="1"/>
    <row r="112" spans="1:16"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8"/>
    <dataValidation operator="greaterThanOrEqual" allowBlank="1" showInputMessage="1" showErrorMessage="1" errorTitle="注意" error="プルダウンメニューから選択して下さい_x000a_" sqref="G6:G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view="pageBreakPreview" topLeftCell="B1" zoomScale="80" zoomScaleNormal="100" zoomScaleSheetLayoutView="80" workbookViewId="0">
      <selection activeCell="E8" sqref="E8"/>
    </sheetView>
  </sheetViews>
  <sheetFormatPr defaultRowHeight="13.5"/>
  <cols>
    <col min="1" max="1" width="0" style="2" hidden="1" customWidth="1"/>
    <col min="2" max="2" width="30.625" style="1" customWidth="1"/>
    <col min="3" max="3" width="20.625" style="2" customWidth="1"/>
    <col min="4" max="4" width="14.375" style="3" customWidth="1"/>
    <col min="5" max="5" width="20.625" style="4" customWidth="1"/>
    <col min="6" max="6" width="14.625" style="4" customWidth="1"/>
    <col min="7" max="7" width="18.875" style="24" customWidth="1"/>
    <col min="8" max="8" width="13.625" style="5" customWidth="1"/>
    <col min="9" max="9" width="13.625" style="3" customWidth="1"/>
    <col min="10" max="10" width="7.625" style="25"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c r="A1" s="51"/>
      <c r="B1" s="54" t="s">
        <v>15</v>
      </c>
      <c r="C1" s="55"/>
      <c r="D1" s="55"/>
      <c r="E1" s="55"/>
      <c r="F1" s="55"/>
      <c r="G1" s="60"/>
      <c r="H1" s="55"/>
      <c r="I1" s="55"/>
      <c r="J1" s="55"/>
      <c r="K1" s="55"/>
      <c r="L1" s="55"/>
      <c r="M1" s="55"/>
      <c r="N1" s="55"/>
      <c r="O1" s="55"/>
    </row>
    <row r="2" spans="1:17">
      <c r="A2" s="52"/>
    </row>
    <row r="3" spans="1:17">
      <c r="A3" s="52"/>
      <c r="B3" s="26"/>
      <c r="C3" s="27"/>
      <c r="D3" s="27"/>
      <c r="E3" s="28"/>
      <c r="F3" s="28"/>
      <c r="G3" s="29"/>
      <c r="H3" s="30"/>
      <c r="I3" s="27"/>
      <c r="J3" s="31"/>
      <c r="K3" s="28"/>
      <c r="L3" s="28"/>
      <c r="M3" s="28"/>
      <c r="N3" s="32"/>
      <c r="O3" s="33"/>
      <c r="P3" s="28"/>
      <c r="Q3" s="28"/>
    </row>
    <row r="4" spans="1:17" ht="21.95" customHeight="1">
      <c r="A4" s="52"/>
      <c r="B4" s="47" t="s">
        <v>16</v>
      </c>
      <c r="C4" s="47" t="s">
        <v>17</v>
      </c>
      <c r="D4" s="47" t="s">
        <v>18</v>
      </c>
      <c r="E4" s="47" t="s">
        <v>19</v>
      </c>
      <c r="F4" s="49" t="s">
        <v>20</v>
      </c>
      <c r="G4" s="61" t="s">
        <v>21</v>
      </c>
      <c r="H4" s="56" t="s">
        <v>22</v>
      </c>
      <c r="I4" s="47" t="s">
        <v>23</v>
      </c>
      <c r="J4" s="57" t="s">
        <v>24</v>
      </c>
      <c r="K4" s="58" t="s">
        <v>25</v>
      </c>
      <c r="L4" s="59" t="s">
        <v>26</v>
      </c>
      <c r="M4" s="59"/>
      <c r="N4" s="59"/>
      <c r="O4" s="49" t="s">
        <v>27</v>
      </c>
      <c r="P4" s="28"/>
      <c r="Q4" s="28"/>
    </row>
    <row r="5" spans="1:17" s="11" customFormat="1" ht="37.5" customHeight="1">
      <c r="A5" s="53"/>
      <c r="B5" s="47"/>
      <c r="C5" s="47"/>
      <c r="D5" s="47"/>
      <c r="E5" s="47"/>
      <c r="F5" s="50"/>
      <c r="G5" s="61"/>
      <c r="H5" s="56"/>
      <c r="I5" s="47"/>
      <c r="J5" s="57"/>
      <c r="K5" s="58"/>
      <c r="L5" s="34" t="s">
        <v>28</v>
      </c>
      <c r="M5" s="34" t="s">
        <v>29</v>
      </c>
      <c r="N5" s="35" t="s">
        <v>14</v>
      </c>
      <c r="O5" s="50"/>
      <c r="P5" s="36"/>
      <c r="Q5" s="36"/>
    </row>
    <row r="6" spans="1:17" s="11" customFormat="1" ht="60" customHeight="1">
      <c r="A6" s="12" t="str">
        <f>IF(MAX([7]令和3年度契約状況調査票!D5:D245)&gt;=ROW()-5,ROW()-5,"")</f>
        <v/>
      </c>
      <c r="B6" s="13" t="str">
        <f>IF(A6="","",VLOOKUP(A6,[7]令和3年度契約状況調査票!$D:$AR,6,FALSE))</f>
        <v/>
      </c>
      <c r="C6" s="14" t="str">
        <f>IF(A6="","",VLOOKUP(A6,[7]令和3年度契約状況調査票!$D:$AR,7,FALSE))</f>
        <v/>
      </c>
      <c r="D6" s="37" t="str">
        <f>IF(A6="","",VLOOKUP(A6,[7]令和3年度契約状況調査票!$D:$AR,10,FALSE))</f>
        <v/>
      </c>
      <c r="E6" s="13" t="str">
        <f>IF(A6="","",VLOOKUP(A6,[7]令和3年度契約状況調査票!$D:$AR,11,FALSE))</f>
        <v/>
      </c>
      <c r="F6" s="16" t="str">
        <f>IF(A6="","",VLOOKUP(A6,[7]令和3年度契約状況調査票!$D:$AR,12,FALSE))</f>
        <v/>
      </c>
      <c r="G6" s="17" t="str">
        <f>IF(A6="","",VLOOKUP(A6,[7]令和3年度契約状況調査票!$D:$AR,32,FALSE))</f>
        <v/>
      </c>
      <c r="H6" s="18" t="str">
        <f>IF(A6="","",IF(VLOOKUP(A6,[7]令和3年度契約状況調査票!$D:$AR,22,FALSE)="②同種の他の契約の予定価格を類推されるおそれがあるため公表しない","同種の他の契約の予定価格を類推されるおそれがあるため公表しない",IF(VLOOKUP(A6,[7]令和3年度契約状況調査票!$D:$AR,22,FALSE)="－","－",IF(VLOOKUP(A6,[7]令和3年度契約状況調査票!$D:$AR,8,FALSE)&lt;&gt;"",TEXT(VLOOKUP(A6,[7]令和3年度契約状況調査票!$D:$AR,15,FALSE),"#,##0円")&amp;CHAR(10)&amp;"(A)",VLOOKUP(A6,[7]令和3年度契約状況調査票!$D:$AR,15,FALSE)))))</f>
        <v/>
      </c>
      <c r="I6" s="18" t="str">
        <f>IF(A6="","",VLOOKUP(A6,[7]令和3年度契約状況調査票!$D:$AR,16,FALSE))</f>
        <v/>
      </c>
      <c r="J6" s="20" t="str">
        <f>IF(A6="","",IF(VLOOKUP(A6,[7]令和3年度契約状況調査票!$D:$AR,22,FALSE)="②同種の他の契約の予定価格を類推されるおそれがあるため公表しない","－",IF(VLOOKUP(A6,[7]令和3年度契約状況調査票!$D:$AR,22,FALSE)="－","－",IF(VLOOKUP(A6,[7]令和3年度契約状況調査票!$D:$AR,8,FALSE)&lt;&gt;"",TEXT(VLOOKUP(A6,[7]令和3年度契約状況調査票!$D:$AR,18,FALSE),"#.0%")&amp;CHAR(10)&amp;"(B/A×100)",VLOOKUP(A6,[7]令和3年度契約状況調査票!$D:$AR,18,FALSE)))))</f>
        <v/>
      </c>
      <c r="K6" s="38"/>
      <c r="L6" s="20" t="str">
        <f>IF(A6="","",IF(VLOOKUP(A6,[7]令和3年度契約状況調査票!$D:$AR,28,FALSE)="①公益社団法人","公社",IF(VLOOKUP(A6,[7]令和3年度契約状況調査票!$D:$AR,28,FALSE)="②公益財団法人","公財","")))</f>
        <v/>
      </c>
      <c r="M6" s="20" t="str">
        <f>IF(A6="","",VLOOKUP(A6,[7]令和3年度契約状況調査票!$D:$AR,29,FALSE))</f>
        <v/>
      </c>
      <c r="N6" s="21" t="str">
        <f>IF(A6="","",IF(VLOOKUP(A6,[7]令和3年度契約状況調査票!$D:$AR,29,FALSE)="国所管",VLOOKUP(A6,[7]令和3年度契約状況調査票!$D:$AR,23,FALSE),""))</f>
        <v/>
      </c>
      <c r="O6" s="22" t="str">
        <f>IF(A6="","",IF(AND(Q6="○",P6="分担契約/単価契約"),"単価契約"&amp;CHAR(10)&amp;"予定調達総額 "&amp;TEXT(VLOOKUP(A6,[7]令和3年度契約状況調査票!$D:$AR,17,FALSE),"#,##0円")&amp;"(B)"&amp;CHAR(10)&amp;"分担契約"&amp;CHAR(10)&amp;VLOOKUP(A6,[7]令和3年度契約状況調査票!$D:$AR,33,FALSE),IF(AND(Q6="○",P6="分担契約"),"分担契約"&amp;CHAR(10)&amp;"契約総額 "&amp;TEXT(VLOOKUP(A6,[7]令和3年度契約状況調査票!$D:$AR,17,FALSE),"#,##0円")&amp;"(B)"&amp;CHAR(10)&amp;VLOOKUP(A6,[7]令和3年度契約状況調査票!$D:$AR,33,FALSE),(IF(P6="分担契約/単価契約","単価契約"&amp;CHAR(10)&amp;"予定調達総額 "&amp;TEXT(VLOOKUP(A6,[7]令和3年度契約状況調査票!$D:$AR,17,FALSE),"#,##0円")&amp;CHAR(10)&amp;"分担契約"&amp;CHAR(10)&amp;VLOOKUP(A6,[7]令和3年度契約状況調査票!$D:$AR,33,FALSE),IF(P6="分担契約","分担契約"&amp;CHAR(10)&amp;"契約総額 "&amp;TEXT(VLOOKUP(A6,[7]令和3年度契約状況調査票!$D:$AR,17,FALSE),"#,##0円")&amp;CHAR(10)&amp;VLOOKUP(A6,[7]令和3年度契約状況調査票!$D:$AR,33,FALSE),IF(P6="単価契約","単価契約"&amp;CHAR(10)&amp;"予定調達総額 "&amp;TEXT(VLOOKUP(A6,[7]令和3年度契約状況調査票!$D:$AR,17,FALSE),"#,##0円")&amp;CHAR(10)&amp;VLOOKUP(A6,[7]令和3年度契約状況調査票!$D:$AR,33,FALSE),VLOOKUP(A6,[7]令和3年度契約状況調査票!$D:$AR,33,FALSE))))))))</f>
        <v/>
      </c>
      <c r="P6" s="36" t="str">
        <f>IF(A6="","",VLOOKUP(A6,[7]令和3年度契約状況調査票!$D:$BY,54,FALSE))</f>
        <v/>
      </c>
      <c r="Q6" s="36" t="str">
        <f>IF(A6="","",IF(VLOOKUP(A6,[7]令和3年度契約状況調査票!$D:$AR,22,FALSE)="②同種の他の契約の予定価格を類推されるおそれがあるため公表しない","×","○"))</f>
        <v/>
      </c>
    </row>
    <row r="7" spans="1:17" s="11" customFormat="1" ht="60" customHeight="1">
      <c r="A7" s="12" t="str">
        <f>IF(MAX([7]令和3年度契約状況調査票!D6:D246)&gt;=ROW()-5,ROW()-5,"")</f>
        <v/>
      </c>
      <c r="B7" s="13" t="str">
        <f>IF(A7="","",VLOOKUP(A7,[7]令和3年度契約状況調査票!$D:$AR,6,FALSE))</f>
        <v/>
      </c>
      <c r="C7" s="14" t="str">
        <f>IF(A7="","",VLOOKUP(A7,[7]令和3年度契約状況調査票!$D:$AR,7,FALSE))</f>
        <v/>
      </c>
      <c r="D7" s="37" t="str">
        <f>IF(A7="","",VLOOKUP(A7,[7]令和3年度契約状況調査票!$D:$AR,10,FALSE))</f>
        <v/>
      </c>
      <c r="E7" s="13" t="str">
        <f>IF(A7="","",VLOOKUP(A7,[7]令和3年度契約状況調査票!$D:$AR,11,FALSE))</f>
        <v/>
      </c>
      <c r="F7" s="16" t="str">
        <f>IF(A7="","",VLOOKUP(A7,[7]令和3年度契約状況調査票!$D:$AR,12,FALSE))</f>
        <v/>
      </c>
      <c r="G7" s="17" t="str">
        <f>IF(A7="","",VLOOKUP(A7,[7]令和3年度契約状況調査票!$D:$AR,32,FALSE))</f>
        <v/>
      </c>
      <c r="H7" s="18" t="str">
        <f>IF(A7="","",IF(VLOOKUP(A7,[7]令和3年度契約状況調査票!$D:$AR,22,FALSE)="②同種の他の契約の予定価格を類推されるおそれがあるため公表しない","同種の他の契約の予定価格を類推されるおそれがあるため公表しない",IF(VLOOKUP(A7,[7]令和3年度契約状況調査票!$D:$AR,22,FALSE)="－","－",IF(VLOOKUP(A7,[7]令和3年度契約状況調査票!$D:$AR,8,FALSE)&lt;&gt;"",TEXT(VLOOKUP(A7,[7]令和3年度契約状況調査票!$D:$AR,15,FALSE),"#,##0円")&amp;CHAR(10)&amp;"(A)",VLOOKUP(A7,[7]令和3年度契約状況調査票!$D:$AR,15,FALSE)))))</f>
        <v/>
      </c>
      <c r="I7" s="18" t="str">
        <f>IF(A7="","",VLOOKUP(A7,[7]令和3年度契約状況調査票!$D:$AR,16,FALSE))</f>
        <v/>
      </c>
      <c r="J7" s="20" t="str">
        <f>IF(A7="","",IF(VLOOKUP(A7,[7]令和3年度契約状況調査票!$D:$AR,22,FALSE)="②同種の他の契約の予定価格を類推されるおそれがあるため公表しない","－",IF(VLOOKUP(A7,[7]令和3年度契約状況調査票!$D:$AR,22,FALSE)="－","－",IF(VLOOKUP(A7,[7]令和3年度契約状況調査票!$D:$AR,8,FALSE)&lt;&gt;"",TEXT(VLOOKUP(A7,[7]令和3年度契約状況調査票!$D:$AR,18,FALSE),"#.0%")&amp;CHAR(10)&amp;"(B/A×100)",VLOOKUP(A7,[7]令和3年度契約状況調査票!$D:$AR,18,FALSE)))))</f>
        <v/>
      </c>
      <c r="K7" s="38"/>
      <c r="L7" s="20" t="str">
        <f>IF(A7="","",IF(VLOOKUP(A7,[7]令和3年度契約状況調査票!$D:$AR,28,FALSE)="①公益社団法人","公社",IF(VLOOKUP(A7,[7]令和3年度契約状況調査票!$D:$AR,28,FALSE)="②公益財団法人","公財","")))</f>
        <v/>
      </c>
      <c r="M7" s="20" t="str">
        <f>IF(A7="","",VLOOKUP(A7,[7]令和3年度契約状況調査票!$D:$AR,29,FALSE))</f>
        <v/>
      </c>
      <c r="N7" s="21" t="str">
        <f>IF(A7="","",IF(VLOOKUP(A7,[7]令和3年度契約状況調査票!$D:$AR,29,FALSE)="国所管",VLOOKUP(A7,[7]令和3年度契約状況調査票!$D:$AR,23,FALSE),""))</f>
        <v/>
      </c>
      <c r="O7" s="22" t="str">
        <f>IF(A7="","",IF(AND(Q7="○",P7="分担契約/単価契約"),"単価契約"&amp;CHAR(10)&amp;"予定調達総額 "&amp;TEXT(VLOOKUP(A7,[7]令和3年度契約状況調査票!$D:$AR,17,FALSE),"#,##0円")&amp;"(B)"&amp;CHAR(10)&amp;"分担契約"&amp;CHAR(10)&amp;VLOOKUP(A7,[7]令和3年度契約状況調査票!$D:$AR,33,FALSE),IF(AND(Q7="○",P7="分担契約"),"分担契約"&amp;CHAR(10)&amp;"契約総額 "&amp;TEXT(VLOOKUP(A7,[7]令和3年度契約状況調査票!$D:$AR,17,FALSE),"#,##0円")&amp;"(B)"&amp;CHAR(10)&amp;VLOOKUP(A7,[7]令和3年度契約状況調査票!$D:$AR,33,FALSE),(IF(P7="分担契約/単価契約","単価契約"&amp;CHAR(10)&amp;"予定調達総額 "&amp;TEXT(VLOOKUP(A7,[7]令和3年度契約状況調査票!$D:$AR,17,FALSE),"#,##0円")&amp;CHAR(10)&amp;"分担契約"&amp;CHAR(10)&amp;VLOOKUP(A7,[7]令和3年度契約状況調査票!$D:$AR,33,FALSE),IF(P7="分担契約","分担契約"&amp;CHAR(10)&amp;"契約総額 "&amp;TEXT(VLOOKUP(A7,[7]令和3年度契約状況調査票!$D:$AR,17,FALSE),"#,##0円")&amp;CHAR(10)&amp;VLOOKUP(A7,[7]令和3年度契約状況調査票!$D:$AR,33,FALSE),IF(P7="単価契約","単価契約"&amp;CHAR(10)&amp;"予定調達総額 "&amp;TEXT(VLOOKUP(A7,[7]令和3年度契約状況調査票!$D:$AR,17,FALSE),"#,##0円")&amp;CHAR(10)&amp;VLOOKUP(A7,[7]令和3年度契約状況調査票!$D:$AR,33,FALSE),VLOOKUP(A7,[7]令和3年度契約状況調査票!$D:$AR,33,FALSE))))))))</f>
        <v/>
      </c>
      <c r="P7" s="36" t="str">
        <f>IF(A7="","",VLOOKUP(A7,[7]令和3年度契約状況調査票!$D:$BY,54,FALSE))</f>
        <v/>
      </c>
      <c r="Q7" s="36" t="str">
        <f>IF(A7="","",IF(VLOOKUP(A7,[7]令和3年度契約状況調査票!$D:$AR,22,FALSE)="②同種の他の契約の予定価格を類推されるおそれがあるため公表しない","×","○"))</f>
        <v/>
      </c>
    </row>
    <row r="8" spans="1:17" s="11" customFormat="1" ht="60" customHeight="1">
      <c r="A8" s="12" t="str">
        <f>IF(MAX([7]令和3年度契約状況調査票!D9:D247)&gt;=ROW()-5,ROW()-5,"")</f>
        <v/>
      </c>
      <c r="B8" s="13" t="str">
        <f>IF(A8="","",VLOOKUP(A8,[7]令和3年度契約状況調査票!$D:$AR,6,FALSE))</f>
        <v/>
      </c>
      <c r="C8" s="14" t="str">
        <f>IF(A8="","",VLOOKUP(A8,[7]令和3年度契約状況調査票!$D:$AR,7,FALSE))</f>
        <v/>
      </c>
      <c r="D8" s="37" t="str">
        <f>IF(A8="","",VLOOKUP(A8,[7]令和3年度契約状況調査票!$D:$AR,10,FALSE))</f>
        <v/>
      </c>
      <c r="E8" s="13" t="str">
        <f>IF(A8="","",VLOOKUP(A8,[7]令和3年度契約状況調査票!$D:$AR,11,FALSE))</f>
        <v/>
      </c>
      <c r="F8" s="16" t="str">
        <f>IF(A8="","",VLOOKUP(A8,[7]令和3年度契約状況調査票!$D:$AR,12,FALSE))</f>
        <v/>
      </c>
      <c r="G8" s="17" t="str">
        <f>IF(A8="","",VLOOKUP(A8,[7]令和3年度契約状況調査票!$D:$AR,32,FALSE))</f>
        <v/>
      </c>
      <c r="H8" s="18" t="str">
        <f>IF(A8="","",IF(VLOOKUP(A8,[7]令和3年度契約状況調査票!$D:$AR,22,FALSE)="②同種の他の契約の予定価格を類推されるおそれがあるため公表しない","同種の他の契約の予定価格を類推されるおそれがあるため公表しない",IF(VLOOKUP(A8,[7]令和3年度契約状況調査票!$D:$AR,22,FALSE)="－","－",IF(VLOOKUP(A8,[7]令和3年度契約状況調査票!$D:$AR,8,FALSE)&lt;&gt;"",TEXT(VLOOKUP(A8,[7]令和3年度契約状況調査票!$D:$AR,15,FALSE),"#,##0円")&amp;CHAR(10)&amp;"(A)",VLOOKUP(A8,[7]令和3年度契約状況調査票!$D:$AR,15,FALSE)))))</f>
        <v/>
      </c>
      <c r="I8" s="18" t="str">
        <f>IF(A8="","",VLOOKUP(A8,[7]令和3年度契約状況調査票!$D:$AR,16,FALSE))</f>
        <v/>
      </c>
      <c r="J8" s="20" t="str">
        <f>IF(A8="","",IF(VLOOKUP(A8,[7]令和3年度契約状況調査票!$D:$AR,22,FALSE)="②同種の他の契約の予定価格を類推されるおそれがあるため公表しない","－",IF(VLOOKUP(A8,[7]令和3年度契約状況調査票!$D:$AR,22,FALSE)="－","－",IF(VLOOKUP(A8,[7]令和3年度契約状況調査票!$D:$AR,8,FALSE)&lt;&gt;"",TEXT(VLOOKUP(A8,[7]令和3年度契約状況調査票!$D:$AR,18,FALSE),"#.0%")&amp;CHAR(10)&amp;"(B/A×100)",VLOOKUP(A8,[7]令和3年度契約状況調査票!$D:$AR,18,FALSE)))))</f>
        <v/>
      </c>
      <c r="K8" s="38" t="s">
        <v>30</v>
      </c>
      <c r="L8" s="20" t="str">
        <f>IF(A8="","",IF(VLOOKUP(A8,[7]令和3年度契約状況調査票!$D:$AR,28,FALSE)="①公益社団法人","公社",IF(VLOOKUP(A8,[7]令和3年度契約状況調査票!$D:$AR,28,FALSE)="②公益財団法人","公財","")))</f>
        <v/>
      </c>
      <c r="M8" s="20" t="str">
        <f>IF(A8="","",VLOOKUP(A8,[7]令和3年度契約状況調査票!$D:$AR,29,FALSE))</f>
        <v/>
      </c>
      <c r="N8" s="21" t="str">
        <f>IF(A8="","",IF(VLOOKUP(A8,[7]令和3年度契約状況調査票!$D:$AR,29,FALSE)="国所管",VLOOKUP(A8,[7]令和3年度契約状況調査票!$D:$AR,23,FALSE),""))</f>
        <v/>
      </c>
      <c r="O8" s="22" t="str">
        <f>IF(A8="","",IF(AND(Q8="○",P8="分担契約/単価契約"),"単価契約"&amp;CHAR(10)&amp;"予定調達総額 "&amp;TEXT(VLOOKUP(A8,[7]令和3年度契約状況調査票!$D:$AR,17,FALSE),"#,##0円")&amp;"(B)"&amp;CHAR(10)&amp;"分担契約"&amp;CHAR(10)&amp;VLOOKUP(A8,[7]令和3年度契約状況調査票!$D:$AR,33,FALSE),IF(AND(Q8="○",P8="分担契約"),"分担契約"&amp;CHAR(10)&amp;"契約総額 "&amp;TEXT(VLOOKUP(A8,[7]令和3年度契約状況調査票!$D:$AR,17,FALSE),"#,##0円")&amp;"(B)"&amp;CHAR(10)&amp;VLOOKUP(A8,[7]令和3年度契約状況調査票!$D:$AR,33,FALSE),(IF(P8="分担契約/単価契約","単価契約"&amp;CHAR(10)&amp;"予定調達総額 "&amp;TEXT(VLOOKUP(A8,[7]令和3年度契約状況調査票!$D:$AR,17,FALSE),"#,##0円")&amp;CHAR(10)&amp;"分担契約"&amp;CHAR(10)&amp;VLOOKUP(A8,[7]令和3年度契約状況調査票!$D:$AR,33,FALSE),IF(P8="分担契約","分担契約"&amp;CHAR(10)&amp;"契約総額 "&amp;TEXT(VLOOKUP(A8,[7]令和3年度契約状況調査票!$D:$AR,17,FALSE),"#,##0円")&amp;CHAR(10)&amp;VLOOKUP(A8,[7]令和3年度契約状況調査票!$D:$AR,33,FALSE),IF(P8="単価契約","単価契約"&amp;CHAR(10)&amp;"予定調達総額 "&amp;TEXT(VLOOKUP(A8,[7]令和3年度契約状況調査票!$D:$AR,17,FALSE),"#,##0円")&amp;CHAR(10)&amp;VLOOKUP(A8,[7]令和3年度契約状況調査票!$D:$AR,33,FALSE),VLOOKUP(A8,[7]令和3年度契約状況調査票!$D:$AR,33,FALSE))))))))</f>
        <v/>
      </c>
      <c r="P8" s="36" t="str">
        <f>IF(A8="","",VLOOKUP(A8,[7]令和3年度契約状況調査票!$D:$BY,54,FALSE))</f>
        <v/>
      </c>
      <c r="Q8" s="36" t="str">
        <f>IF(A8="","",IF(VLOOKUP(A8,[7]令和3年度契約状況調査票!$D:$AR,22,FALSE)="②同種の他の契約の予定価格を類推されるおそれがあるため公表しない","×","○"))</f>
        <v/>
      </c>
    </row>
    <row r="9" spans="1:17" s="11" customFormat="1" ht="60" customHeight="1">
      <c r="A9" s="12" t="str">
        <f>IF(MAX([7]令和3年度契約状況調査票!D9:D248)&gt;=ROW()-5,ROW()-5,"")</f>
        <v/>
      </c>
      <c r="B9" s="13" t="str">
        <f>IF(A9="","",VLOOKUP(A9,[7]令和3年度契約状況調査票!$D:$AR,6,FALSE))</f>
        <v/>
      </c>
      <c r="C9" s="14" t="str">
        <f>IF(A9="","",VLOOKUP(A9,[7]令和3年度契約状況調査票!$D:$AR,7,FALSE))</f>
        <v/>
      </c>
      <c r="D9" s="37" t="str">
        <f>IF(A9="","",VLOOKUP(A9,[7]令和3年度契約状況調査票!$D:$AR,10,FALSE))</f>
        <v/>
      </c>
      <c r="E9" s="13" t="str">
        <f>IF(A9="","",VLOOKUP(A9,[7]令和3年度契約状況調査票!$D:$AR,11,FALSE))</f>
        <v/>
      </c>
      <c r="F9" s="16" t="str">
        <f>IF(A9="","",VLOOKUP(A9,[7]令和3年度契約状況調査票!$D:$AR,12,FALSE))</f>
        <v/>
      </c>
      <c r="G9" s="17" t="str">
        <f>IF(A9="","",VLOOKUP(A9,[7]令和3年度契約状況調査票!$D:$AR,32,FALSE))</f>
        <v/>
      </c>
      <c r="H9" s="18" t="str">
        <f>IF(A9="","",IF(VLOOKUP(A9,[7]令和3年度契約状況調査票!$D:$AR,22,FALSE)="②同種の他の契約の予定価格を類推されるおそれがあるため公表しない","同種の他の契約の予定価格を類推されるおそれがあるため公表しない",IF(VLOOKUP(A9,[7]令和3年度契約状況調査票!$D:$AR,22,FALSE)="－","－",IF(VLOOKUP(A9,[7]令和3年度契約状況調査票!$D:$AR,8,FALSE)&lt;&gt;"",TEXT(VLOOKUP(A9,[7]令和3年度契約状況調査票!$D:$AR,15,FALSE),"#,##0円")&amp;CHAR(10)&amp;"(A)",VLOOKUP(A9,[7]令和3年度契約状況調査票!$D:$AR,15,FALSE)))))</f>
        <v/>
      </c>
      <c r="I9" s="18" t="str">
        <f>IF(A9="","",VLOOKUP(A9,[7]令和3年度契約状況調査票!$D:$AR,16,FALSE))</f>
        <v/>
      </c>
      <c r="J9" s="20" t="str">
        <f>IF(A9="","",IF(VLOOKUP(A9,[7]令和3年度契約状況調査票!$D:$AR,22,FALSE)="②同種の他の契約の予定価格を類推されるおそれがあるため公表しない","－",IF(VLOOKUP(A9,[7]令和3年度契約状況調査票!$D:$AR,22,FALSE)="－","－",IF(VLOOKUP(A9,[7]令和3年度契約状況調査票!$D:$AR,8,FALSE)&lt;&gt;"",TEXT(VLOOKUP(A9,[7]令和3年度契約状況調査票!$D:$AR,18,FALSE),"#.0%")&amp;CHAR(10)&amp;"(B/A×100)",VLOOKUP(A9,[7]令和3年度契約状況調査票!$D:$AR,18,FALSE)))))</f>
        <v/>
      </c>
      <c r="K9" s="38" t="s">
        <v>30</v>
      </c>
      <c r="L9" s="20" t="str">
        <f>IF(A9="","",IF(VLOOKUP(A9,[7]令和3年度契約状況調査票!$D:$AR,28,FALSE)="①公益社団法人","公社",IF(VLOOKUP(A9,[7]令和3年度契約状況調査票!$D:$AR,28,FALSE)="②公益財団法人","公財","")))</f>
        <v/>
      </c>
      <c r="M9" s="20" t="str">
        <f>IF(A9="","",VLOOKUP(A9,[7]令和3年度契約状況調査票!$D:$AR,29,FALSE))</f>
        <v/>
      </c>
      <c r="N9" s="21" t="str">
        <f>IF(A9="","",IF(VLOOKUP(A9,[7]令和3年度契約状況調査票!$D:$AR,29,FALSE)="国所管",VLOOKUP(A9,[7]令和3年度契約状況調査票!$D:$AR,23,FALSE),""))</f>
        <v/>
      </c>
      <c r="O9" s="22" t="str">
        <f>IF(A9="","",IF(AND(Q9="○",P9="分担契約/単価契約"),"単価契約"&amp;CHAR(10)&amp;"予定調達総額 "&amp;TEXT(VLOOKUP(A9,[7]令和3年度契約状況調査票!$D:$AR,17,FALSE),"#,##0円")&amp;"(B)"&amp;CHAR(10)&amp;"分担契約"&amp;CHAR(10)&amp;VLOOKUP(A9,[7]令和3年度契約状況調査票!$D:$AR,33,FALSE),IF(AND(Q9="○",P9="分担契約"),"分担契約"&amp;CHAR(10)&amp;"契約総額 "&amp;TEXT(VLOOKUP(A9,[7]令和3年度契約状況調査票!$D:$AR,17,FALSE),"#,##0円")&amp;"(B)"&amp;CHAR(10)&amp;VLOOKUP(A9,[7]令和3年度契約状況調査票!$D:$AR,33,FALSE),(IF(P9="分担契約/単価契約","単価契約"&amp;CHAR(10)&amp;"予定調達総額 "&amp;TEXT(VLOOKUP(A9,[7]令和3年度契約状況調査票!$D:$AR,17,FALSE),"#,##0円")&amp;CHAR(10)&amp;"分担契約"&amp;CHAR(10)&amp;VLOOKUP(A9,[7]令和3年度契約状況調査票!$D:$AR,33,FALSE),IF(P9="分担契約","分担契約"&amp;CHAR(10)&amp;"契約総額 "&amp;TEXT(VLOOKUP(A9,[7]令和3年度契約状況調査票!$D:$AR,17,FALSE),"#,##0円")&amp;CHAR(10)&amp;VLOOKUP(A9,[7]令和3年度契約状況調査票!$D:$AR,33,FALSE),IF(P9="単価契約","単価契約"&amp;CHAR(10)&amp;"予定調達総額 "&amp;TEXT(VLOOKUP(A9,[7]令和3年度契約状況調査票!$D:$AR,17,FALSE),"#,##0円")&amp;CHAR(10)&amp;VLOOKUP(A9,[7]令和3年度契約状況調査票!$D:$AR,33,FALSE),VLOOKUP(A9,[7]令和3年度契約状況調査票!$D:$AR,33,FALSE))))))))</f>
        <v/>
      </c>
      <c r="P9" s="36" t="str">
        <f>IF(A9="","",VLOOKUP(A9,[7]令和3年度契約状況調査票!$D:$BY,54,FALSE))</f>
        <v/>
      </c>
      <c r="Q9" s="36" t="str">
        <f>IF(A9="","",IF(VLOOKUP(A9,[7]令和3年度契約状況調査票!$D:$AR,22,FALSE)="②同種の他の契約の予定価格を類推されるおそれがあるため公表しない","×","○"))</f>
        <v/>
      </c>
    </row>
    <row r="10" spans="1:17" s="11" customFormat="1" ht="60" customHeight="1">
      <c r="A10" s="12" t="str">
        <f>IF(MAX([7]令和3年度契約状況調査票!D9:D249)&gt;=ROW()-5,ROW()-5,"")</f>
        <v/>
      </c>
      <c r="B10" s="13" t="str">
        <f>IF(A10="","",VLOOKUP(A10,[7]令和3年度契約状況調査票!$D:$AR,6,FALSE))</f>
        <v/>
      </c>
      <c r="C10" s="14" t="str">
        <f>IF(A10="","",VLOOKUP(A10,[7]令和3年度契約状況調査票!$D:$AR,7,FALSE))</f>
        <v/>
      </c>
      <c r="D10" s="37" t="str">
        <f>IF(A10="","",VLOOKUP(A10,[7]令和3年度契約状況調査票!$D:$AR,10,FALSE))</f>
        <v/>
      </c>
      <c r="E10" s="13" t="str">
        <f>IF(A10="","",VLOOKUP(A10,[7]令和3年度契約状況調査票!$E:$AR,10,FALSE))</f>
        <v/>
      </c>
      <c r="F10" s="16" t="str">
        <f>IF(A10="","",VLOOKUP(A10,[7]令和3年度契約状況調査票!$D:$AR,12,FALSE))</f>
        <v/>
      </c>
      <c r="G10" s="17" t="str">
        <f>IF(A10="","",VLOOKUP(A10,[7]令和3年度契約状況調査票!$D:$AR,32,FALSE))</f>
        <v/>
      </c>
      <c r="H10" s="18" t="str">
        <f>IF(A10="","",IF(VLOOKUP(A10,[7]令和3年度契約状況調査票!$D:$AR,22,FALSE)="②同種の他の契約の予定価格を類推されるおそれがあるため公表しない","同種の他の契約の予定価格を類推されるおそれがあるため公表しない",IF(VLOOKUP(A10,[7]令和3年度契約状況調査票!$D:$AR,22,FALSE)="－","－",IF(VLOOKUP(A10,[7]令和3年度契約状況調査票!$D:$AR,8,FALSE)&lt;&gt;"",TEXT(VLOOKUP(A10,[7]令和3年度契約状況調査票!$D:$AR,15,FALSE),"#,##0円")&amp;CHAR(10)&amp;"(A)",VLOOKUP(A10,[7]令和3年度契約状況調査票!$D:$AR,15,FALSE)))))</f>
        <v/>
      </c>
      <c r="I10" s="18" t="str">
        <f>IF(A10="","",VLOOKUP(A10,[7]令和3年度契約状況調査票!$D:$AR,16,FALSE))</f>
        <v/>
      </c>
      <c r="J10" s="20" t="str">
        <f>IF(A10="","",IF(VLOOKUP(A10,[7]令和3年度契約状況調査票!$D:$AR,22,FALSE)="②同種の他の契約の予定価格を類推されるおそれがあるため公表しない","－",IF(VLOOKUP(A10,[7]令和3年度契約状況調査票!$D:$AR,22,FALSE)="－","－",IF(VLOOKUP(A10,[7]令和3年度契約状況調査票!$D:$AR,8,FALSE)&lt;&gt;"",TEXT(VLOOKUP(A10,[7]令和3年度契約状況調査票!$D:$AR,18,FALSE),"#.0%")&amp;CHAR(10)&amp;"(B/A×100)",VLOOKUP(A10,[7]令和3年度契約状況調査票!$D:$AR,18,FALSE)))))</f>
        <v/>
      </c>
      <c r="K10" s="38" t="s">
        <v>30</v>
      </c>
      <c r="L10" s="20" t="str">
        <f>IF(A10="","",IF(VLOOKUP(A10,[7]令和3年度契約状況調査票!$D:$AR,28,FALSE)="①公益社団法人","公社",IF(VLOOKUP(A10,[7]令和3年度契約状況調査票!$D:$AR,28,FALSE)="②公益財団法人","公財","")))</f>
        <v/>
      </c>
      <c r="M10" s="20" t="str">
        <f>IF(A10="","",VLOOKUP(A10,[7]令和3年度契約状況調査票!$D:$AR,29,FALSE))</f>
        <v/>
      </c>
      <c r="N10" s="21" t="str">
        <f>IF(A10="","",IF(VLOOKUP(A10,[7]令和3年度契約状況調査票!$D:$AR,29,FALSE)="国所管",VLOOKUP(A10,[7]令和3年度契約状況調査票!$D:$AR,23,FALSE),""))</f>
        <v/>
      </c>
      <c r="O10" s="22" t="str">
        <f>IF(A10="","",IF(AND(Q10="○",P10="分担契約/単価契約"),"単価契約"&amp;CHAR(10)&amp;"予定調達総額 "&amp;TEXT(VLOOKUP(A10,[7]令和3年度契約状況調査票!$D:$AR,17,FALSE),"#,##0円")&amp;"(B)"&amp;CHAR(10)&amp;"分担契約"&amp;CHAR(10)&amp;VLOOKUP(A10,[7]令和3年度契約状況調査票!$D:$AR,33,FALSE),IF(AND(Q10="○",P10="分担契約"),"分担契約"&amp;CHAR(10)&amp;"契約総額 "&amp;TEXT(VLOOKUP(A10,[7]令和3年度契約状況調査票!$D:$AR,17,FALSE),"#,##0円")&amp;"(B)"&amp;CHAR(10)&amp;VLOOKUP(A10,[7]令和3年度契約状況調査票!$D:$AR,33,FALSE),(IF(P10="分担契約/単価契約","単価契約"&amp;CHAR(10)&amp;"予定調達総額 "&amp;TEXT(VLOOKUP(A10,[7]令和3年度契約状況調査票!$D:$AR,17,FALSE),"#,##0円")&amp;CHAR(10)&amp;"分担契約"&amp;CHAR(10)&amp;VLOOKUP(A10,[7]令和3年度契約状況調査票!$D:$AR,33,FALSE),IF(P10="分担契約","分担契約"&amp;CHAR(10)&amp;"契約総額 "&amp;TEXT(VLOOKUP(A10,[7]令和3年度契約状況調査票!$D:$AR,17,FALSE),"#,##0円")&amp;CHAR(10)&amp;VLOOKUP(A10,[7]令和3年度契約状況調査票!$D:$AR,33,FALSE),IF(P10="単価契約","単価契約"&amp;CHAR(10)&amp;"予定調達総額 "&amp;TEXT(VLOOKUP(A10,[7]令和3年度契約状況調査票!$D:$AR,17,FALSE),"#,##0円")&amp;CHAR(10)&amp;VLOOKUP(A10,[7]令和3年度契約状況調査票!$D:$AR,33,FALSE),VLOOKUP(A10,[7]令和3年度契約状況調査票!$D:$AR,33,FALSE))))))))</f>
        <v/>
      </c>
      <c r="P10" s="36" t="str">
        <f>IF(A10="","",VLOOKUP(A10,[7]令和3年度契約状況調査票!$D:$BY,54,FALSE))</f>
        <v/>
      </c>
      <c r="Q10" s="36" t="str">
        <f>IF(A10="","",IF(VLOOKUP(A10,[7]令和3年度契約状況調査票!$D:$AR,22,FALSE)="②同種の他の契約の予定価格を類推されるおそれがあるため公表しない","×","○"))</f>
        <v/>
      </c>
    </row>
    <row r="11" spans="1:17" s="11" customFormat="1" ht="60" customHeight="1">
      <c r="A11" s="12" t="str">
        <f>IF(MAX([7]令和3年度契約状況調査票!D9:D250)&gt;=ROW()-5,ROW()-5,"")</f>
        <v/>
      </c>
      <c r="B11" s="13" t="str">
        <f>IF(A11="","",VLOOKUP(A11,[7]令和3年度契約状況調査票!$D:$AR,6,FALSE))</f>
        <v/>
      </c>
      <c r="C11" s="14" t="str">
        <f>IF(A11="","",VLOOKUP(A11,[7]令和3年度契約状況調査票!$D:$AR,7,FALSE))</f>
        <v/>
      </c>
      <c r="D11" s="37" t="str">
        <f>IF(A11="","",VLOOKUP(A11,[7]令和3年度契約状況調査票!$D:$AR,10,FALSE))</f>
        <v/>
      </c>
      <c r="E11" s="13" t="str">
        <f>IF(A11="","",VLOOKUP(A11,[7]令和3年度契約状況調査票!$D:$AR,11,FALSE))</f>
        <v/>
      </c>
      <c r="F11" s="16" t="str">
        <f>IF(A11="","",VLOOKUP(A11,[7]令和3年度契約状況調査票!$D:$AR,12,FALSE))</f>
        <v/>
      </c>
      <c r="G11" s="17" t="str">
        <f>IF(A11="","",VLOOKUP(A11,[7]令和3年度契約状況調査票!$D:$AR,32,FALSE))</f>
        <v/>
      </c>
      <c r="H11" s="18" t="str">
        <f>IF(A11="","",IF(VLOOKUP(A11,[7]令和3年度契約状況調査票!$D:$AR,22,FALSE)="②同種の他の契約の予定価格を類推されるおそれがあるため公表しない","同種の他の契約の予定価格を類推されるおそれがあるため公表しない",IF(VLOOKUP(A11,[7]令和3年度契約状況調査票!$D:$AR,22,FALSE)="－","－",IF(VLOOKUP(A11,[7]令和3年度契約状況調査票!$D:$AR,8,FALSE)&lt;&gt;"",TEXT(VLOOKUP(A11,[7]令和3年度契約状況調査票!$D:$AR,15,FALSE),"#,##0円")&amp;CHAR(10)&amp;"(A)",VLOOKUP(A11,[7]令和3年度契約状況調査票!$D:$AR,15,FALSE)))))</f>
        <v/>
      </c>
      <c r="I11" s="18" t="str">
        <f>IF(A11="","",VLOOKUP(A11,[7]令和3年度契約状況調査票!$D:$AR,16,FALSE))</f>
        <v/>
      </c>
      <c r="J11" s="20" t="str">
        <f>IF(A11="","",IF(VLOOKUP(A11,[7]令和3年度契約状況調査票!$D:$AR,22,FALSE)="②同種の他の契約の予定価格を類推されるおそれがあるため公表しない","－",IF(VLOOKUP(A11,[7]令和3年度契約状況調査票!$D:$AR,22,FALSE)="－","－",IF(VLOOKUP(A11,[7]令和3年度契約状況調査票!$D:$AR,8,FALSE)&lt;&gt;"",TEXT(VLOOKUP(A11,[7]令和3年度契約状況調査票!$D:$AR,18,FALSE),"#.0%")&amp;CHAR(10)&amp;"(B/A×100)",VLOOKUP(A11,[7]令和3年度契約状況調査票!$D:$AR,18,FALSE)))))</f>
        <v/>
      </c>
      <c r="K11" s="38" t="s">
        <v>30</v>
      </c>
      <c r="L11" s="20" t="str">
        <f>IF(A11="","",IF(VLOOKUP(A11,[7]令和3年度契約状況調査票!$D:$AR,28,FALSE)="①公益社団法人","公社",IF(VLOOKUP(A11,[7]令和3年度契約状況調査票!$D:$AR,28,FALSE)="②公益財団法人","公財","")))</f>
        <v/>
      </c>
      <c r="M11" s="20" t="str">
        <f>IF(A11="","",VLOOKUP(A11,[7]令和3年度契約状況調査票!$D:$AR,29,FALSE))</f>
        <v/>
      </c>
      <c r="N11" s="21" t="str">
        <f>IF(A11="","",IF(VLOOKUP(A11,[7]令和3年度契約状況調査票!$D:$AR,29,FALSE)="国所管",VLOOKUP(A11,[7]令和3年度契約状況調査票!$D:$AR,23,FALSE),""))</f>
        <v/>
      </c>
      <c r="O11" s="22" t="str">
        <f>IF(A11="","",IF(AND(Q11="○",P11="分担契約/単価契約"),"単価契約"&amp;CHAR(10)&amp;"予定調達総額 "&amp;TEXT(VLOOKUP(A11,[7]令和3年度契約状況調査票!$D:$AR,17,FALSE),"#,##0円")&amp;"(B)"&amp;CHAR(10)&amp;"分担契約"&amp;CHAR(10)&amp;VLOOKUP(A11,[7]令和3年度契約状況調査票!$D:$AR,33,FALSE),IF(AND(Q11="○",P11="分担契約"),"分担契約"&amp;CHAR(10)&amp;"契約総額 "&amp;TEXT(VLOOKUP(A11,[7]令和3年度契約状況調査票!$D:$AR,17,FALSE),"#,##0円")&amp;"(B)"&amp;CHAR(10)&amp;VLOOKUP(A11,[7]令和3年度契約状況調査票!$D:$AR,33,FALSE),(IF(P11="分担契約/単価契約","単価契約"&amp;CHAR(10)&amp;"予定調達総額 "&amp;TEXT(VLOOKUP(A11,[7]令和3年度契約状況調査票!$D:$AR,17,FALSE),"#,##0円")&amp;CHAR(10)&amp;"分担契約"&amp;CHAR(10)&amp;VLOOKUP(A11,[7]令和3年度契約状況調査票!$D:$AR,33,FALSE),IF(P11="分担契約","分担契約"&amp;CHAR(10)&amp;"契約総額 "&amp;TEXT(VLOOKUP(A11,[7]令和3年度契約状況調査票!$D:$AR,17,FALSE),"#,##0円")&amp;CHAR(10)&amp;VLOOKUP(A11,[7]令和3年度契約状況調査票!$D:$AR,33,FALSE),IF(P11="単価契約","単価契約"&amp;CHAR(10)&amp;"予定調達総額 "&amp;TEXT(VLOOKUP(A11,[7]令和3年度契約状況調査票!$D:$AR,17,FALSE),"#,##0円")&amp;CHAR(10)&amp;VLOOKUP(A11,[7]令和3年度契約状況調査票!$D:$AR,33,FALSE),VLOOKUP(A11,[7]令和3年度契約状況調査票!$D:$AR,33,FALSE))))))))</f>
        <v/>
      </c>
      <c r="P11" s="36" t="str">
        <f>IF(A11="","",VLOOKUP(A11,[7]令和3年度契約状況調査票!$D:$BY,54,FALSE))</f>
        <v/>
      </c>
      <c r="Q11" s="36" t="str">
        <f>IF(A11="","",IF(VLOOKUP(A11,[7]令和3年度契約状況調査票!$D:$AR,22,FALSE)="②同種の他の契約の予定価格を類推されるおそれがあるため公表しない","×","○"))</f>
        <v/>
      </c>
    </row>
    <row r="12" spans="1:17" s="11" customFormat="1" ht="60" hidden="1" customHeight="1">
      <c r="A12" s="12" t="str">
        <f>IF(MAX([7]令和3年度契約状況調査票!D9:D251)&gt;=ROW()-5,ROW()-5,"")</f>
        <v/>
      </c>
      <c r="B12" s="13" t="str">
        <f>IF(A12="","",VLOOKUP(A12,[7]令和3年度契約状況調査票!$D:$AR,6,FALSE))</f>
        <v/>
      </c>
      <c r="C12" s="14" t="str">
        <f>IF(A12="","",VLOOKUP(A12,[7]令和3年度契約状況調査票!$D:$AR,7,FALSE))</f>
        <v/>
      </c>
      <c r="D12" s="37" t="str">
        <f>IF(A12="","",VLOOKUP(A12,[7]令和3年度契約状況調査票!$D:$AR,10,FALSE))</f>
        <v/>
      </c>
      <c r="E12" s="13" t="str">
        <f>IF(A12="","",VLOOKUP(A12,[7]令和3年度契約状況調査票!$D:$AR,11,FALSE))</f>
        <v/>
      </c>
      <c r="F12" s="16" t="str">
        <f>IF(A12="","",VLOOKUP(A12,[7]令和3年度契約状況調査票!$D:$AR,12,FALSE))</f>
        <v/>
      </c>
      <c r="G12" s="17" t="str">
        <f>IF(A12="","",VLOOKUP(A12,[7]令和3年度契約状況調査票!$D:$AR,32,FALSE))</f>
        <v/>
      </c>
      <c r="H12" s="18" t="str">
        <f>IF(A12="","",IF(VLOOKUP(A12,[7]令和3年度契約状況調査票!$D:$AR,22,FALSE)="②同種の他の契約の予定価格を類推されるおそれがあるため公表しない","同種の他の契約の予定価格を類推されるおそれがあるため公表しない",IF(VLOOKUP(A12,[7]令和3年度契約状況調査票!$D:$AR,22,FALSE)="－","－",IF(VLOOKUP(A12,[7]令和3年度契約状況調査票!$D:$AR,8,FALSE)&lt;&gt;"",TEXT(VLOOKUP(A12,[7]令和3年度契約状況調査票!$D:$AR,15,FALSE),"#,##0円")&amp;CHAR(10)&amp;"(A)",VLOOKUP(A12,[7]令和3年度契約状況調査票!$D:$AR,15,FALSE)))))</f>
        <v/>
      </c>
      <c r="I12" s="18" t="str">
        <f>IF(A12="","",VLOOKUP(A12,[7]令和3年度契約状況調査票!$D:$AR,16,FALSE))</f>
        <v/>
      </c>
      <c r="J12" s="20" t="str">
        <f>IF(A12="","",IF(VLOOKUP(A12,[7]令和3年度契約状況調査票!$D:$AR,22,FALSE)="②同種の他の契約の予定価格を類推されるおそれがあるため公表しない","－",IF(VLOOKUP(A12,[7]令和3年度契約状況調査票!$D:$AR,22,FALSE)="－","－",IF(VLOOKUP(A12,[7]令和3年度契約状況調査票!$D:$AR,8,FALSE)&lt;&gt;"",TEXT(VLOOKUP(A12,[7]令和3年度契約状況調査票!$D:$AR,18,FALSE),"#.0%")&amp;CHAR(10)&amp;"(B/A×100)",VLOOKUP(A12,[7]令和3年度契約状況調査票!$D:$AR,18,FALSE)))))</f>
        <v/>
      </c>
      <c r="K12" s="38" t="s">
        <v>30</v>
      </c>
      <c r="L12" s="20" t="str">
        <f>IF(A12="","",IF(VLOOKUP(A12,[7]令和3年度契約状況調査票!$D:$AR,28,FALSE)="①公益社団法人","公社",IF(VLOOKUP(A12,[7]令和3年度契約状況調査票!$D:$AR,28,FALSE)="②公益財団法人","公財","")))</f>
        <v/>
      </c>
      <c r="M12" s="20" t="str">
        <f>IF(A12="","",VLOOKUP(A12,[7]令和3年度契約状況調査票!$D:$AR,29,FALSE))</f>
        <v/>
      </c>
      <c r="N12" s="21" t="str">
        <f>IF(A12="","",IF(VLOOKUP(A12,[7]令和3年度契約状況調査票!$D:$AR,29,FALSE)="国所管",VLOOKUP(A12,[7]令和3年度契約状況調査票!$D:$AR,23,FALSE),""))</f>
        <v/>
      </c>
      <c r="O12" s="22" t="str">
        <f>IF(A12="","",IF(AND(Q12="○",P12="分担契約/単価契約"),"単価契約"&amp;CHAR(10)&amp;"予定調達総額 "&amp;TEXT(VLOOKUP(A12,[7]令和3年度契約状況調査票!$D:$AR,17,FALSE),"#,##0円")&amp;"(B)"&amp;CHAR(10)&amp;"分担契約"&amp;CHAR(10)&amp;VLOOKUP(A12,[7]令和3年度契約状況調査票!$D:$AR,33,FALSE),IF(AND(Q12="○",P12="分担契約"),"分担契約"&amp;CHAR(10)&amp;"契約総額 "&amp;TEXT(VLOOKUP(A12,[7]令和3年度契約状況調査票!$D:$AR,17,FALSE),"#,##0円")&amp;"(B)"&amp;CHAR(10)&amp;VLOOKUP(A12,[7]令和3年度契約状況調査票!$D:$AR,33,FALSE),(IF(P12="分担契約/単価契約","単価契約"&amp;CHAR(10)&amp;"予定調達総額 "&amp;TEXT(VLOOKUP(A12,[7]令和3年度契約状況調査票!$D:$AR,17,FALSE),"#,##0円")&amp;CHAR(10)&amp;"分担契約"&amp;CHAR(10)&amp;VLOOKUP(A12,[7]令和3年度契約状況調査票!$D:$AR,33,FALSE),IF(P12="分担契約","分担契約"&amp;CHAR(10)&amp;"契約総額 "&amp;TEXT(VLOOKUP(A12,[7]令和3年度契約状況調査票!$D:$AR,17,FALSE),"#,##0円")&amp;CHAR(10)&amp;VLOOKUP(A12,[7]令和3年度契約状況調査票!$D:$AR,33,FALSE),IF(P12="単価契約","単価契約"&amp;CHAR(10)&amp;"予定調達総額 "&amp;TEXT(VLOOKUP(A12,[7]令和3年度契約状況調査票!$D:$AR,17,FALSE),"#,##0円")&amp;CHAR(10)&amp;VLOOKUP(A12,[7]令和3年度契約状況調査票!$D:$AR,33,FALSE),VLOOKUP(A12,[7]令和3年度契約状況調査票!$D:$AR,33,FALSE))))))))</f>
        <v/>
      </c>
      <c r="P12" s="36" t="str">
        <f>IF(A12="","",VLOOKUP(A12,[7]令和3年度契約状況調査票!$D:$BY,54,FALSE))</f>
        <v/>
      </c>
      <c r="Q12" s="36" t="str">
        <f>IF(A12="","",IF(VLOOKUP(A12,[7]令和3年度契約状況調査票!$D:$AR,22,FALSE)="②同種の他の契約の予定価格を類推されるおそれがあるため公表しない","×","○"))</f>
        <v/>
      </c>
    </row>
    <row r="13" spans="1:17" s="11" customFormat="1" ht="60" hidden="1" customHeight="1">
      <c r="A13" s="12" t="str">
        <f>IF(MAX([7]令和3年度契約状況調査票!D9:D252)&gt;=ROW()-5,ROW()-5,"")</f>
        <v/>
      </c>
      <c r="B13" s="13" t="str">
        <f>IF(A13="","",VLOOKUP(A13,[7]令和3年度契約状況調査票!$D:$AR,6,FALSE))</f>
        <v/>
      </c>
      <c r="C13" s="14" t="str">
        <f>IF(A13="","",VLOOKUP(A13,[7]令和3年度契約状況調査票!$D:$AR,7,FALSE))</f>
        <v/>
      </c>
      <c r="D13" s="37" t="str">
        <f>IF(A13="","",VLOOKUP(A13,[7]令和3年度契約状況調査票!$D:$AR,10,FALSE))</f>
        <v/>
      </c>
      <c r="E13" s="13" t="str">
        <f>IF(A13="","",VLOOKUP(A13,[7]令和3年度契約状況調査票!$D:$AR,11,FALSE))</f>
        <v/>
      </c>
      <c r="F13" s="16" t="str">
        <f>IF(A13="","",VLOOKUP(A13,[7]令和3年度契約状況調査票!$D:$AR,12,FALSE))</f>
        <v/>
      </c>
      <c r="G13" s="17" t="str">
        <f>IF(A13="","",VLOOKUP(A13,[7]令和3年度契約状況調査票!$D:$AR,32,FALSE))</f>
        <v/>
      </c>
      <c r="H13" s="18" t="str">
        <f>IF(A13="","",IF(VLOOKUP(A13,[7]令和3年度契約状況調査票!$D:$AR,22,FALSE)="②同種の他の契約の予定価格を類推されるおそれがあるため公表しない","同種の他の契約の予定価格を類推されるおそれがあるため公表しない",IF(VLOOKUP(A13,[7]令和3年度契約状況調査票!$D:$AR,22,FALSE)="－","－",IF(VLOOKUP(A13,[7]令和3年度契約状況調査票!$D:$AR,8,FALSE)&lt;&gt;"",TEXT(VLOOKUP(A13,[7]令和3年度契約状況調査票!$D:$AR,15,FALSE),"#,##0円")&amp;CHAR(10)&amp;"(A)",VLOOKUP(A13,[7]令和3年度契約状況調査票!$D:$AR,15,FALSE)))))</f>
        <v/>
      </c>
      <c r="I13" s="18" t="str">
        <f>IF(A13="","",VLOOKUP(A13,[7]令和3年度契約状況調査票!$D:$AR,16,FALSE))</f>
        <v/>
      </c>
      <c r="J13" s="20" t="str">
        <f>IF(A13="","",IF(VLOOKUP(A13,[7]令和3年度契約状況調査票!$D:$AR,22,FALSE)="②同種の他の契約の予定価格を類推されるおそれがあるため公表しない","－",IF(VLOOKUP(A13,[7]令和3年度契約状況調査票!$D:$AR,22,FALSE)="－","－",IF(VLOOKUP(A13,[7]令和3年度契約状況調査票!$D:$AR,8,FALSE)&lt;&gt;"",TEXT(VLOOKUP(A13,[7]令和3年度契約状況調査票!$D:$AR,18,FALSE),"#.0%")&amp;CHAR(10)&amp;"(B/A×100)",VLOOKUP(A13,[7]令和3年度契約状況調査票!$D:$AR,18,FALSE)))))</f>
        <v/>
      </c>
      <c r="K13" s="38" t="s">
        <v>30</v>
      </c>
      <c r="L13" s="20" t="str">
        <f>IF(A13="","",IF(VLOOKUP(A13,[7]令和3年度契約状況調査票!$D:$AR,28,FALSE)="①公益社団法人","公社",IF(VLOOKUP(A13,[7]令和3年度契約状況調査票!$D:$AR,28,FALSE)="②公益財団法人","公財","")))</f>
        <v/>
      </c>
      <c r="M13" s="20" t="str">
        <f>IF(A13="","",VLOOKUP(A13,[7]令和3年度契約状況調査票!$D:$AR,29,FALSE))</f>
        <v/>
      </c>
      <c r="N13" s="21" t="str">
        <f>IF(A13="","",IF(VLOOKUP(A13,[7]令和3年度契約状況調査票!$D:$AR,29,FALSE)="国所管",VLOOKUP(A13,[7]令和3年度契約状況調査票!$D:$AR,23,FALSE),""))</f>
        <v/>
      </c>
      <c r="O13" s="22" t="str">
        <f>IF(A13="","",IF(AND(Q13="○",P13="分担契約/単価契約"),"単価契約"&amp;CHAR(10)&amp;"予定調達総額 "&amp;TEXT(VLOOKUP(A13,[7]令和3年度契約状況調査票!$D:$AR,17,FALSE),"#,##0円")&amp;"(B)"&amp;CHAR(10)&amp;"分担契約"&amp;CHAR(10)&amp;VLOOKUP(A13,[7]令和3年度契約状況調査票!$D:$AR,33,FALSE),IF(AND(Q13="○",P13="分担契約"),"分担契約"&amp;CHAR(10)&amp;"契約総額 "&amp;TEXT(VLOOKUP(A13,[7]令和3年度契約状況調査票!$D:$AR,17,FALSE),"#,##0円")&amp;"(B)"&amp;CHAR(10)&amp;VLOOKUP(A13,[7]令和3年度契約状況調査票!$D:$AR,33,FALSE),(IF(P13="分担契約/単価契約","単価契約"&amp;CHAR(10)&amp;"予定調達総額 "&amp;TEXT(VLOOKUP(A13,[7]令和3年度契約状況調査票!$D:$AR,17,FALSE),"#,##0円")&amp;CHAR(10)&amp;"分担契約"&amp;CHAR(10)&amp;VLOOKUP(A13,[7]令和3年度契約状況調査票!$D:$AR,33,FALSE),IF(P13="分担契約","分担契約"&amp;CHAR(10)&amp;"契約総額 "&amp;TEXT(VLOOKUP(A13,[7]令和3年度契約状況調査票!$D:$AR,17,FALSE),"#,##0円")&amp;CHAR(10)&amp;VLOOKUP(A13,[7]令和3年度契約状況調査票!$D:$AR,33,FALSE),IF(P13="単価契約","単価契約"&amp;CHAR(10)&amp;"予定調達総額 "&amp;TEXT(VLOOKUP(A13,[7]令和3年度契約状況調査票!$D:$AR,17,FALSE),"#,##0円")&amp;CHAR(10)&amp;VLOOKUP(A13,[7]令和3年度契約状況調査票!$D:$AR,33,FALSE),VLOOKUP(A13,[7]令和3年度契約状況調査票!$D:$AR,33,FALSE))))))))</f>
        <v/>
      </c>
      <c r="P13" s="36" t="str">
        <f>IF(A13="","",VLOOKUP(A13,[7]令和3年度契約状況調査票!$D:$BY,54,FALSE))</f>
        <v/>
      </c>
      <c r="Q13" s="36" t="str">
        <f>IF(A13="","",IF(VLOOKUP(A13,[7]令和3年度契約状況調査票!$D:$AR,22,FALSE)="②同種の他の契約の予定価格を類推されるおそれがあるため公表しない","×","○"))</f>
        <v/>
      </c>
    </row>
    <row r="14" spans="1:17" s="11" customFormat="1" ht="60" hidden="1" customHeight="1">
      <c r="A14" s="12" t="str">
        <f>IF(MAX([7]令和3年度契約状況調査票!D9:D253)&gt;=ROW()-5,ROW()-5,"")</f>
        <v/>
      </c>
      <c r="B14" s="13" t="str">
        <f>IF(A14="","",VLOOKUP(A14,[7]令和3年度契約状況調査票!$D:$AR,6,FALSE))</f>
        <v/>
      </c>
      <c r="C14" s="14" t="str">
        <f>IF(A14="","",VLOOKUP(A14,[7]令和3年度契約状況調査票!$D:$AR,7,FALSE))</f>
        <v/>
      </c>
      <c r="D14" s="37" t="str">
        <f>IF(A14="","",VLOOKUP(A14,[7]令和3年度契約状況調査票!$D:$AR,10,FALSE))</f>
        <v/>
      </c>
      <c r="E14" s="13" t="str">
        <f>IF(A14="","",VLOOKUP(A14,[7]令和3年度契約状況調査票!$D:$AR,11,FALSE))</f>
        <v/>
      </c>
      <c r="F14" s="16" t="str">
        <f>IF(A14="","",VLOOKUP(A14,[7]令和3年度契約状況調査票!$D:$AR,12,FALSE))</f>
        <v/>
      </c>
      <c r="G14" s="17" t="str">
        <f>IF(A14="","",VLOOKUP(A14,[7]令和3年度契約状況調査票!$D:$AR,32,FALSE))</f>
        <v/>
      </c>
      <c r="H14" s="18" t="str">
        <f>IF(A14="","",IF(VLOOKUP(A14,[7]令和3年度契約状況調査票!$D:$AR,22,FALSE)="②同種の他の契約の予定価格を類推されるおそれがあるため公表しない","同種の他の契約の予定価格を類推されるおそれがあるため公表しない",IF(VLOOKUP(A14,[7]令和3年度契約状況調査票!$D:$AR,22,FALSE)="－","－",IF(VLOOKUP(A14,[7]令和3年度契約状況調査票!$D:$AR,8,FALSE)&lt;&gt;"",TEXT(VLOOKUP(A14,[7]令和3年度契約状況調査票!$D:$AR,15,FALSE),"#,##0円")&amp;CHAR(10)&amp;"(A)",VLOOKUP(A14,[7]令和3年度契約状況調査票!$D:$AR,15,FALSE)))))</f>
        <v/>
      </c>
      <c r="I14" s="18" t="str">
        <f>IF(A14="","",VLOOKUP(A14,[7]令和3年度契約状況調査票!$D:$AR,16,FALSE))</f>
        <v/>
      </c>
      <c r="J14" s="20" t="str">
        <f>IF(A14="","",IF(VLOOKUP(A14,[7]令和3年度契約状況調査票!$D:$AR,22,FALSE)="②同種の他の契約の予定価格を類推されるおそれがあるため公表しない","－",IF(VLOOKUP(A14,[7]令和3年度契約状況調査票!$D:$AR,22,FALSE)="－","－",IF(VLOOKUP(A14,[7]令和3年度契約状況調査票!$D:$AR,8,FALSE)&lt;&gt;"",TEXT(VLOOKUP(A14,[7]令和3年度契約状況調査票!$D:$AR,18,FALSE),"#.0%")&amp;CHAR(10)&amp;"(B/A×100)",VLOOKUP(A14,[7]令和3年度契約状況調査票!$D:$AR,18,FALSE)))))</f>
        <v/>
      </c>
      <c r="K14" s="38" t="s">
        <v>30</v>
      </c>
      <c r="L14" s="20" t="str">
        <f>IF(A14="","",IF(VLOOKUP(A14,[7]令和3年度契約状況調査票!$D:$AR,28,FALSE)="①公益社団法人","公社",IF(VLOOKUP(A14,[7]令和3年度契約状況調査票!$D:$AR,28,FALSE)="②公益財団法人","公財","")))</f>
        <v/>
      </c>
      <c r="M14" s="20" t="str">
        <f>IF(A14="","",VLOOKUP(A14,[7]令和3年度契約状況調査票!$D:$AR,29,FALSE))</f>
        <v/>
      </c>
      <c r="N14" s="21" t="str">
        <f>IF(A14="","",IF(VLOOKUP(A14,[7]令和3年度契約状況調査票!$D:$AR,29,FALSE)="国所管",VLOOKUP(A14,[7]令和3年度契約状況調査票!$D:$AR,23,FALSE),""))</f>
        <v/>
      </c>
      <c r="O14" s="22" t="str">
        <f>IF(A14="","",IF(AND(Q14="○",P14="分担契約/単価契約"),"単価契約"&amp;CHAR(10)&amp;"予定調達総額 "&amp;TEXT(VLOOKUP(A14,[7]令和3年度契約状況調査票!$D:$AR,17,FALSE),"#,##0円")&amp;"(B)"&amp;CHAR(10)&amp;"分担契約"&amp;CHAR(10)&amp;VLOOKUP(A14,[7]令和3年度契約状況調査票!$D:$AR,33,FALSE),IF(AND(Q14="○",P14="分担契約"),"分担契約"&amp;CHAR(10)&amp;"契約総額 "&amp;TEXT(VLOOKUP(A14,[7]令和3年度契約状況調査票!$D:$AR,17,FALSE),"#,##0円")&amp;"(B)"&amp;CHAR(10)&amp;VLOOKUP(A14,[7]令和3年度契約状況調査票!$D:$AR,33,FALSE),(IF(P14="分担契約/単価契約","単価契約"&amp;CHAR(10)&amp;"予定調達総額 "&amp;TEXT(VLOOKUP(A14,[7]令和3年度契約状況調査票!$D:$AR,17,FALSE),"#,##0円")&amp;CHAR(10)&amp;"分担契約"&amp;CHAR(10)&amp;VLOOKUP(A14,[7]令和3年度契約状況調査票!$D:$AR,33,FALSE),IF(P14="分担契約","分担契約"&amp;CHAR(10)&amp;"契約総額 "&amp;TEXT(VLOOKUP(A14,[7]令和3年度契約状況調査票!$D:$AR,17,FALSE),"#,##0円")&amp;CHAR(10)&amp;VLOOKUP(A14,[7]令和3年度契約状況調査票!$D:$AR,33,FALSE),IF(P14="単価契約","単価契約"&amp;CHAR(10)&amp;"予定調達総額 "&amp;TEXT(VLOOKUP(A14,[7]令和3年度契約状況調査票!$D:$AR,17,FALSE),"#,##0円")&amp;CHAR(10)&amp;VLOOKUP(A14,[7]令和3年度契約状況調査票!$D:$AR,33,FALSE),VLOOKUP(A14,[7]令和3年度契約状況調査票!$D:$AR,33,FALSE))))))))</f>
        <v/>
      </c>
      <c r="P14" s="36" t="str">
        <f>IF(A14="","",VLOOKUP(A14,[7]令和3年度契約状況調査票!$D:$BY,54,FALSE))</f>
        <v/>
      </c>
      <c r="Q14" s="36" t="str">
        <f>IF(A14="","",IF(VLOOKUP(A14,[7]令和3年度契約状況調査票!$D:$AR,22,FALSE)="②同種の他の契約の予定価格を類推されるおそれがあるため公表しない","×","○"))</f>
        <v/>
      </c>
    </row>
    <row r="15" spans="1:17" s="11" customFormat="1" ht="60" hidden="1" customHeight="1">
      <c r="A15" s="12" t="str">
        <f>IF(MAX([7]令和3年度契約状況調査票!D9:D254)&gt;=ROW()-5,ROW()-5,"")</f>
        <v/>
      </c>
      <c r="B15" s="13" t="str">
        <f>IF(A15="","",VLOOKUP(A15,[7]令和3年度契約状況調査票!$D:$AR,6,FALSE))</f>
        <v/>
      </c>
      <c r="C15" s="14" t="str">
        <f>IF(A15="","",VLOOKUP(A15,[7]令和3年度契約状況調査票!$D:$AR,7,FALSE))</f>
        <v/>
      </c>
      <c r="D15" s="37" t="str">
        <f>IF(A15="","",VLOOKUP(A15,[7]令和3年度契約状況調査票!$D:$AR,10,FALSE))</f>
        <v/>
      </c>
      <c r="E15" s="13" t="str">
        <f>IF(A15="","",VLOOKUP(A15,[7]令和3年度契約状況調査票!$D:$AR,11,FALSE))</f>
        <v/>
      </c>
      <c r="F15" s="16" t="str">
        <f>IF(A15="","",VLOOKUP(A15,[7]令和3年度契約状況調査票!$D:$AR,12,FALSE))</f>
        <v/>
      </c>
      <c r="G15" s="17" t="str">
        <f>IF(A15="","",VLOOKUP(A15,[7]令和3年度契約状況調査票!$D:$AR,32,FALSE))</f>
        <v/>
      </c>
      <c r="H15" s="18" t="str">
        <f>IF(A15="","",IF(VLOOKUP(A15,[7]令和3年度契約状況調査票!$D:$AR,22,FALSE)="②同種の他の契約の予定価格を類推されるおそれがあるため公表しない","同種の他の契約の予定価格を類推されるおそれがあるため公表しない",IF(VLOOKUP(A15,[7]令和3年度契約状況調査票!$D:$AR,22,FALSE)="－","－",IF(VLOOKUP(A15,[7]令和3年度契約状況調査票!$D:$AR,8,FALSE)&lt;&gt;"",TEXT(VLOOKUP(A15,[7]令和3年度契約状況調査票!$D:$AR,15,FALSE),"#,##0円")&amp;CHAR(10)&amp;"(A)",VLOOKUP(A15,[7]令和3年度契約状況調査票!$D:$AR,15,FALSE)))))</f>
        <v/>
      </c>
      <c r="I15" s="18" t="str">
        <f>IF(A15="","",VLOOKUP(A15,[7]令和3年度契約状況調査票!$D:$AR,16,FALSE))</f>
        <v/>
      </c>
      <c r="J15" s="20" t="str">
        <f>IF(A15="","",IF(VLOOKUP(A15,[7]令和3年度契約状況調査票!$D:$AR,22,FALSE)="②同種の他の契約の予定価格を類推されるおそれがあるため公表しない","－",IF(VLOOKUP(A15,[7]令和3年度契約状況調査票!$D:$AR,22,FALSE)="－","－",IF(VLOOKUP(A15,[7]令和3年度契約状況調査票!$D:$AR,8,FALSE)&lt;&gt;"",TEXT(VLOOKUP(A15,[7]令和3年度契約状況調査票!$D:$AR,18,FALSE),"#.0%")&amp;CHAR(10)&amp;"(B/A×100)",VLOOKUP(A15,[7]令和3年度契約状況調査票!$D:$AR,18,FALSE)))))</f>
        <v/>
      </c>
      <c r="K15" s="38" t="s">
        <v>30</v>
      </c>
      <c r="L15" s="20" t="str">
        <f>IF(A15="","",IF(VLOOKUP(A15,[7]令和3年度契約状況調査票!$D:$AR,28,FALSE)="①公益社団法人","公社",IF(VLOOKUP(A15,[7]令和3年度契約状況調査票!$D:$AR,28,FALSE)="②公益財団法人","公財","")))</f>
        <v/>
      </c>
      <c r="M15" s="20" t="str">
        <f>IF(A15="","",VLOOKUP(A15,[7]令和3年度契約状況調査票!$D:$AR,29,FALSE))</f>
        <v/>
      </c>
      <c r="N15" s="21" t="str">
        <f>IF(A15="","",IF(VLOOKUP(A15,[7]令和3年度契約状況調査票!$D:$AR,29,FALSE)="国所管",VLOOKUP(A15,[7]令和3年度契約状況調査票!$D:$AR,23,FALSE),""))</f>
        <v/>
      </c>
      <c r="O15" s="22" t="str">
        <f>IF(A15="","",IF(AND(Q15="○",P15="分担契約/単価契約"),"単価契約"&amp;CHAR(10)&amp;"予定調達総額 "&amp;TEXT(VLOOKUP(A15,[7]令和3年度契約状況調査票!$D:$AR,17,FALSE),"#,##0円")&amp;"(B)"&amp;CHAR(10)&amp;"分担契約"&amp;CHAR(10)&amp;VLOOKUP(A15,[7]令和3年度契約状況調査票!$D:$AR,33,FALSE),IF(AND(Q15="○",P15="分担契約"),"分担契約"&amp;CHAR(10)&amp;"契約総額 "&amp;TEXT(VLOOKUP(A15,[7]令和3年度契約状況調査票!$D:$AR,17,FALSE),"#,##0円")&amp;"(B)"&amp;CHAR(10)&amp;VLOOKUP(A15,[7]令和3年度契約状況調査票!$D:$AR,33,FALSE),(IF(P15="分担契約/単価契約","単価契約"&amp;CHAR(10)&amp;"予定調達総額 "&amp;TEXT(VLOOKUP(A15,[7]令和3年度契約状況調査票!$D:$AR,17,FALSE),"#,##0円")&amp;CHAR(10)&amp;"分担契約"&amp;CHAR(10)&amp;VLOOKUP(A15,[7]令和3年度契約状況調査票!$D:$AR,33,FALSE),IF(P15="分担契約","分担契約"&amp;CHAR(10)&amp;"契約総額 "&amp;TEXT(VLOOKUP(A15,[7]令和3年度契約状況調査票!$D:$AR,17,FALSE),"#,##0円")&amp;CHAR(10)&amp;VLOOKUP(A15,[7]令和3年度契約状況調査票!$D:$AR,33,FALSE),IF(P15="単価契約","単価契約"&amp;CHAR(10)&amp;"予定調達総額 "&amp;TEXT(VLOOKUP(A15,[7]令和3年度契約状況調査票!$D:$AR,17,FALSE),"#,##0円")&amp;CHAR(10)&amp;VLOOKUP(A15,[7]令和3年度契約状況調査票!$D:$AR,33,FALSE),VLOOKUP(A15,[7]令和3年度契約状況調査票!$D:$AR,33,FALSE))))))))</f>
        <v/>
      </c>
      <c r="P15" s="36" t="str">
        <f>IF(A15="","",VLOOKUP(A15,[7]令和3年度契約状況調査票!$D:$BY,54,FALSE))</f>
        <v/>
      </c>
      <c r="Q15" s="36" t="str">
        <f>IF(A15="","",IF(VLOOKUP(A15,[7]令和3年度契約状況調査票!$D:$AR,22,FALSE)="②同種の他の契約の予定価格を類推されるおそれがあるため公表しない","×","○"))</f>
        <v/>
      </c>
    </row>
    <row r="16" spans="1:17" s="11" customFormat="1" ht="67.5" hidden="1" customHeight="1">
      <c r="A16" s="12" t="str">
        <f>IF(MAX([7]令和3年度契約状況調査票!D10:D255)&gt;=ROW()-5,ROW()-5,"")</f>
        <v/>
      </c>
      <c r="B16" s="13" t="str">
        <f>IF(A16="","",VLOOKUP(A16,[7]令和3年度契約状況調査票!$D:$AR,6,FALSE))</f>
        <v/>
      </c>
      <c r="C16" s="14" t="str">
        <f>IF(A16="","",VLOOKUP(A16,[7]令和3年度契約状況調査票!$D:$AR,7,FALSE))</f>
        <v/>
      </c>
      <c r="D16" s="37" t="str">
        <f>IF(A16="","",VLOOKUP(A16,[7]令和3年度契約状況調査票!$D:$AR,10,FALSE))</f>
        <v/>
      </c>
      <c r="E16" s="13" t="str">
        <f>IF(A16="","",VLOOKUP(A16,[7]令和3年度契約状況調査票!$D:$AR,11,FALSE))</f>
        <v/>
      </c>
      <c r="F16" s="16" t="str">
        <f>IF(A16="","",VLOOKUP(A16,[7]令和3年度契約状況調査票!$D:$AR,12,FALSE))</f>
        <v/>
      </c>
      <c r="G16" s="17" t="str">
        <f>IF(A16="","",VLOOKUP(A16,[7]令和3年度契約状況調査票!$D:$AR,32,FALSE))</f>
        <v/>
      </c>
      <c r="H16" s="18" t="str">
        <f>IF(A16="","",IF(VLOOKUP(A16,[7]令和3年度契約状況調査票!$D:$AR,22,FALSE)="②同種の他の契約の予定価格を類推されるおそれがあるため公表しない","同種の他の契約の予定価格を類推されるおそれがあるため公表しない",IF(VLOOKUP(A16,[7]令和3年度契約状況調査票!$D:$AR,22,FALSE)="－","－",IF(VLOOKUP(A16,[7]令和3年度契約状況調査票!$D:$AR,8,FALSE)&lt;&gt;"",TEXT(VLOOKUP(A16,[7]令和3年度契約状況調査票!$D:$AR,15,FALSE),"#,##0円")&amp;CHAR(10)&amp;"(A)",VLOOKUP(A16,[7]令和3年度契約状況調査票!$D:$AR,15,FALSE)))))</f>
        <v/>
      </c>
      <c r="I16" s="18" t="str">
        <f>IF(A16="","",VLOOKUP(A16,[7]令和3年度契約状況調査票!$D:$AR,16,FALSE))</f>
        <v/>
      </c>
      <c r="J16" s="20" t="str">
        <f>IF(A16="","",IF(VLOOKUP(A16,[7]令和3年度契約状況調査票!$D:$AR,22,FALSE)="②同種の他の契約の予定価格を類推されるおそれがあるため公表しない","－",IF(VLOOKUP(A16,[7]令和3年度契約状況調査票!$D:$AR,22,FALSE)="－","－",IF(VLOOKUP(A16,[7]令和3年度契約状況調査票!$D:$AR,8,FALSE)&lt;&gt;"",TEXT(VLOOKUP(A16,[7]令和3年度契約状況調査票!$D:$AR,18,FALSE),"#.0%")&amp;CHAR(10)&amp;"(B/A×100)",VLOOKUP(A16,[7]令和3年度契約状況調査票!$D:$AR,18,FALSE)))))</f>
        <v/>
      </c>
      <c r="K16" s="38" t="s">
        <v>30</v>
      </c>
      <c r="L16" s="20" t="str">
        <f>IF(A16="","",IF(VLOOKUP(A16,[7]令和3年度契約状況調査票!$D:$AR,28,FALSE)="①公益社団法人","公社",IF(VLOOKUP(A16,[7]令和3年度契約状況調査票!$D:$AR,28,FALSE)="②公益財団法人","公財","")))</f>
        <v/>
      </c>
      <c r="M16" s="20" t="str">
        <f>IF(A16="","",VLOOKUP(A16,[7]令和3年度契約状況調査票!$D:$AR,29,FALSE))</f>
        <v/>
      </c>
      <c r="N16" s="21" t="str">
        <f>IF(A16="","",IF(VLOOKUP(A16,[7]令和3年度契約状況調査票!$D:$AR,29,FALSE)="国所管",VLOOKUP(A16,[7]令和3年度契約状況調査票!$D:$AR,23,FALSE),""))</f>
        <v/>
      </c>
      <c r="O16" s="22" t="str">
        <f>IF(A16="","",IF(AND(Q16="○",P16="分担契約/単価契約"),"単価契約"&amp;CHAR(10)&amp;"予定調達総額 "&amp;TEXT(VLOOKUP(A16,[7]令和3年度契約状況調査票!$D:$AR,17,FALSE),"#,##0円")&amp;"(B)"&amp;CHAR(10)&amp;"分担契約"&amp;CHAR(10)&amp;VLOOKUP(A16,[7]令和3年度契約状況調査票!$D:$AR,33,FALSE),IF(AND(Q16="○",P16="分担契約"),"分担契約"&amp;CHAR(10)&amp;"契約総額 "&amp;TEXT(VLOOKUP(A16,[7]令和3年度契約状況調査票!$D:$AR,17,FALSE),"#,##0円")&amp;"(B)"&amp;CHAR(10)&amp;VLOOKUP(A16,[7]令和3年度契約状況調査票!$D:$AR,33,FALSE),(IF(P16="分担契約/単価契約","単価契約"&amp;CHAR(10)&amp;"予定調達総額 "&amp;TEXT(VLOOKUP(A16,[7]令和3年度契約状況調査票!$D:$AR,17,FALSE),"#,##0円")&amp;CHAR(10)&amp;"分担契約"&amp;CHAR(10)&amp;VLOOKUP(A16,[7]令和3年度契約状況調査票!$D:$AR,33,FALSE),IF(P16="分担契約","分担契約"&amp;CHAR(10)&amp;"契約総額 "&amp;TEXT(VLOOKUP(A16,[7]令和3年度契約状況調査票!$D:$AR,17,FALSE),"#,##0円")&amp;CHAR(10)&amp;VLOOKUP(A16,[7]令和3年度契約状況調査票!$D:$AR,33,FALSE),IF(P16="単価契約","単価契約"&amp;CHAR(10)&amp;"予定調達総額 "&amp;TEXT(VLOOKUP(A16,[7]令和3年度契約状況調査票!$D:$AR,17,FALSE),"#,##0円")&amp;CHAR(10)&amp;VLOOKUP(A16,[7]令和3年度契約状況調査票!$D:$AR,33,FALSE),VLOOKUP(A16,[7]令和3年度契約状況調査票!$D:$AR,33,FALSE))))))))</f>
        <v/>
      </c>
      <c r="P16" s="36" t="str">
        <f>IF(A16="","",VLOOKUP(A16,[7]令和3年度契約状況調査票!$D:$BY,54,FALSE))</f>
        <v/>
      </c>
      <c r="Q16" s="36" t="str">
        <f>IF(A16="","",IF(VLOOKUP(A16,[7]令和3年度契約状況調査票!$D:$AR,22,FALSE)="②同種の他の契約の予定価格を類推されるおそれがあるため公表しない","×","○"))</f>
        <v/>
      </c>
    </row>
    <row r="17" spans="1:17" s="11" customFormat="1" ht="60" hidden="1" customHeight="1">
      <c r="A17" s="12" t="str">
        <f>IF(MAX([7]令和3年度契約状況調査票!D11:D256)&gt;=ROW()-5,ROW()-5,"")</f>
        <v/>
      </c>
      <c r="B17" s="13" t="str">
        <f>IF(A17="","",VLOOKUP(A17,[7]令和3年度契約状況調査票!$D:$AR,6,FALSE))</f>
        <v/>
      </c>
      <c r="C17" s="14" t="str">
        <f>IF(A17="","",VLOOKUP(A17,[7]令和3年度契約状況調査票!$D:$AR,7,FALSE))</f>
        <v/>
      </c>
      <c r="D17" s="37" t="str">
        <f>IF(A17="","",VLOOKUP(A17,[7]令和3年度契約状況調査票!$D:$AR,10,FALSE))</f>
        <v/>
      </c>
      <c r="E17" s="13" t="str">
        <f>IF(A17="","",VLOOKUP(A17,[7]令和3年度契約状況調査票!$D:$AR,11,FALSE))</f>
        <v/>
      </c>
      <c r="F17" s="16" t="str">
        <f>IF(A17="","",VLOOKUP(A17,[7]令和3年度契約状況調査票!$D:$AR,12,FALSE))</f>
        <v/>
      </c>
      <c r="G17" s="17" t="str">
        <f>IF(A17="","",VLOOKUP(A17,[7]令和3年度契約状況調査票!$D:$AR,32,FALSE))</f>
        <v/>
      </c>
      <c r="H17" s="18" t="str">
        <f>IF(A17="","",IF(VLOOKUP(A17,[7]令和3年度契約状況調査票!$D:$AR,22,FALSE)="②同種の他の契約の予定価格を類推されるおそれがあるため公表しない","同種の他の契約の予定価格を類推されるおそれがあるため公表しない",IF(VLOOKUP(A17,[7]令和3年度契約状況調査票!$D:$AR,22,FALSE)="－","－",IF(VLOOKUP(A17,[7]令和3年度契約状況調査票!$D:$AR,8,FALSE)&lt;&gt;"",TEXT(VLOOKUP(A17,[7]令和3年度契約状況調査票!$D:$AR,15,FALSE),"#,##0円")&amp;CHAR(10)&amp;"(A)",VLOOKUP(A17,[7]令和3年度契約状況調査票!$D:$AR,15,FALSE)))))</f>
        <v/>
      </c>
      <c r="I17" s="18" t="str">
        <f>IF(A17="","",VLOOKUP(A17,[7]令和3年度契約状況調査票!$D:$AR,16,FALSE))</f>
        <v/>
      </c>
      <c r="J17" s="20" t="str">
        <f>IF(A17="","",IF(VLOOKUP(A17,[7]令和3年度契約状況調査票!$D:$AR,22,FALSE)="②同種の他の契約の予定価格を類推されるおそれがあるため公表しない","－",IF(VLOOKUP(A17,[7]令和3年度契約状況調査票!$D:$AR,22,FALSE)="－","－",IF(VLOOKUP(A17,[7]令和3年度契約状況調査票!$D:$AR,8,FALSE)&lt;&gt;"",TEXT(VLOOKUP(A17,[7]令和3年度契約状況調査票!$D:$AR,18,FALSE),"#.0%")&amp;CHAR(10)&amp;"(B/A×100)",VLOOKUP(A17,[7]令和3年度契約状況調査票!$D:$AR,18,FALSE)))))</f>
        <v/>
      </c>
      <c r="K17" s="38" t="s">
        <v>30</v>
      </c>
      <c r="L17" s="20" t="str">
        <f>IF(A17="","",IF(VLOOKUP(A17,[7]令和3年度契約状況調査票!$D:$AR,28,FALSE)="①公益社団法人","公社",IF(VLOOKUP(A17,[7]令和3年度契約状況調査票!$D:$AR,28,FALSE)="②公益財団法人","公財","")))</f>
        <v/>
      </c>
      <c r="M17" s="20" t="str">
        <f>IF(A17="","",VLOOKUP(A17,[7]令和3年度契約状況調査票!$D:$AR,29,FALSE))</f>
        <v/>
      </c>
      <c r="N17" s="21" t="str">
        <f>IF(A17="","",IF(VLOOKUP(A17,[7]令和3年度契約状況調査票!$D:$AR,29,FALSE)="国所管",VLOOKUP(A17,[7]令和3年度契約状況調査票!$D:$AR,23,FALSE),""))</f>
        <v/>
      </c>
      <c r="O17" s="22" t="str">
        <f>IF(A17="","",IF(AND(Q17="○",P17="分担契約/単価契約"),"単価契約"&amp;CHAR(10)&amp;"予定調達総額 "&amp;TEXT(VLOOKUP(A17,[7]令和3年度契約状況調査票!$D:$AR,17,FALSE),"#,##0円")&amp;"(B)"&amp;CHAR(10)&amp;"分担契約"&amp;CHAR(10)&amp;VLOOKUP(A17,[7]令和3年度契約状況調査票!$D:$AR,33,FALSE),IF(AND(Q17="○",P17="分担契約"),"分担契約"&amp;CHAR(10)&amp;"契約総額 "&amp;TEXT(VLOOKUP(A17,[7]令和3年度契約状況調査票!$D:$AR,17,FALSE),"#,##0円")&amp;"(B)"&amp;CHAR(10)&amp;VLOOKUP(A17,[7]令和3年度契約状況調査票!$D:$AR,33,FALSE),(IF(P17="分担契約/単価契約","単価契約"&amp;CHAR(10)&amp;"予定調達総額 "&amp;TEXT(VLOOKUP(A17,[7]令和3年度契約状況調査票!$D:$AR,17,FALSE),"#,##0円")&amp;CHAR(10)&amp;"分担契約"&amp;CHAR(10)&amp;VLOOKUP(A17,[7]令和3年度契約状況調査票!$D:$AR,33,FALSE),IF(P17="分担契約","分担契約"&amp;CHAR(10)&amp;"契約総額 "&amp;TEXT(VLOOKUP(A17,[7]令和3年度契約状況調査票!$D:$AR,17,FALSE),"#,##0円")&amp;CHAR(10)&amp;VLOOKUP(A17,[7]令和3年度契約状況調査票!$D:$AR,33,FALSE),IF(P17="単価契約","単価契約"&amp;CHAR(10)&amp;"予定調達総額 "&amp;TEXT(VLOOKUP(A17,[7]令和3年度契約状況調査票!$D:$AR,17,FALSE),"#,##0円")&amp;CHAR(10)&amp;VLOOKUP(A17,[7]令和3年度契約状況調査票!$D:$AR,33,FALSE),VLOOKUP(A17,[7]令和3年度契約状況調査票!$D:$AR,33,FALSE))))))))</f>
        <v/>
      </c>
      <c r="P17" s="36" t="str">
        <f>IF(A17="","",VLOOKUP(A17,[7]令和3年度契約状況調査票!$D:$BY,54,FALSE))</f>
        <v/>
      </c>
      <c r="Q17" s="36" t="str">
        <f>IF(A17="","",IF(VLOOKUP(A17,[7]令和3年度契約状況調査票!$D:$AR,22,FALSE)="②同種の他の契約の予定価格を類推されるおそれがあるため公表しない","×","○"))</f>
        <v/>
      </c>
    </row>
    <row r="18" spans="1:17" s="11" customFormat="1" ht="60" hidden="1" customHeight="1">
      <c r="A18" s="12" t="str">
        <f>IF(MAX([7]令和3年度契約状況調査票!D12:D257)&gt;=ROW()-5,ROW()-5,"")</f>
        <v/>
      </c>
      <c r="B18" s="13" t="str">
        <f>IF(A18="","",VLOOKUP(A18,[7]令和3年度契約状況調査票!$D:$AR,6,FALSE))</f>
        <v/>
      </c>
      <c r="C18" s="14" t="str">
        <f>IF(A18="","",VLOOKUP(A18,[7]令和3年度契約状況調査票!$D:$AR,7,FALSE))</f>
        <v/>
      </c>
      <c r="D18" s="37" t="str">
        <f>IF(A18="","",VLOOKUP(A18,[7]令和3年度契約状況調査票!$D:$AR,10,FALSE))</f>
        <v/>
      </c>
      <c r="E18" s="13" t="str">
        <f>IF(A18="","",VLOOKUP(A18,[7]令和3年度契約状況調査票!$D:$AR,11,FALSE))</f>
        <v/>
      </c>
      <c r="F18" s="16" t="str">
        <f>IF(A18="","",VLOOKUP(A18,[7]令和3年度契約状況調査票!$D:$AR,12,FALSE))</f>
        <v/>
      </c>
      <c r="G18" s="17" t="str">
        <f>IF(A18="","",VLOOKUP(A18,[7]令和3年度契約状況調査票!$D:$AR,32,FALSE))</f>
        <v/>
      </c>
      <c r="H18" s="18" t="str">
        <f>IF(A18="","",IF(VLOOKUP(A18,[7]令和3年度契約状況調査票!$D:$AR,22,FALSE)="②同種の他の契約の予定価格を類推されるおそれがあるため公表しない","同種の他の契約の予定価格を類推されるおそれがあるため公表しない",IF(VLOOKUP(A18,[7]令和3年度契約状況調査票!$D:$AR,22,FALSE)="－","－",IF(VLOOKUP(A18,[7]令和3年度契約状況調査票!$D:$AR,8,FALSE)&lt;&gt;"",TEXT(VLOOKUP(A18,[7]令和3年度契約状況調査票!$D:$AR,15,FALSE),"#,##0円")&amp;CHAR(10)&amp;"(A)",VLOOKUP(A18,[7]令和3年度契約状況調査票!$D:$AR,15,FALSE)))))</f>
        <v/>
      </c>
      <c r="I18" s="18" t="str">
        <f>IF(A18="","",VLOOKUP(A18,[7]令和3年度契約状況調査票!$D:$AR,16,FALSE))</f>
        <v/>
      </c>
      <c r="J18" s="20" t="str">
        <f>IF(A18="","",IF(VLOOKUP(A18,[7]令和3年度契約状況調査票!$D:$AR,22,FALSE)="②同種の他の契約の予定価格を類推されるおそれがあるため公表しない","－",IF(VLOOKUP(A18,[7]令和3年度契約状況調査票!$D:$AR,22,FALSE)="－","－",IF(VLOOKUP(A18,[7]令和3年度契約状況調査票!$D:$AR,8,FALSE)&lt;&gt;"",TEXT(VLOOKUP(A18,[7]令和3年度契約状況調査票!$D:$AR,18,FALSE),"#.0%")&amp;CHAR(10)&amp;"(B/A×100)",VLOOKUP(A18,[7]令和3年度契約状況調査票!$D:$AR,18,FALSE)))))</f>
        <v/>
      </c>
      <c r="K18" s="38" t="s">
        <v>30</v>
      </c>
      <c r="L18" s="20" t="str">
        <f>IF(A18="","",IF(VLOOKUP(A18,[7]令和3年度契約状況調査票!$D:$AR,28,FALSE)="①公益社団法人","公社",IF(VLOOKUP(A18,[7]令和3年度契約状況調査票!$D:$AR,28,FALSE)="②公益財団法人","公財","")))</f>
        <v/>
      </c>
      <c r="M18" s="20" t="str">
        <f>IF(A18="","",VLOOKUP(A18,[7]令和3年度契約状況調査票!$D:$AR,29,FALSE))</f>
        <v/>
      </c>
      <c r="N18" s="21" t="str">
        <f>IF(A18="","",IF(VLOOKUP(A18,[7]令和3年度契約状況調査票!$D:$AR,29,FALSE)="国所管",VLOOKUP(A18,[7]令和3年度契約状況調査票!$D:$AR,23,FALSE),""))</f>
        <v/>
      </c>
      <c r="O18" s="22" t="str">
        <f>IF(A18="","",IF(AND(Q18="○",P18="分担契約/単価契約"),"単価契約"&amp;CHAR(10)&amp;"予定調達総額 "&amp;TEXT(VLOOKUP(A18,[7]令和3年度契約状況調査票!$D:$AR,17,FALSE),"#,##0円")&amp;"(B)"&amp;CHAR(10)&amp;"分担契約"&amp;CHAR(10)&amp;VLOOKUP(A18,[7]令和3年度契約状況調査票!$D:$AR,33,FALSE),IF(AND(Q18="○",P18="分担契約"),"分担契約"&amp;CHAR(10)&amp;"契約総額 "&amp;TEXT(VLOOKUP(A18,[7]令和3年度契約状況調査票!$D:$AR,17,FALSE),"#,##0円")&amp;"(B)"&amp;CHAR(10)&amp;VLOOKUP(A18,[7]令和3年度契約状況調査票!$D:$AR,33,FALSE),(IF(P18="分担契約/単価契約","単価契約"&amp;CHAR(10)&amp;"予定調達総額 "&amp;TEXT(VLOOKUP(A18,[7]令和3年度契約状況調査票!$D:$AR,17,FALSE),"#,##0円")&amp;CHAR(10)&amp;"分担契約"&amp;CHAR(10)&amp;VLOOKUP(A18,[7]令和3年度契約状況調査票!$D:$AR,33,FALSE),IF(P18="分担契約","分担契約"&amp;CHAR(10)&amp;"契約総額 "&amp;TEXT(VLOOKUP(A18,[7]令和3年度契約状況調査票!$D:$AR,17,FALSE),"#,##0円")&amp;CHAR(10)&amp;VLOOKUP(A18,[7]令和3年度契約状況調査票!$D:$AR,33,FALSE),IF(P18="単価契約","単価契約"&amp;CHAR(10)&amp;"予定調達総額 "&amp;TEXT(VLOOKUP(A18,[7]令和3年度契約状況調査票!$D:$AR,17,FALSE),"#,##0円")&amp;CHAR(10)&amp;VLOOKUP(A18,[7]令和3年度契約状況調査票!$D:$AR,33,FALSE),VLOOKUP(A18,[7]令和3年度契約状況調査票!$D:$AR,33,FALSE))))))))</f>
        <v/>
      </c>
      <c r="P18" s="36" t="str">
        <f>IF(A18="","",VLOOKUP(A18,[7]令和3年度契約状況調査票!$D:$BY,54,FALSE))</f>
        <v/>
      </c>
      <c r="Q18" s="36" t="str">
        <f>IF(A18="","",IF(VLOOKUP(A18,[7]令和3年度契約状況調査票!$D:$AR,22,FALSE)="②同種の他の契約の予定価格を類推されるおそれがあるため公表しない","×","○"))</f>
        <v/>
      </c>
    </row>
    <row r="19" spans="1:17" s="11" customFormat="1" ht="60" hidden="1" customHeight="1">
      <c r="A19" s="12" t="str">
        <f>IF(MAX([7]令和3年度契約状況調査票!D13:D258)&gt;=ROW()-5,ROW()-5,"")</f>
        <v/>
      </c>
      <c r="B19" s="13" t="str">
        <f>IF(A19="","",VLOOKUP(A19,[7]令和3年度契約状況調査票!$D:$AR,6,FALSE))</f>
        <v/>
      </c>
      <c r="C19" s="14" t="str">
        <f>IF(A19="","",VLOOKUP(A19,[7]令和3年度契約状況調査票!$D:$AR,7,FALSE))</f>
        <v/>
      </c>
      <c r="D19" s="37" t="str">
        <f>IF(A19="","",VLOOKUP(A19,[7]令和3年度契約状況調査票!$D:$AR,10,FALSE))</f>
        <v/>
      </c>
      <c r="E19" s="13" t="str">
        <f>IF(A19="","",VLOOKUP(A19,[7]令和3年度契約状況調査票!$D:$AR,11,FALSE))</f>
        <v/>
      </c>
      <c r="F19" s="16" t="str">
        <f>IF(A19="","",VLOOKUP(A19,[7]令和3年度契約状況調査票!$D:$AR,12,FALSE))</f>
        <v/>
      </c>
      <c r="G19" s="17" t="str">
        <f>IF(A19="","",VLOOKUP(A19,[7]令和3年度契約状況調査票!$D:$AR,32,FALSE))</f>
        <v/>
      </c>
      <c r="H19" s="18" t="str">
        <f>IF(A19="","",IF(VLOOKUP(A19,[7]令和3年度契約状況調査票!$D:$AR,22,FALSE)="②同種の他の契約の予定価格を類推されるおそれがあるため公表しない","同種の他の契約の予定価格を類推されるおそれがあるため公表しない",IF(VLOOKUP(A19,[7]令和3年度契約状況調査票!$D:$AR,22,FALSE)="－","－",IF(VLOOKUP(A19,[7]令和3年度契約状況調査票!$D:$AR,8,FALSE)&lt;&gt;"",TEXT(VLOOKUP(A19,[7]令和3年度契約状況調査票!$D:$AR,15,FALSE),"#,##0円")&amp;CHAR(10)&amp;"(A)",VLOOKUP(A19,[7]令和3年度契約状況調査票!$D:$AR,15,FALSE)))))</f>
        <v/>
      </c>
      <c r="I19" s="18" t="str">
        <f>IF(A19="","",VLOOKUP(A19,[7]令和3年度契約状況調査票!$D:$AR,16,FALSE))</f>
        <v/>
      </c>
      <c r="J19" s="20" t="str">
        <f>IF(A19="","",IF(VLOOKUP(A19,[7]令和3年度契約状況調査票!$D:$AR,22,FALSE)="②同種の他の契約の予定価格を類推されるおそれがあるため公表しない","－",IF(VLOOKUP(A19,[7]令和3年度契約状況調査票!$D:$AR,22,FALSE)="－","－",IF(VLOOKUP(A19,[7]令和3年度契約状況調査票!$D:$AR,8,FALSE)&lt;&gt;"",TEXT(VLOOKUP(A19,[7]令和3年度契約状況調査票!$D:$AR,18,FALSE),"#.0%")&amp;CHAR(10)&amp;"(B/A×100)",VLOOKUP(A19,[7]令和3年度契約状況調査票!$D:$AR,18,FALSE)))))</f>
        <v/>
      </c>
      <c r="K19" s="38" t="s">
        <v>30</v>
      </c>
      <c r="L19" s="20" t="str">
        <f>IF(A19="","",IF(VLOOKUP(A19,[7]令和3年度契約状況調査票!$D:$AR,28,FALSE)="①公益社団法人","公社",IF(VLOOKUP(A19,[7]令和3年度契約状況調査票!$D:$AR,28,FALSE)="②公益財団法人","公財","")))</f>
        <v/>
      </c>
      <c r="M19" s="20" t="str">
        <f>IF(A19="","",VLOOKUP(A19,[7]令和3年度契約状況調査票!$D:$AR,29,FALSE))</f>
        <v/>
      </c>
      <c r="N19" s="21" t="str">
        <f>IF(A19="","",IF(VLOOKUP(A19,[7]令和3年度契約状況調査票!$D:$AR,29,FALSE)="国所管",VLOOKUP(A19,[7]令和3年度契約状況調査票!$D:$AR,23,FALSE),""))</f>
        <v/>
      </c>
      <c r="O19" s="22" t="str">
        <f>IF(A19="","",IF(AND(Q19="○",P19="分担契約/単価契約"),"単価契約"&amp;CHAR(10)&amp;"予定調達総額 "&amp;TEXT(VLOOKUP(A19,[7]令和3年度契約状況調査票!$D:$AR,17,FALSE),"#,##0円")&amp;"(B)"&amp;CHAR(10)&amp;"分担契約"&amp;CHAR(10)&amp;VLOOKUP(A19,[7]令和3年度契約状況調査票!$D:$AR,33,FALSE),IF(AND(Q19="○",P19="分担契約"),"分担契約"&amp;CHAR(10)&amp;"契約総額 "&amp;TEXT(VLOOKUP(A19,[7]令和3年度契約状況調査票!$D:$AR,17,FALSE),"#,##0円")&amp;"(B)"&amp;CHAR(10)&amp;VLOOKUP(A19,[7]令和3年度契約状況調査票!$D:$AR,33,FALSE),(IF(P19="分担契約/単価契約","単価契約"&amp;CHAR(10)&amp;"予定調達総額 "&amp;TEXT(VLOOKUP(A19,[7]令和3年度契約状況調査票!$D:$AR,17,FALSE),"#,##0円")&amp;CHAR(10)&amp;"分担契約"&amp;CHAR(10)&amp;VLOOKUP(A19,[7]令和3年度契約状況調査票!$D:$AR,33,FALSE),IF(P19="分担契約","分担契約"&amp;CHAR(10)&amp;"契約総額 "&amp;TEXT(VLOOKUP(A19,[7]令和3年度契約状況調査票!$D:$AR,17,FALSE),"#,##0円")&amp;CHAR(10)&amp;VLOOKUP(A19,[7]令和3年度契約状況調査票!$D:$AR,33,FALSE),IF(P19="単価契約","単価契約"&amp;CHAR(10)&amp;"予定調達総額 "&amp;TEXT(VLOOKUP(A19,[7]令和3年度契約状況調査票!$D:$AR,17,FALSE),"#,##0円")&amp;CHAR(10)&amp;VLOOKUP(A19,[7]令和3年度契約状況調査票!$D:$AR,33,FALSE),VLOOKUP(A19,[7]令和3年度契約状況調査票!$D:$AR,33,FALSE))))))))</f>
        <v/>
      </c>
      <c r="P19" s="36" t="str">
        <f>IF(A19="","",VLOOKUP(A19,[7]令和3年度契約状況調査票!$D:$BY,54,FALSE))</f>
        <v/>
      </c>
      <c r="Q19" s="36" t="str">
        <f>IF(A19="","",IF(VLOOKUP(A19,[7]令和3年度契約状況調査票!$D:$AR,22,FALSE)="②同種の他の契約の予定価格を類推されるおそれがあるため公表しない","×","○"))</f>
        <v/>
      </c>
    </row>
    <row r="20" spans="1:17" s="11" customFormat="1" ht="60" hidden="1" customHeight="1">
      <c r="A20" s="12" t="str">
        <f>IF(MAX([7]令和3年度契約状況調査票!D14:D259)&gt;=ROW()-5,ROW()-5,"")</f>
        <v/>
      </c>
      <c r="B20" s="13" t="str">
        <f>IF(A20="","",VLOOKUP(A20,[7]令和3年度契約状況調査票!$D:$AR,6,FALSE))</f>
        <v/>
      </c>
      <c r="C20" s="14" t="str">
        <f>IF(A20="","",VLOOKUP(A20,[7]令和3年度契約状況調査票!$D:$AR,7,FALSE))</f>
        <v/>
      </c>
      <c r="D20" s="37" t="str">
        <f>IF(A20="","",VLOOKUP(A20,[7]令和3年度契約状況調査票!$D:$AR,10,FALSE))</f>
        <v/>
      </c>
      <c r="E20" s="13" t="str">
        <f>IF(A20="","",VLOOKUP(A20,[7]令和3年度契約状況調査票!$D:$AR,11,FALSE))</f>
        <v/>
      </c>
      <c r="F20" s="16" t="str">
        <f>IF(A20="","",VLOOKUP(A20,[7]令和3年度契約状況調査票!$D:$AR,12,FALSE))</f>
        <v/>
      </c>
      <c r="G20" s="17" t="str">
        <f>IF(A20="","",VLOOKUP(A20,[7]令和3年度契約状況調査票!$D:$AR,32,FALSE))</f>
        <v/>
      </c>
      <c r="H20" s="18" t="str">
        <f>IF(A20="","",IF(VLOOKUP(A20,[7]令和3年度契約状況調査票!$D:$AR,22,FALSE)="②同種の他の契約の予定価格を類推されるおそれがあるため公表しない","同種の他の契約の予定価格を類推されるおそれがあるため公表しない",IF(VLOOKUP(A20,[7]令和3年度契約状況調査票!$D:$AR,22,FALSE)="－","－",IF(VLOOKUP(A20,[7]令和3年度契約状況調査票!$D:$AR,8,FALSE)&lt;&gt;"",TEXT(VLOOKUP(A20,[7]令和3年度契約状況調査票!$D:$AR,15,FALSE),"#,##0円")&amp;CHAR(10)&amp;"(A)",VLOOKUP(A20,[7]令和3年度契約状況調査票!$D:$AR,15,FALSE)))))</f>
        <v/>
      </c>
      <c r="I20" s="18" t="str">
        <f>IF(A20="","",VLOOKUP(A20,[7]令和3年度契約状況調査票!$D:$AR,16,FALSE))</f>
        <v/>
      </c>
      <c r="J20" s="20" t="str">
        <f>IF(A20="","",IF(VLOOKUP(A20,[7]令和3年度契約状況調査票!$D:$AR,22,FALSE)="②同種の他の契約の予定価格を類推されるおそれがあるため公表しない","－",IF(VLOOKUP(A20,[7]令和3年度契約状況調査票!$D:$AR,22,FALSE)="－","－",IF(VLOOKUP(A20,[7]令和3年度契約状況調査票!$D:$AR,8,FALSE)&lt;&gt;"",TEXT(VLOOKUP(A20,[7]令和3年度契約状況調査票!$D:$AR,18,FALSE),"#.0%")&amp;CHAR(10)&amp;"(B/A×100)",VLOOKUP(A20,[7]令和3年度契約状況調査票!$D:$AR,18,FALSE)))))</f>
        <v/>
      </c>
      <c r="K20" s="38" t="s">
        <v>30</v>
      </c>
      <c r="L20" s="20" t="str">
        <f>IF(A20="","",IF(VLOOKUP(A20,[7]令和3年度契約状況調査票!$D:$AR,28,FALSE)="①公益社団法人","公社",IF(VLOOKUP(A20,[7]令和3年度契約状況調査票!$D:$AR,28,FALSE)="②公益財団法人","公財","")))</f>
        <v/>
      </c>
      <c r="M20" s="20" t="str">
        <f>IF(A20="","",VLOOKUP(A20,[7]令和3年度契約状況調査票!$D:$AR,29,FALSE))</f>
        <v/>
      </c>
      <c r="N20" s="21" t="str">
        <f>IF(A20="","",IF(VLOOKUP(A20,[7]令和3年度契約状況調査票!$D:$AR,29,FALSE)="国所管",VLOOKUP(A20,[7]令和3年度契約状況調査票!$D:$AR,23,FALSE),""))</f>
        <v/>
      </c>
      <c r="O20" s="22" t="str">
        <f>IF(A20="","",IF(AND(Q20="○",P20="分担契約/単価契約"),"単価契約"&amp;CHAR(10)&amp;"予定調達総額 "&amp;TEXT(VLOOKUP(A20,[7]令和3年度契約状況調査票!$D:$AR,17,FALSE),"#,##0円")&amp;"(B)"&amp;CHAR(10)&amp;"分担契約"&amp;CHAR(10)&amp;VLOOKUP(A20,[7]令和3年度契約状況調査票!$D:$AR,33,FALSE),IF(AND(Q20="○",P20="分担契約"),"分担契約"&amp;CHAR(10)&amp;"契約総額 "&amp;TEXT(VLOOKUP(A20,[7]令和3年度契約状況調査票!$D:$AR,17,FALSE),"#,##0円")&amp;"(B)"&amp;CHAR(10)&amp;VLOOKUP(A20,[7]令和3年度契約状況調査票!$D:$AR,33,FALSE),(IF(P20="分担契約/単価契約","単価契約"&amp;CHAR(10)&amp;"予定調達総額 "&amp;TEXT(VLOOKUP(A20,[7]令和3年度契約状況調査票!$D:$AR,17,FALSE),"#,##0円")&amp;CHAR(10)&amp;"分担契約"&amp;CHAR(10)&amp;VLOOKUP(A20,[7]令和3年度契約状況調査票!$D:$AR,33,FALSE),IF(P20="分担契約","分担契約"&amp;CHAR(10)&amp;"契約総額 "&amp;TEXT(VLOOKUP(A20,[7]令和3年度契約状況調査票!$D:$AR,17,FALSE),"#,##0円")&amp;CHAR(10)&amp;VLOOKUP(A20,[7]令和3年度契約状況調査票!$D:$AR,33,FALSE),IF(P20="単価契約","単価契約"&amp;CHAR(10)&amp;"予定調達総額 "&amp;TEXT(VLOOKUP(A20,[7]令和3年度契約状況調査票!$D:$AR,17,FALSE),"#,##0円")&amp;CHAR(10)&amp;VLOOKUP(A20,[7]令和3年度契約状況調査票!$D:$AR,33,FALSE),VLOOKUP(A20,[7]令和3年度契約状況調査票!$D:$AR,33,FALSE))))))))</f>
        <v/>
      </c>
      <c r="P20" s="36" t="str">
        <f>IF(A20="","",VLOOKUP(A20,[7]令和3年度契約状況調査票!$D:$BY,54,FALSE))</f>
        <v/>
      </c>
      <c r="Q20" s="36" t="str">
        <f>IF(A20="","",IF(VLOOKUP(A20,[7]令和3年度契約状況調査票!$D:$AR,22,FALSE)="②同種の他の契約の予定価格を類推されるおそれがあるため公表しない","×","○"))</f>
        <v/>
      </c>
    </row>
    <row r="21" spans="1:17" s="11" customFormat="1" ht="60" hidden="1" customHeight="1">
      <c r="A21" s="12" t="str">
        <f>IF(MAX([7]令和3年度契約状況調査票!D15:D260)&gt;=ROW()-5,ROW()-5,"")</f>
        <v/>
      </c>
      <c r="B21" s="13" t="str">
        <f>IF(A21="","",VLOOKUP(A21,[7]令和3年度契約状況調査票!$D:$AR,6,FALSE))</f>
        <v/>
      </c>
      <c r="C21" s="14" t="str">
        <f>IF(A21="","",VLOOKUP(A21,[7]令和3年度契約状況調査票!$D:$AR,7,FALSE))</f>
        <v/>
      </c>
      <c r="D21" s="37" t="str">
        <f>IF(A21="","",VLOOKUP(A21,[7]令和3年度契約状況調査票!$D:$AR,10,FALSE))</f>
        <v/>
      </c>
      <c r="E21" s="13" t="str">
        <f>IF(A21="","",VLOOKUP(A21,[7]令和3年度契約状況調査票!$D:$AR,11,FALSE))</f>
        <v/>
      </c>
      <c r="F21" s="16" t="str">
        <f>IF(A21="","",VLOOKUP(A21,[7]令和3年度契約状況調査票!$D:$AR,12,FALSE))</f>
        <v/>
      </c>
      <c r="G21" s="17" t="str">
        <f>IF(A21="","",VLOOKUP(A21,[7]令和3年度契約状況調査票!$D:$AR,32,FALSE))</f>
        <v/>
      </c>
      <c r="H21" s="18" t="str">
        <f>IF(A21="","",IF(VLOOKUP(A21,[7]令和3年度契約状況調査票!$D:$AR,22,FALSE)="②同種の他の契約の予定価格を類推されるおそれがあるため公表しない","同種の他の契約の予定価格を類推されるおそれがあるため公表しない",IF(VLOOKUP(A21,[7]令和3年度契約状況調査票!$D:$AR,22,FALSE)="－","－",IF(VLOOKUP(A21,[7]令和3年度契約状況調査票!$D:$AR,8,FALSE)&lt;&gt;"",TEXT(VLOOKUP(A21,[7]令和3年度契約状況調査票!$D:$AR,15,FALSE),"#,##0円")&amp;CHAR(10)&amp;"(A)",VLOOKUP(A21,[7]令和3年度契約状況調査票!$D:$AR,15,FALSE)))))</f>
        <v/>
      </c>
      <c r="I21" s="18" t="str">
        <f>IF(A21="","",VLOOKUP(A21,[7]令和3年度契約状況調査票!$D:$AR,16,FALSE))</f>
        <v/>
      </c>
      <c r="J21" s="20" t="str">
        <f>IF(A21="","",IF(VLOOKUP(A21,[7]令和3年度契約状況調査票!$D:$AR,22,FALSE)="②同種の他の契約の予定価格を類推されるおそれがあるため公表しない","－",IF(VLOOKUP(A21,[7]令和3年度契約状況調査票!$D:$AR,22,FALSE)="－","－",IF(VLOOKUP(A21,[7]令和3年度契約状況調査票!$D:$AR,8,FALSE)&lt;&gt;"",TEXT(VLOOKUP(A21,[7]令和3年度契約状況調査票!$D:$AR,18,FALSE),"#.0%")&amp;CHAR(10)&amp;"(B/A×100)",VLOOKUP(A21,[7]令和3年度契約状況調査票!$D:$AR,18,FALSE)))))</f>
        <v/>
      </c>
      <c r="K21" s="38" t="s">
        <v>30</v>
      </c>
      <c r="L21" s="20" t="str">
        <f>IF(A21="","",IF(VLOOKUP(A21,[7]令和3年度契約状況調査票!$D:$AR,28,FALSE)="①公益社団法人","公社",IF(VLOOKUP(A21,[7]令和3年度契約状況調査票!$D:$AR,28,FALSE)="②公益財団法人","公財","")))</f>
        <v/>
      </c>
      <c r="M21" s="20" t="str">
        <f>IF(A21="","",VLOOKUP(A21,[7]令和3年度契約状況調査票!$D:$AR,29,FALSE))</f>
        <v/>
      </c>
      <c r="N21" s="21" t="str">
        <f>IF(A21="","",IF(VLOOKUP(A21,[7]令和3年度契約状況調査票!$D:$AR,29,FALSE)="国所管",VLOOKUP(A21,[7]令和3年度契約状況調査票!$D:$AR,23,FALSE),""))</f>
        <v/>
      </c>
      <c r="O21" s="22" t="str">
        <f>IF(A21="","",IF(AND(Q21="○",P21="分担契約/単価契約"),"単価契約"&amp;CHAR(10)&amp;"予定調達総額 "&amp;TEXT(VLOOKUP(A21,[7]令和3年度契約状況調査票!$D:$AR,17,FALSE),"#,##0円")&amp;"(B)"&amp;CHAR(10)&amp;"分担契約"&amp;CHAR(10)&amp;VLOOKUP(A21,[7]令和3年度契約状況調査票!$D:$AR,33,FALSE),IF(AND(Q21="○",P21="分担契約"),"分担契約"&amp;CHAR(10)&amp;"契約総額 "&amp;TEXT(VLOOKUP(A21,[7]令和3年度契約状況調査票!$D:$AR,17,FALSE),"#,##0円")&amp;"(B)"&amp;CHAR(10)&amp;VLOOKUP(A21,[7]令和3年度契約状況調査票!$D:$AR,33,FALSE),(IF(P21="分担契約/単価契約","単価契約"&amp;CHAR(10)&amp;"予定調達総額 "&amp;TEXT(VLOOKUP(A21,[7]令和3年度契約状況調査票!$D:$AR,17,FALSE),"#,##0円")&amp;CHAR(10)&amp;"分担契約"&amp;CHAR(10)&amp;VLOOKUP(A21,[7]令和3年度契約状況調査票!$D:$AR,33,FALSE),IF(P21="分担契約","分担契約"&amp;CHAR(10)&amp;"契約総額 "&amp;TEXT(VLOOKUP(A21,[7]令和3年度契約状況調査票!$D:$AR,17,FALSE),"#,##0円")&amp;CHAR(10)&amp;VLOOKUP(A21,[7]令和3年度契約状況調査票!$D:$AR,33,FALSE),IF(P21="単価契約","単価契約"&amp;CHAR(10)&amp;"予定調達総額 "&amp;TEXT(VLOOKUP(A21,[7]令和3年度契約状況調査票!$D:$AR,17,FALSE),"#,##0円")&amp;CHAR(10)&amp;VLOOKUP(A21,[7]令和3年度契約状況調査票!$D:$AR,33,FALSE),VLOOKUP(A21,[7]令和3年度契約状況調査票!$D:$AR,33,FALSE))))))))</f>
        <v/>
      </c>
      <c r="P21" s="36" t="str">
        <f>IF(A21="","",VLOOKUP(A21,[7]令和3年度契約状況調査票!$D:$BY,54,FALSE))</f>
        <v/>
      </c>
      <c r="Q21" s="36" t="str">
        <f>IF(A21="","",IF(VLOOKUP(A21,[7]令和3年度契約状況調査票!$D:$AR,22,FALSE)="②同種の他の契約の予定価格を類推されるおそれがあるため公表しない","×","○"))</f>
        <v/>
      </c>
    </row>
    <row r="22" spans="1:17" s="11" customFormat="1" ht="60" hidden="1" customHeight="1">
      <c r="A22" s="12" t="str">
        <f>IF(MAX([7]令和3年度契約状況調査票!D16:D261)&gt;=ROW()-5,ROW()-5,"")</f>
        <v/>
      </c>
      <c r="B22" s="13" t="str">
        <f>IF(A22="","",VLOOKUP(A22,[7]令和3年度契約状況調査票!$D:$AR,6,FALSE))</f>
        <v/>
      </c>
      <c r="C22" s="14" t="str">
        <f>IF(A22="","",VLOOKUP(A22,[7]令和3年度契約状況調査票!$D:$AR,7,FALSE))</f>
        <v/>
      </c>
      <c r="D22" s="37" t="str">
        <f>IF(A22="","",VLOOKUP(A22,[7]令和3年度契約状況調査票!$D:$AR,10,FALSE))</f>
        <v/>
      </c>
      <c r="E22" s="13" t="str">
        <f>IF(A22="","",VLOOKUP(A22,[7]令和3年度契約状況調査票!$D:$AR,11,FALSE))</f>
        <v/>
      </c>
      <c r="F22" s="16" t="str">
        <f>IF(A22="","",VLOOKUP(A22,[7]令和3年度契約状況調査票!$D:$AR,12,FALSE))</f>
        <v/>
      </c>
      <c r="G22" s="17" t="str">
        <f>IF(A22="","",VLOOKUP(A22,[7]令和3年度契約状況調査票!$D:$AR,32,FALSE))</f>
        <v/>
      </c>
      <c r="H22" s="18" t="str">
        <f>IF(A22="","",IF(VLOOKUP(A22,[7]令和3年度契約状況調査票!$D:$AR,22,FALSE)="②同種の他の契約の予定価格を類推されるおそれがあるため公表しない","同種の他の契約の予定価格を類推されるおそれがあるため公表しない",IF(VLOOKUP(A22,[7]令和3年度契約状況調査票!$D:$AR,22,FALSE)="－","－",IF(VLOOKUP(A22,[7]令和3年度契約状況調査票!$D:$AR,8,FALSE)&lt;&gt;"",TEXT(VLOOKUP(A22,[7]令和3年度契約状況調査票!$D:$AR,15,FALSE),"#,##0円")&amp;CHAR(10)&amp;"(A)",VLOOKUP(A22,[7]令和3年度契約状況調査票!$D:$AR,15,FALSE)))))</f>
        <v/>
      </c>
      <c r="I22" s="18" t="str">
        <f>IF(A22="","",VLOOKUP(A22,[7]令和3年度契約状況調査票!$D:$AR,16,FALSE))</f>
        <v/>
      </c>
      <c r="J22" s="20" t="str">
        <f>IF(A22="","",IF(VLOOKUP(A22,[7]令和3年度契約状況調査票!$D:$AR,22,FALSE)="②同種の他の契約の予定価格を類推されるおそれがあるため公表しない","－",IF(VLOOKUP(A22,[7]令和3年度契約状況調査票!$D:$AR,22,FALSE)="－","－",IF(VLOOKUP(A22,[7]令和3年度契約状況調査票!$D:$AR,8,FALSE)&lt;&gt;"",TEXT(VLOOKUP(A22,[7]令和3年度契約状況調査票!$D:$AR,18,FALSE),"#.0%")&amp;CHAR(10)&amp;"(B/A×100)",VLOOKUP(A22,[7]令和3年度契約状況調査票!$D:$AR,18,FALSE)))))</f>
        <v/>
      </c>
      <c r="K22" s="38" t="s">
        <v>30</v>
      </c>
      <c r="L22" s="20" t="str">
        <f>IF(A22="","",IF(VLOOKUP(A22,[7]令和3年度契約状況調査票!$D:$AR,28,FALSE)="①公益社団法人","公社",IF(VLOOKUP(A22,[7]令和3年度契約状況調査票!$D:$AR,28,FALSE)="②公益財団法人","公財","")))</f>
        <v/>
      </c>
      <c r="M22" s="20" t="str">
        <f>IF(A22="","",VLOOKUP(A22,[7]令和3年度契約状況調査票!$D:$AR,29,FALSE))</f>
        <v/>
      </c>
      <c r="N22" s="21" t="str">
        <f>IF(A22="","",IF(VLOOKUP(A22,[7]令和3年度契約状況調査票!$D:$AR,29,FALSE)="国所管",VLOOKUP(A22,[7]令和3年度契約状況調査票!$D:$AR,23,FALSE),""))</f>
        <v/>
      </c>
      <c r="O22" s="22" t="str">
        <f>IF(A22="","",IF(AND(Q22="○",P22="分担契約/単価契約"),"単価契約"&amp;CHAR(10)&amp;"予定調達総額 "&amp;TEXT(VLOOKUP(A22,[7]令和3年度契約状況調査票!$D:$AR,17,FALSE),"#,##0円")&amp;"(B)"&amp;CHAR(10)&amp;"分担契約"&amp;CHAR(10)&amp;VLOOKUP(A22,[7]令和3年度契約状況調査票!$D:$AR,33,FALSE),IF(AND(Q22="○",P22="分担契約"),"分担契約"&amp;CHAR(10)&amp;"契約総額 "&amp;TEXT(VLOOKUP(A22,[7]令和3年度契約状況調査票!$D:$AR,17,FALSE),"#,##0円")&amp;"(B)"&amp;CHAR(10)&amp;VLOOKUP(A22,[7]令和3年度契約状況調査票!$D:$AR,33,FALSE),(IF(P22="分担契約/単価契約","単価契約"&amp;CHAR(10)&amp;"予定調達総額 "&amp;TEXT(VLOOKUP(A22,[7]令和3年度契約状況調査票!$D:$AR,17,FALSE),"#,##0円")&amp;CHAR(10)&amp;"分担契約"&amp;CHAR(10)&amp;VLOOKUP(A22,[7]令和3年度契約状況調査票!$D:$AR,33,FALSE),IF(P22="分担契約","分担契約"&amp;CHAR(10)&amp;"契約総額 "&amp;TEXT(VLOOKUP(A22,[7]令和3年度契約状況調査票!$D:$AR,17,FALSE),"#,##0円")&amp;CHAR(10)&amp;VLOOKUP(A22,[7]令和3年度契約状況調査票!$D:$AR,33,FALSE),IF(P22="単価契約","単価契約"&amp;CHAR(10)&amp;"予定調達総額 "&amp;TEXT(VLOOKUP(A22,[7]令和3年度契約状況調査票!$D:$AR,17,FALSE),"#,##0円")&amp;CHAR(10)&amp;VLOOKUP(A22,[7]令和3年度契約状況調査票!$D:$AR,33,FALSE),VLOOKUP(A22,[7]令和3年度契約状況調査票!$D:$AR,33,FALSE))))))))</f>
        <v/>
      </c>
      <c r="P22" s="36" t="str">
        <f>IF(A22="","",VLOOKUP(A22,[7]令和3年度契約状況調査票!$D:$BY,54,FALSE))</f>
        <v/>
      </c>
      <c r="Q22" s="36" t="str">
        <f>IF(A22="","",IF(VLOOKUP(A22,[7]令和3年度契約状況調査票!$D:$AR,22,FALSE)="②同種の他の契約の予定価格を類推されるおそれがあるため公表しない","×","○"))</f>
        <v/>
      </c>
    </row>
    <row r="23" spans="1:17" s="11" customFormat="1" ht="60" hidden="1" customHeight="1">
      <c r="A23" s="12" t="str">
        <f>IF(MAX([7]令和3年度契約状況調査票!D17:D262)&gt;=ROW()-5,ROW()-5,"")</f>
        <v/>
      </c>
      <c r="B23" s="13" t="str">
        <f>IF(A23="","",VLOOKUP(A23,[7]令和3年度契約状況調査票!$D:$AR,6,FALSE))</f>
        <v/>
      </c>
      <c r="C23" s="14" t="str">
        <f>IF(A23="","",VLOOKUP(A23,[7]令和3年度契約状況調査票!$D:$AR,7,FALSE))</f>
        <v/>
      </c>
      <c r="D23" s="37" t="str">
        <f>IF(A23="","",VLOOKUP(A23,[7]令和3年度契約状況調査票!$D:$AR,10,FALSE))</f>
        <v/>
      </c>
      <c r="E23" s="13" t="str">
        <f>IF(A23="","",VLOOKUP(A23,[7]令和3年度契約状況調査票!$D:$AR,11,FALSE))</f>
        <v/>
      </c>
      <c r="F23" s="16" t="str">
        <f>IF(A23="","",VLOOKUP(A23,[7]令和3年度契約状況調査票!$D:$AR,12,FALSE))</f>
        <v/>
      </c>
      <c r="G23" s="17" t="str">
        <f>IF(A23="","",VLOOKUP(A23,[7]令和3年度契約状況調査票!$D:$AR,32,FALSE))</f>
        <v/>
      </c>
      <c r="H23" s="18" t="str">
        <f>IF(A23="","",IF(VLOOKUP(A23,[7]令和3年度契約状況調査票!$D:$AR,22,FALSE)="②同種の他の契約の予定価格を類推されるおそれがあるため公表しない","同種の他の契約の予定価格を類推されるおそれがあるため公表しない",IF(VLOOKUP(A23,[7]令和3年度契約状況調査票!$D:$AR,22,FALSE)="－","－",IF(VLOOKUP(A23,[7]令和3年度契約状況調査票!$D:$AR,8,FALSE)&lt;&gt;"",TEXT(VLOOKUP(A23,[7]令和3年度契約状況調査票!$D:$AR,15,FALSE),"#,##0円")&amp;CHAR(10)&amp;"(A)",VLOOKUP(A23,[7]令和3年度契約状況調査票!$D:$AR,15,FALSE)))))</f>
        <v/>
      </c>
      <c r="I23" s="18" t="str">
        <f>IF(A23="","",VLOOKUP(A23,[7]令和3年度契約状況調査票!$D:$AR,16,FALSE))</f>
        <v/>
      </c>
      <c r="J23" s="20" t="str">
        <f>IF(A23="","",IF(VLOOKUP(A23,[7]令和3年度契約状況調査票!$D:$AR,22,FALSE)="②同種の他の契約の予定価格を類推されるおそれがあるため公表しない","－",IF(VLOOKUP(A23,[7]令和3年度契約状況調査票!$D:$AR,22,FALSE)="－","－",IF(VLOOKUP(A23,[7]令和3年度契約状況調査票!$D:$AR,8,FALSE)&lt;&gt;"",TEXT(VLOOKUP(A23,[7]令和3年度契約状況調査票!$D:$AR,18,FALSE),"#.0%")&amp;CHAR(10)&amp;"(B/A×100)",VLOOKUP(A23,[7]令和3年度契約状況調査票!$D:$AR,18,FALSE)))))</f>
        <v/>
      </c>
      <c r="K23" s="38" t="s">
        <v>30</v>
      </c>
      <c r="L23" s="20" t="str">
        <f>IF(A23="","",IF(VLOOKUP(A23,[7]令和3年度契約状況調査票!$D:$AR,28,FALSE)="①公益社団法人","公社",IF(VLOOKUP(A23,[7]令和3年度契約状況調査票!$D:$AR,28,FALSE)="②公益財団法人","公財","")))</f>
        <v/>
      </c>
      <c r="M23" s="20" t="str">
        <f>IF(A23="","",VLOOKUP(A23,[7]令和3年度契約状況調査票!$D:$AR,29,FALSE))</f>
        <v/>
      </c>
      <c r="N23" s="21" t="str">
        <f>IF(A23="","",IF(VLOOKUP(A23,[7]令和3年度契約状況調査票!$D:$AR,29,FALSE)="国所管",VLOOKUP(A23,[7]令和3年度契約状況調査票!$D:$AR,23,FALSE),""))</f>
        <v/>
      </c>
      <c r="O23" s="22" t="str">
        <f>IF(A23="","",IF(AND(Q23="○",P23="分担契約/単価契約"),"単価契約"&amp;CHAR(10)&amp;"予定調達総額 "&amp;TEXT(VLOOKUP(A23,[7]令和3年度契約状況調査票!$D:$AR,17,FALSE),"#,##0円")&amp;"(B)"&amp;CHAR(10)&amp;"分担契約"&amp;CHAR(10)&amp;VLOOKUP(A23,[7]令和3年度契約状況調査票!$D:$AR,33,FALSE),IF(AND(Q23="○",P23="分担契約"),"分担契約"&amp;CHAR(10)&amp;"契約総額 "&amp;TEXT(VLOOKUP(A23,[7]令和3年度契約状況調査票!$D:$AR,17,FALSE),"#,##0円")&amp;"(B)"&amp;CHAR(10)&amp;VLOOKUP(A23,[7]令和3年度契約状況調査票!$D:$AR,33,FALSE),(IF(P23="分担契約/単価契約","単価契約"&amp;CHAR(10)&amp;"予定調達総額 "&amp;TEXT(VLOOKUP(A23,[7]令和3年度契約状況調査票!$D:$AR,17,FALSE),"#,##0円")&amp;CHAR(10)&amp;"分担契約"&amp;CHAR(10)&amp;VLOOKUP(A23,[7]令和3年度契約状況調査票!$D:$AR,33,FALSE),IF(P23="分担契約","分担契約"&amp;CHAR(10)&amp;"契約総額 "&amp;TEXT(VLOOKUP(A23,[7]令和3年度契約状況調査票!$D:$AR,17,FALSE),"#,##0円")&amp;CHAR(10)&amp;VLOOKUP(A23,[7]令和3年度契約状況調査票!$D:$AR,33,FALSE),IF(P23="単価契約","単価契約"&amp;CHAR(10)&amp;"予定調達総額 "&amp;TEXT(VLOOKUP(A23,[7]令和3年度契約状況調査票!$D:$AR,17,FALSE),"#,##0円")&amp;CHAR(10)&amp;VLOOKUP(A23,[7]令和3年度契約状況調査票!$D:$AR,33,FALSE),VLOOKUP(A23,[7]令和3年度契約状況調査票!$D:$AR,33,FALSE))))))))</f>
        <v/>
      </c>
      <c r="P23" s="36" t="str">
        <f>IF(A23="","",VLOOKUP(A23,[7]令和3年度契約状況調査票!$D:$BY,54,FALSE))</f>
        <v/>
      </c>
      <c r="Q23" s="36" t="str">
        <f>IF(A23="","",IF(VLOOKUP(A23,[7]令和3年度契約状況調査票!$D:$AR,22,FALSE)="②同種の他の契約の予定価格を類推されるおそれがあるため公表しない","×","○"))</f>
        <v/>
      </c>
    </row>
    <row r="24" spans="1:17" s="11" customFormat="1" ht="60" hidden="1" customHeight="1">
      <c r="A24" s="12" t="str">
        <f>IF(MAX([7]令和3年度契約状況調査票!D18:D263)&gt;=ROW()-5,ROW()-5,"")</f>
        <v/>
      </c>
      <c r="B24" s="13" t="str">
        <f>IF(A24="","",VLOOKUP(A24,[7]令和3年度契約状況調査票!$D:$AR,6,FALSE))</f>
        <v/>
      </c>
      <c r="C24" s="14" t="str">
        <f>IF(A24="","",VLOOKUP(A24,[7]令和3年度契約状況調査票!$D:$AR,7,FALSE))</f>
        <v/>
      </c>
      <c r="D24" s="37" t="str">
        <f>IF(A24="","",VLOOKUP(A24,[7]令和3年度契約状況調査票!$D:$AR,10,FALSE))</f>
        <v/>
      </c>
      <c r="E24" s="13" t="str">
        <f>IF(A24="","",VLOOKUP(A24,[7]令和3年度契約状況調査票!$D:$AR,11,FALSE))</f>
        <v/>
      </c>
      <c r="F24" s="16" t="str">
        <f>IF(A24="","",VLOOKUP(A24,[7]令和3年度契約状況調査票!$D:$AR,12,FALSE))</f>
        <v/>
      </c>
      <c r="G24" s="17" t="str">
        <f>IF(A24="","",VLOOKUP(A24,[7]令和3年度契約状況調査票!$D:$AR,32,FALSE))</f>
        <v/>
      </c>
      <c r="H24" s="18" t="str">
        <f>IF(A24="","",IF(VLOOKUP(A24,[7]令和3年度契約状況調査票!$D:$AR,22,FALSE)="②同種の他の契約の予定価格を類推されるおそれがあるため公表しない","同種の他の契約の予定価格を類推されるおそれがあるため公表しない",IF(VLOOKUP(A24,[7]令和3年度契約状況調査票!$D:$AR,22,FALSE)="－","－",IF(VLOOKUP(A24,[7]令和3年度契約状況調査票!$D:$AR,8,FALSE)&lt;&gt;"",TEXT(VLOOKUP(A24,[7]令和3年度契約状況調査票!$D:$AR,15,FALSE),"#,##0円")&amp;CHAR(10)&amp;"(A)",VLOOKUP(A24,[7]令和3年度契約状況調査票!$D:$AR,15,FALSE)))))</f>
        <v/>
      </c>
      <c r="I24" s="18" t="str">
        <f>IF(A24="","",VLOOKUP(A24,[7]令和3年度契約状況調査票!$D:$AR,16,FALSE))</f>
        <v/>
      </c>
      <c r="J24" s="20" t="str">
        <f>IF(A24="","",IF(VLOOKUP(A24,[7]令和3年度契約状況調査票!$D:$AR,22,FALSE)="②同種の他の契約の予定価格を類推されるおそれがあるため公表しない","－",IF(VLOOKUP(A24,[7]令和3年度契約状況調査票!$D:$AR,22,FALSE)="－","－",IF(VLOOKUP(A24,[7]令和3年度契約状況調査票!$D:$AR,8,FALSE)&lt;&gt;"",TEXT(VLOOKUP(A24,[7]令和3年度契約状況調査票!$D:$AR,18,FALSE),"#.0%")&amp;CHAR(10)&amp;"(B/A×100)",VLOOKUP(A24,[7]令和3年度契約状況調査票!$D:$AR,18,FALSE)))))</f>
        <v/>
      </c>
      <c r="K24" s="38" t="s">
        <v>30</v>
      </c>
      <c r="L24" s="20" t="str">
        <f>IF(A24="","",IF(VLOOKUP(A24,[7]令和3年度契約状況調査票!$D:$AR,28,FALSE)="①公益社団法人","公社",IF(VLOOKUP(A24,[7]令和3年度契約状況調査票!$D:$AR,28,FALSE)="②公益財団法人","公財","")))</f>
        <v/>
      </c>
      <c r="M24" s="20" t="str">
        <f>IF(A24="","",VLOOKUP(A24,[7]令和3年度契約状況調査票!$D:$AR,29,FALSE))</f>
        <v/>
      </c>
      <c r="N24" s="21" t="str">
        <f>IF(A24="","",IF(VLOOKUP(A24,[7]令和3年度契約状況調査票!$D:$AR,29,FALSE)="国所管",VLOOKUP(A24,[7]令和3年度契約状況調査票!$D:$AR,23,FALSE),""))</f>
        <v/>
      </c>
      <c r="O24" s="22" t="str">
        <f>IF(A24="","",IF(AND(Q24="○",P24="分担契約/単価契約"),"単価契約"&amp;CHAR(10)&amp;"予定調達総額 "&amp;TEXT(VLOOKUP(A24,[7]令和3年度契約状況調査票!$D:$AR,17,FALSE),"#,##0円")&amp;"(B)"&amp;CHAR(10)&amp;"分担契約"&amp;CHAR(10)&amp;VLOOKUP(A24,[7]令和3年度契約状況調査票!$D:$AR,33,FALSE),IF(AND(Q24="○",P24="分担契約"),"分担契約"&amp;CHAR(10)&amp;"契約総額 "&amp;TEXT(VLOOKUP(A24,[7]令和3年度契約状況調査票!$D:$AR,17,FALSE),"#,##0円")&amp;"(B)"&amp;CHAR(10)&amp;VLOOKUP(A24,[7]令和3年度契約状況調査票!$D:$AR,33,FALSE),(IF(P24="分担契約/単価契約","単価契約"&amp;CHAR(10)&amp;"予定調達総額 "&amp;TEXT(VLOOKUP(A24,[7]令和3年度契約状況調査票!$D:$AR,17,FALSE),"#,##0円")&amp;CHAR(10)&amp;"分担契約"&amp;CHAR(10)&amp;VLOOKUP(A24,[7]令和3年度契約状況調査票!$D:$AR,33,FALSE),IF(P24="分担契約","分担契約"&amp;CHAR(10)&amp;"契約総額 "&amp;TEXT(VLOOKUP(A24,[7]令和3年度契約状況調査票!$D:$AR,17,FALSE),"#,##0円")&amp;CHAR(10)&amp;VLOOKUP(A24,[7]令和3年度契約状況調査票!$D:$AR,33,FALSE),IF(P24="単価契約","単価契約"&amp;CHAR(10)&amp;"予定調達総額 "&amp;TEXT(VLOOKUP(A24,[7]令和3年度契約状況調査票!$D:$AR,17,FALSE),"#,##0円")&amp;CHAR(10)&amp;VLOOKUP(A24,[7]令和3年度契約状況調査票!$D:$AR,33,FALSE),VLOOKUP(A24,[7]令和3年度契約状況調査票!$D:$AR,33,FALSE))))))))</f>
        <v/>
      </c>
      <c r="P24" s="36" t="str">
        <f>IF(A24="","",VLOOKUP(A24,[7]令和3年度契約状況調査票!$D:$BY,54,FALSE))</f>
        <v/>
      </c>
      <c r="Q24" s="36" t="str">
        <f>IF(A24="","",IF(VLOOKUP(A24,[7]令和3年度契約状況調査票!$D:$AR,22,FALSE)="②同種の他の契約の予定価格を類推されるおそれがあるため公表しない","×","○"))</f>
        <v/>
      </c>
    </row>
    <row r="25" spans="1:17" s="11" customFormat="1" ht="60" hidden="1" customHeight="1">
      <c r="A25" s="12" t="str">
        <f>IF(MAX([7]令和3年度契約状況調査票!D19:D264)&gt;=ROW()-5,ROW()-5,"")</f>
        <v/>
      </c>
      <c r="B25" s="13" t="str">
        <f>IF(A25="","",VLOOKUP(A25,[7]令和3年度契約状況調査票!$D:$AR,6,FALSE))</f>
        <v/>
      </c>
      <c r="C25" s="14" t="str">
        <f>IF(A25="","",VLOOKUP(A25,[7]令和3年度契約状況調査票!$D:$AR,7,FALSE))</f>
        <v/>
      </c>
      <c r="D25" s="37" t="str">
        <f>IF(A25="","",VLOOKUP(A25,[7]令和3年度契約状況調査票!$D:$AR,10,FALSE))</f>
        <v/>
      </c>
      <c r="E25" s="13" t="str">
        <f>IF(A25="","",VLOOKUP(A25,[7]令和3年度契約状況調査票!$D:$AR,11,FALSE))</f>
        <v/>
      </c>
      <c r="F25" s="16" t="str">
        <f>IF(A25="","",VLOOKUP(A25,[7]令和3年度契約状況調査票!$D:$AR,12,FALSE))</f>
        <v/>
      </c>
      <c r="G25" s="17" t="str">
        <f>IF(A25="","",VLOOKUP(A25,[7]令和3年度契約状況調査票!$D:$AR,32,FALSE))</f>
        <v/>
      </c>
      <c r="H25" s="18" t="str">
        <f>IF(A25="","",IF(VLOOKUP(A25,[7]令和3年度契約状況調査票!$D:$AR,22,FALSE)="②同種の他の契約の予定価格を類推されるおそれがあるため公表しない","同種の他の契約の予定価格を類推されるおそれがあるため公表しない",IF(VLOOKUP(A25,[7]令和3年度契約状況調査票!$D:$AR,22,FALSE)="－","－",IF(VLOOKUP(A25,[7]令和3年度契約状況調査票!$D:$AR,8,FALSE)&lt;&gt;"",TEXT(VLOOKUP(A25,[7]令和3年度契約状況調査票!$D:$AR,15,FALSE),"#,##0円")&amp;CHAR(10)&amp;"(A)",VLOOKUP(A25,[7]令和3年度契約状況調査票!$D:$AR,15,FALSE)))))</f>
        <v/>
      </c>
      <c r="I25" s="18" t="str">
        <f>IF(A25="","",VLOOKUP(A25,[7]令和3年度契約状況調査票!$D:$AR,16,FALSE))</f>
        <v/>
      </c>
      <c r="J25" s="20" t="str">
        <f>IF(A25="","",IF(VLOOKUP(A25,[7]令和3年度契約状況調査票!$D:$AR,22,FALSE)="②同種の他の契約の予定価格を類推されるおそれがあるため公表しない","－",IF(VLOOKUP(A25,[7]令和3年度契約状況調査票!$D:$AR,22,FALSE)="－","－",IF(VLOOKUP(A25,[7]令和3年度契約状況調査票!$D:$AR,8,FALSE)&lt;&gt;"",TEXT(VLOOKUP(A25,[7]令和3年度契約状況調査票!$D:$AR,18,FALSE),"#.0%")&amp;CHAR(10)&amp;"(B/A×100)",VLOOKUP(A25,[7]令和3年度契約状況調査票!$D:$AR,18,FALSE)))))</f>
        <v/>
      </c>
      <c r="K25" s="38" t="s">
        <v>30</v>
      </c>
      <c r="L25" s="20" t="str">
        <f>IF(A25="","",IF(VLOOKUP(A25,[7]令和3年度契約状況調査票!$D:$AR,28,FALSE)="①公益社団法人","公社",IF(VLOOKUP(A25,[7]令和3年度契約状況調査票!$D:$AR,28,FALSE)="②公益財団法人","公財","")))</f>
        <v/>
      </c>
      <c r="M25" s="20" t="str">
        <f>IF(A25="","",VLOOKUP(A25,[7]令和3年度契約状況調査票!$D:$AR,29,FALSE))</f>
        <v/>
      </c>
      <c r="N25" s="21" t="str">
        <f>IF(A25="","",IF(VLOOKUP(A25,[7]令和3年度契約状況調査票!$D:$AR,29,FALSE)="国所管",VLOOKUP(A25,[7]令和3年度契約状況調査票!$D:$AR,23,FALSE),""))</f>
        <v/>
      </c>
      <c r="O25" s="22" t="str">
        <f>IF(A25="","",IF(AND(Q25="○",P25="分担契約/単価契約"),"単価契約"&amp;CHAR(10)&amp;"予定調達総額 "&amp;TEXT(VLOOKUP(A25,[7]令和3年度契約状況調査票!$D:$AR,17,FALSE),"#,##0円")&amp;"(B)"&amp;CHAR(10)&amp;"分担契約"&amp;CHAR(10)&amp;VLOOKUP(A25,[7]令和3年度契約状況調査票!$D:$AR,33,FALSE),IF(AND(Q25="○",P25="分担契約"),"分担契約"&amp;CHAR(10)&amp;"契約総額 "&amp;TEXT(VLOOKUP(A25,[7]令和3年度契約状況調査票!$D:$AR,17,FALSE),"#,##0円")&amp;"(B)"&amp;CHAR(10)&amp;VLOOKUP(A25,[7]令和3年度契約状況調査票!$D:$AR,33,FALSE),(IF(P25="分担契約/単価契約","単価契約"&amp;CHAR(10)&amp;"予定調達総額 "&amp;TEXT(VLOOKUP(A25,[7]令和3年度契約状況調査票!$D:$AR,17,FALSE),"#,##0円")&amp;CHAR(10)&amp;"分担契約"&amp;CHAR(10)&amp;VLOOKUP(A25,[7]令和3年度契約状況調査票!$D:$AR,33,FALSE),IF(P25="分担契約","分担契約"&amp;CHAR(10)&amp;"契約総額 "&amp;TEXT(VLOOKUP(A25,[7]令和3年度契約状況調査票!$D:$AR,17,FALSE),"#,##0円")&amp;CHAR(10)&amp;VLOOKUP(A25,[7]令和3年度契約状況調査票!$D:$AR,33,FALSE),IF(P25="単価契約","単価契約"&amp;CHAR(10)&amp;"予定調達総額 "&amp;TEXT(VLOOKUP(A25,[7]令和3年度契約状況調査票!$D:$AR,17,FALSE),"#,##0円")&amp;CHAR(10)&amp;VLOOKUP(A25,[7]令和3年度契約状況調査票!$D:$AR,33,FALSE),VLOOKUP(A25,[7]令和3年度契約状況調査票!$D:$AR,33,FALSE))))))))</f>
        <v/>
      </c>
      <c r="P25" s="36" t="str">
        <f>IF(A25="","",VLOOKUP(A25,[7]令和3年度契約状況調査票!$D:$BY,54,FALSE))</f>
        <v/>
      </c>
      <c r="Q25" s="36" t="str">
        <f>IF(A25="","",IF(VLOOKUP(A25,[7]令和3年度契約状況調査票!$D:$AR,22,FALSE)="②同種の他の契約の予定価格を類推されるおそれがあるため公表しない","×","○"))</f>
        <v/>
      </c>
    </row>
    <row r="26" spans="1:17" s="11" customFormat="1" ht="60" hidden="1" customHeight="1">
      <c r="A26" s="12" t="str">
        <f>IF(MAX([7]令和3年度契約状況調査票!D20:D265)&gt;=ROW()-5,ROW()-5,"")</f>
        <v/>
      </c>
      <c r="B26" s="13" t="str">
        <f>IF(A26="","",VLOOKUP(A26,[7]令和3年度契約状況調査票!$D:$AR,6,FALSE))</f>
        <v/>
      </c>
      <c r="C26" s="14" t="str">
        <f>IF(A26="","",VLOOKUP(A26,[7]令和3年度契約状況調査票!$D:$AR,7,FALSE))</f>
        <v/>
      </c>
      <c r="D26" s="37" t="str">
        <f>IF(A26="","",VLOOKUP(A26,[7]令和3年度契約状況調査票!$D:$AR,10,FALSE))</f>
        <v/>
      </c>
      <c r="E26" s="13" t="str">
        <f>IF(A26="","",VLOOKUP(A26,[7]令和3年度契約状況調査票!$D:$AR,11,FALSE))</f>
        <v/>
      </c>
      <c r="F26" s="16" t="str">
        <f>IF(A26="","",VLOOKUP(A26,[7]令和3年度契約状況調査票!$D:$AR,12,FALSE))</f>
        <v/>
      </c>
      <c r="G26" s="17" t="str">
        <f>IF(A26="","",VLOOKUP(A26,[7]令和3年度契約状況調査票!$D:$AR,32,FALSE))</f>
        <v/>
      </c>
      <c r="H26" s="18" t="str">
        <f>IF(A26="","",IF(VLOOKUP(A26,[7]令和3年度契約状況調査票!$D:$AR,22,FALSE)="②同種の他の契約の予定価格を類推されるおそれがあるため公表しない","同種の他の契約の予定価格を類推されるおそれがあるため公表しない",IF(VLOOKUP(A26,[7]令和3年度契約状況調査票!$D:$AR,22,FALSE)="－","－",IF(VLOOKUP(A26,[7]令和3年度契約状況調査票!$D:$AR,8,FALSE)&lt;&gt;"",TEXT(VLOOKUP(A26,[7]令和3年度契約状況調査票!$D:$AR,15,FALSE),"#,##0円")&amp;CHAR(10)&amp;"(A)",VLOOKUP(A26,[7]令和3年度契約状況調査票!$D:$AR,15,FALSE)))))</f>
        <v/>
      </c>
      <c r="I26" s="18" t="str">
        <f>IF(A26="","",VLOOKUP(A26,[7]令和3年度契約状況調査票!$D:$AR,16,FALSE))</f>
        <v/>
      </c>
      <c r="J26" s="20" t="str">
        <f>IF(A26="","",IF(VLOOKUP(A26,[7]令和3年度契約状況調査票!$D:$AR,22,FALSE)="②同種の他の契約の予定価格を類推されるおそれがあるため公表しない","－",IF(VLOOKUP(A26,[7]令和3年度契約状況調査票!$D:$AR,22,FALSE)="－","－",IF(VLOOKUP(A26,[7]令和3年度契約状況調査票!$D:$AR,8,FALSE)&lt;&gt;"",TEXT(VLOOKUP(A26,[7]令和3年度契約状況調査票!$D:$AR,18,FALSE),"#.0%")&amp;CHAR(10)&amp;"(B/A×100)",VLOOKUP(A26,[7]令和3年度契約状況調査票!$D:$AR,18,FALSE)))))</f>
        <v/>
      </c>
      <c r="K26" s="38" t="s">
        <v>30</v>
      </c>
      <c r="L26" s="20" t="str">
        <f>IF(A26="","",IF(VLOOKUP(A26,[7]令和3年度契約状況調査票!$D:$AR,28,FALSE)="①公益社団法人","公社",IF(VLOOKUP(A26,[7]令和3年度契約状況調査票!$D:$AR,28,FALSE)="②公益財団法人","公財","")))</f>
        <v/>
      </c>
      <c r="M26" s="20" t="str">
        <f>IF(A26="","",VLOOKUP(A26,[7]令和3年度契約状況調査票!$D:$AR,29,FALSE))</f>
        <v/>
      </c>
      <c r="N26" s="21" t="str">
        <f>IF(A26="","",IF(VLOOKUP(A26,[7]令和3年度契約状況調査票!$D:$AR,29,FALSE)="国所管",VLOOKUP(A26,[7]令和3年度契約状況調査票!$D:$AR,23,FALSE),""))</f>
        <v/>
      </c>
      <c r="O26" s="22" t="str">
        <f>IF(A26="","",IF(AND(Q26="○",P26="分担契約/単価契約"),"単価契約"&amp;CHAR(10)&amp;"予定調達総額 "&amp;TEXT(VLOOKUP(A26,[7]令和3年度契約状況調査票!$D:$AR,17,FALSE),"#,##0円")&amp;"(B)"&amp;CHAR(10)&amp;"分担契約"&amp;CHAR(10)&amp;VLOOKUP(A26,[7]令和3年度契約状況調査票!$D:$AR,33,FALSE),IF(AND(Q26="○",P26="分担契約"),"分担契約"&amp;CHAR(10)&amp;"契約総額 "&amp;TEXT(VLOOKUP(A26,[7]令和3年度契約状況調査票!$D:$AR,17,FALSE),"#,##0円")&amp;"(B)"&amp;CHAR(10)&amp;VLOOKUP(A26,[7]令和3年度契約状況調査票!$D:$AR,33,FALSE),(IF(P26="分担契約/単価契約","単価契約"&amp;CHAR(10)&amp;"予定調達総額 "&amp;TEXT(VLOOKUP(A26,[7]令和3年度契約状況調査票!$D:$AR,17,FALSE),"#,##0円")&amp;CHAR(10)&amp;"分担契約"&amp;CHAR(10)&amp;VLOOKUP(A26,[7]令和3年度契約状況調査票!$D:$AR,33,FALSE),IF(P26="分担契約","分担契約"&amp;CHAR(10)&amp;"契約総額 "&amp;TEXT(VLOOKUP(A26,[7]令和3年度契約状況調査票!$D:$AR,17,FALSE),"#,##0円")&amp;CHAR(10)&amp;VLOOKUP(A26,[7]令和3年度契約状況調査票!$D:$AR,33,FALSE),IF(P26="単価契約","単価契約"&amp;CHAR(10)&amp;"予定調達総額 "&amp;TEXT(VLOOKUP(A26,[7]令和3年度契約状況調査票!$D:$AR,17,FALSE),"#,##0円")&amp;CHAR(10)&amp;VLOOKUP(A26,[7]令和3年度契約状況調査票!$D:$AR,33,FALSE),VLOOKUP(A26,[7]令和3年度契約状況調査票!$D:$AR,33,FALSE))))))))</f>
        <v/>
      </c>
      <c r="P26" s="36" t="str">
        <f>IF(A26="","",VLOOKUP(A26,[7]令和3年度契約状況調査票!$D:$BY,54,FALSE))</f>
        <v/>
      </c>
      <c r="Q26" s="36" t="str">
        <f>IF(A26="","",IF(VLOOKUP(A26,[7]令和3年度契約状況調査票!$D:$AR,22,FALSE)="②同種の他の契約の予定価格を類推されるおそれがあるため公表しない","×","○"))</f>
        <v/>
      </c>
    </row>
    <row r="27" spans="1:17" s="11" customFormat="1" ht="60" hidden="1" customHeight="1">
      <c r="A27" s="12" t="str">
        <f>IF(MAX([7]令和3年度契約状況調査票!D21:D266)&gt;=ROW()-5,ROW()-5,"")</f>
        <v/>
      </c>
      <c r="B27" s="13" t="str">
        <f>IF(A27="","",VLOOKUP(A27,[7]令和3年度契約状況調査票!$D:$AR,6,FALSE))</f>
        <v/>
      </c>
      <c r="C27" s="14" t="str">
        <f>IF(A27="","",VLOOKUP(A27,[7]令和3年度契約状況調査票!$D:$AR,7,FALSE))</f>
        <v/>
      </c>
      <c r="D27" s="37" t="str">
        <f>IF(A27="","",VLOOKUP(A27,[7]令和3年度契約状況調査票!$D:$AR,10,FALSE))</f>
        <v/>
      </c>
      <c r="E27" s="13" t="str">
        <f>IF(A27="","",VLOOKUP(A27,[7]令和3年度契約状況調査票!$D:$AR,11,FALSE))</f>
        <v/>
      </c>
      <c r="F27" s="16" t="str">
        <f>IF(A27="","",VLOOKUP(A27,[7]令和3年度契約状況調査票!$D:$AR,12,FALSE))</f>
        <v/>
      </c>
      <c r="G27" s="17" t="str">
        <f>IF(A27="","",VLOOKUP(A27,[7]令和3年度契約状況調査票!$D:$AR,32,FALSE))</f>
        <v/>
      </c>
      <c r="H27" s="18" t="str">
        <f>IF(A27="","",IF(VLOOKUP(A27,[7]令和3年度契約状況調査票!$D:$AR,22,FALSE)="②同種の他の契約の予定価格を類推されるおそれがあるため公表しない","同種の他の契約の予定価格を類推されるおそれがあるため公表しない",IF(VLOOKUP(A27,[7]令和3年度契約状況調査票!$D:$AR,22,FALSE)="－","－",IF(VLOOKUP(A27,[7]令和3年度契約状況調査票!$D:$AR,8,FALSE)&lt;&gt;"",TEXT(VLOOKUP(A27,[7]令和3年度契約状況調査票!$D:$AR,15,FALSE),"#,##0円")&amp;CHAR(10)&amp;"(A)",VLOOKUP(A27,[7]令和3年度契約状況調査票!$D:$AR,15,FALSE)))))</f>
        <v/>
      </c>
      <c r="I27" s="18" t="str">
        <f>IF(A27="","",VLOOKUP(A27,[7]令和3年度契約状況調査票!$D:$AR,16,FALSE))</f>
        <v/>
      </c>
      <c r="J27" s="20" t="str">
        <f>IF(A27="","",IF(VLOOKUP(A27,[7]令和3年度契約状況調査票!$D:$AR,22,FALSE)="②同種の他の契約の予定価格を類推されるおそれがあるため公表しない","－",IF(VLOOKUP(A27,[7]令和3年度契約状況調査票!$D:$AR,22,FALSE)="－","－",IF(VLOOKUP(A27,[7]令和3年度契約状況調査票!$D:$AR,8,FALSE)&lt;&gt;"",TEXT(VLOOKUP(A27,[7]令和3年度契約状況調査票!$D:$AR,18,FALSE),"#.0%")&amp;CHAR(10)&amp;"(B/A×100)",VLOOKUP(A27,[7]令和3年度契約状況調査票!$D:$AR,18,FALSE)))))</f>
        <v/>
      </c>
      <c r="K27" s="38" t="s">
        <v>30</v>
      </c>
      <c r="L27" s="20" t="str">
        <f>IF(A27="","",IF(VLOOKUP(A27,[7]令和3年度契約状況調査票!$D:$AR,28,FALSE)="①公益社団法人","公社",IF(VLOOKUP(A27,[7]令和3年度契約状況調査票!$D:$AR,28,FALSE)="②公益財団法人","公財","")))</f>
        <v/>
      </c>
      <c r="M27" s="20" t="str">
        <f>IF(A27="","",VLOOKUP(A27,[7]令和3年度契約状況調査票!$D:$AR,29,FALSE))</f>
        <v/>
      </c>
      <c r="N27" s="21" t="str">
        <f>IF(A27="","",IF(VLOOKUP(A27,[7]令和3年度契約状況調査票!$D:$AR,29,FALSE)="国所管",VLOOKUP(A27,[7]令和3年度契約状況調査票!$D:$AR,23,FALSE),""))</f>
        <v/>
      </c>
      <c r="O27" s="22" t="str">
        <f>IF(A27="","",IF(AND(Q27="○",P27="分担契約/単価契約"),"単価契約"&amp;CHAR(10)&amp;"予定調達総額 "&amp;TEXT(VLOOKUP(A27,[7]令和3年度契約状況調査票!$D:$AR,17,FALSE),"#,##0円")&amp;"(B)"&amp;CHAR(10)&amp;"分担契約"&amp;CHAR(10)&amp;VLOOKUP(A27,[7]令和3年度契約状況調査票!$D:$AR,33,FALSE),IF(AND(Q27="○",P27="分担契約"),"分担契約"&amp;CHAR(10)&amp;"契約総額 "&amp;TEXT(VLOOKUP(A27,[7]令和3年度契約状況調査票!$D:$AR,17,FALSE),"#,##0円")&amp;"(B)"&amp;CHAR(10)&amp;VLOOKUP(A27,[7]令和3年度契約状況調査票!$D:$AR,33,FALSE),(IF(P27="分担契約/単価契約","単価契約"&amp;CHAR(10)&amp;"予定調達総額 "&amp;TEXT(VLOOKUP(A27,[7]令和3年度契約状況調査票!$D:$AR,17,FALSE),"#,##0円")&amp;CHAR(10)&amp;"分担契約"&amp;CHAR(10)&amp;VLOOKUP(A27,[7]令和3年度契約状況調査票!$D:$AR,33,FALSE),IF(P27="分担契約","分担契約"&amp;CHAR(10)&amp;"契約総額 "&amp;TEXT(VLOOKUP(A27,[7]令和3年度契約状況調査票!$D:$AR,17,FALSE),"#,##0円")&amp;CHAR(10)&amp;VLOOKUP(A27,[7]令和3年度契約状況調査票!$D:$AR,33,FALSE),IF(P27="単価契約","単価契約"&amp;CHAR(10)&amp;"予定調達総額 "&amp;TEXT(VLOOKUP(A27,[7]令和3年度契約状況調査票!$D:$AR,17,FALSE),"#,##0円")&amp;CHAR(10)&amp;VLOOKUP(A27,[7]令和3年度契約状況調査票!$D:$AR,33,FALSE),VLOOKUP(A27,[7]令和3年度契約状況調査票!$D:$AR,33,FALSE))))))))</f>
        <v/>
      </c>
      <c r="P27" s="36" t="str">
        <f>IF(A27="","",VLOOKUP(A27,[7]令和3年度契約状況調査票!$D:$BY,54,FALSE))</f>
        <v/>
      </c>
      <c r="Q27" s="36" t="str">
        <f>IF(A27="","",IF(VLOOKUP(A27,[7]令和3年度契約状況調査票!$D:$AR,22,FALSE)="②同種の他の契約の予定価格を類推されるおそれがあるため公表しない","×","○"))</f>
        <v/>
      </c>
    </row>
    <row r="28" spans="1:17" s="11" customFormat="1" ht="60" hidden="1" customHeight="1">
      <c r="A28" s="12" t="str">
        <f>IF(MAX([7]令和3年度契約状況調査票!D22:D267)&gt;=ROW()-5,ROW()-5,"")</f>
        <v/>
      </c>
      <c r="B28" s="13" t="str">
        <f>IF(A28="","",VLOOKUP(A28,[7]令和3年度契約状況調査票!$D:$AR,6,FALSE))</f>
        <v/>
      </c>
      <c r="C28" s="14" t="str">
        <f>IF(A28="","",VLOOKUP(A28,[7]令和3年度契約状況調査票!$D:$AR,7,FALSE))</f>
        <v/>
      </c>
      <c r="D28" s="37" t="str">
        <f>IF(A28="","",VLOOKUP(A28,[7]令和3年度契約状況調査票!$D:$AR,10,FALSE))</f>
        <v/>
      </c>
      <c r="E28" s="13" t="str">
        <f>IF(A28="","",VLOOKUP(A28,[7]令和3年度契約状況調査票!$D:$AR,11,FALSE))</f>
        <v/>
      </c>
      <c r="F28" s="16" t="str">
        <f>IF(A28="","",VLOOKUP(A28,[7]令和3年度契約状況調査票!$D:$AR,12,FALSE))</f>
        <v/>
      </c>
      <c r="G28" s="17" t="str">
        <f>IF(A28="","",VLOOKUP(A28,[7]令和3年度契約状況調査票!$D:$AR,32,FALSE))</f>
        <v/>
      </c>
      <c r="H28" s="18" t="str">
        <f>IF(A28="","",IF(VLOOKUP(A28,[7]令和3年度契約状況調査票!$D:$AR,22,FALSE)="②同種の他の契約の予定価格を類推されるおそれがあるため公表しない","同種の他の契約の予定価格を類推されるおそれがあるため公表しない",IF(VLOOKUP(A28,[7]令和3年度契約状況調査票!$D:$AR,22,FALSE)="－","－",IF(VLOOKUP(A28,[7]令和3年度契約状況調査票!$D:$AR,8,FALSE)&lt;&gt;"",TEXT(VLOOKUP(A28,[7]令和3年度契約状況調査票!$D:$AR,15,FALSE),"#,##0円")&amp;CHAR(10)&amp;"(A)",VLOOKUP(A28,[7]令和3年度契約状況調査票!$D:$AR,15,FALSE)))))</f>
        <v/>
      </c>
      <c r="I28" s="18" t="str">
        <f>IF(A28="","",VLOOKUP(A28,[7]令和3年度契約状況調査票!$D:$AR,16,FALSE))</f>
        <v/>
      </c>
      <c r="J28" s="20" t="str">
        <f>IF(A28="","",IF(VLOOKUP(A28,[7]令和3年度契約状況調査票!$D:$AR,22,FALSE)="②同種の他の契約の予定価格を類推されるおそれがあるため公表しない","－",IF(VLOOKUP(A28,[7]令和3年度契約状況調査票!$D:$AR,22,FALSE)="－","－",IF(VLOOKUP(A28,[7]令和3年度契約状況調査票!$D:$AR,8,FALSE)&lt;&gt;"",TEXT(VLOOKUP(A28,[7]令和3年度契約状況調査票!$D:$AR,18,FALSE),"#.0%")&amp;CHAR(10)&amp;"(B/A×100)",VLOOKUP(A28,[7]令和3年度契約状況調査票!$D:$AR,18,FALSE)))))</f>
        <v/>
      </c>
      <c r="K28" s="38" t="s">
        <v>30</v>
      </c>
      <c r="L28" s="20" t="str">
        <f>IF(A28="","",IF(VLOOKUP(A28,[7]令和3年度契約状況調査票!$D:$AR,28,FALSE)="①公益社団法人","公社",IF(VLOOKUP(A28,[7]令和3年度契約状況調査票!$D:$AR,28,FALSE)="②公益財団法人","公財","")))</f>
        <v/>
      </c>
      <c r="M28" s="20" t="str">
        <f>IF(A28="","",VLOOKUP(A28,[7]令和3年度契約状況調査票!$D:$AR,29,FALSE))</f>
        <v/>
      </c>
      <c r="N28" s="21" t="str">
        <f>IF(A28="","",IF(VLOOKUP(A28,[7]令和3年度契約状況調査票!$D:$AR,29,FALSE)="国所管",VLOOKUP(A28,[7]令和3年度契約状況調査票!$D:$AR,23,FALSE),""))</f>
        <v/>
      </c>
      <c r="O28" s="22" t="str">
        <f>IF(A28="","",IF(AND(Q28="○",P28="分担契約/単価契約"),"単価契約"&amp;CHAR(10)&amp;"予定調達総額 "&amp;TEXT(VLOOKUP(A28,[7]令和3年度契約状況調査票!$D:$AR,17,FALSE),"#,##0円")&amp;"(B)"&amp;CHAR(10)&amp;"分担契約"&amp;CHAR(10)&amp;VLOOKUP(A28,[7]令和3年度契約状況調査票!$D:$AR,33,FALSE),IF(AND(Q28="○",P28="分担契約"),"分担契約"&amp;CHAR(10)&amp;"契約総額 "&amp;TEXT(VLOOKUP(A28,[7]令和3年度契約状況調査票!$D:$AR,17,FALSE),"#,##0円")&amp;"(B)"&amp;CHAR(10)&amp;VLOOKUP(A28,[7]令和3年度契約状況調査票!$D:$AR,33,FALSE),(IF(P28="分担契約/単価契約","単価契約"&amp;CHAR(10)&amp;"予定調達総額 "&amp;TEXT(VLOOKUP(A28,[7]令和3年度契約状況調査票!$D:$AR,17,FALSE),"#,##0円")&amp;CHAR(10)&amp;"分担契約"&amp;CHAR(10)&amp;VLOOKUP(A28,[7]令和3年度契約状況調査票!$D:$AR,33,FALSE),IF(P28="分担契約","分担契約"&amp;CHAR(10)&amp;"契約総額 "&amp;TEXT(VLOOKUP(A28,[7]令和3年度契約状況調査票!$D:$AR,17,FALSE),"#,##0円")&amp;CHAR(10)&amp;VLOOKUP(A28,[7]令和3年度契約状況調査票!$D:$AR,33,FALSE),IF(P28="単価契約","単価契約"&amp;CHAR(10)&amp;"予定調達総額 "&amp;TEXT(VLOOKUP(A28,[7]令和3年度契約状況調査票!$D:$AR,17,FALSE),"#,##0円")&amp;CHAR(10)&amp;VLOOKUP(A28,[7]令和3年度契約状況調査票!$D:$AR,33,FALSE),VLOOKUP(A28,[7]令和3年度契約状況調査票!$D:$AR,33,FALSE))))))))</f>
        <v/>
      </c>
      <c r="P28" s="36" t="str">
        <f>IF(A28="","",VLOOKUP(A28,[7]令和3年度契約状況調査票!$D:$BY,54,FALSE))</f>
        <v/>
      </c>
      <c r="Q28" s="36" t="str">
        <f>IF(A28="","",IF(VLOOKUP(A28,[7]令和3年度契約状況調査票!$D:$AR,22,FALSE)="②同種の他の契約の予定価格を類推されるおそれがあるため公表しない","×","○"))</f>
        <v/>
      </c>
    </row>
    <row r="29" spans="1:17" s="11" customFormat="1" ht="60" hidden="1" customHeight="1">
      <c r="A29" s="12" t="str">
        <f>IF(MAX([7]令和3年度契約状況調査票!D23:D268)&gt;=ROW()-5,ROW()-5,"")</f>
        <v/>
      </c>
      <c r="B29" s="13" t="str">
        <f>IF(A29="","",VLOOKUP(A29,[7]令和3年度契約状況調査票!$D:$AR,6,FALSE))</f>
        <v/>
      </c>
      <c r="C29" s="14" t="str">
        <f>IF(A29="","",VLOOKUP(A29,[7]令和3年度契約状況調査票!$D:$AR,7,FALSE))</f>
        <v/>
      </c>
      <c r="D29" s="37" t="str">
        <f>IF(A29="","",VLOOKUP(A29,[7]令和3年度契約状況調査票!$D:$AR,10,FALSE))</f>
        <v/>
      </c>
      <c r="E29" s="13" t="str">
        <f>IF(A29="","",VLOOKUP(A29,[7]令和3年度契約状況調査票!$D:$AR,11,FALSE))</f>
        <v/>
      </c>
      <c r="F29" s="16" t="str">
        <f>IF(A29="","",VLOOKUP(A29,[7]令和3年度契約状況調査票!$D:$AR,12,FALSE))</f>
        <v/>
      </c>
      <c r="G29" s="17" t="str">
        <f>IF(A29="","",VLOOKUP(A29,[7]令和3年度契約状況調査票!$D:$AR,32,FALSE))</f>
        <v/>
      </c>
      <c r="H29" s="18" t="str">
        <f>IF(A29="","",IF(VLOOKUP(A29,[7]令和3年度契約状況調査票!$D:$AR,22,FALSE)="②同種の他の契約の予定価格を類推されるおそれがあるため公表しない","同種の他の契約の予定価格を類推されるおそれがあるため公表しない",IF(VLOOKUP(A29,[7]令和3年度契約状況調査票!$D:$AR,22,FALSE)="－","－",IF(VLOOKUP(A29,[7]令和3年度契約状況調査票!$D:$AR,8,FALSE)&lt;&gt;"",TEXT(VLOOKUP(A29,[7]令和3年度契約状況調査票!$D:$AR,15,FALSE),"#,##0円")&amp;CHAR(10)&amp;"(A)",VLOOKUP(A29,[7]令和3年度契約状況調査票!$D:$AR,15,FALSE)))))</f>
        <v/>
      </c>
      <c r="I29" s="18" t="str">
        <f>IF(A29="","",VLOOKUP(A29,[7]令和3年度契約状況調査票!$D:$AR,16,FALSE))</f>
        <v/>
      </c>
      <c r="J29" s="20" t="str">
        <f>IF(A29="","",IF(VLOOKUP(A29,[7]令和3年度契約状況調査票!$D:$AR,22,FALSE)="②同種の他の契約の予定価格を類推されるおそれがあるため公表しない","－",IF(VLOOKUP(A29,[7]令和3年度契約状況調査票!$D:$AR,22,FALSE)="－","－",IF(VLOOKUP(A29,[7]令和3年度契約状況調査票!$D:$AR,8,FALSE)&lt;&gt;"",TEXT(VLOOKUP(A29,[7]令和3年度契約状況調査票!$D:$AR,18,FALSE),"#.0%")&amp;CHAR(10)&amp;"(B/A×100)",VLOOKUP(A29,[7]令和3年度契約状況調査票!$D:$AR,18,FALSE)))))</f>
        <v/>
      </c>
      <c r="K29" s="38" t="s">
        <v>30</v>
      </c>
      <c r="L29" s="20" t="str">
        <f>IF(A29="","",IF(VLOOKUP(A29,[7]令和3年度契約状況調査票!$D:$AR,28,FALSE)="①公益社団法人","公社",IF(VLOOKUP(A29,[7]令和3年度契約状況調査票!$D:$AR,28,FALSE)="②公益財団法人","公財","")))</f>
        <v/>
      </c>
      <c r="M29" s="20" t="str">
        <f>IF(A29="","",VLOOKUP(A29,[7]令和3年度契約状況調査票!$D:$AR,29,FALSE))</f>
        <v/>
      </c>
      <c r="N29" s="21" t="str">
        <f>IF(A29="","",IF(VLOOKUP(A29,[7]令和3年度契約状況調査票!$D:$AR,29,FALSE)="国所管",VLOOKUP(A29,[7]令和3年度契約状況調査票!$D:$AR,23,FALSE),""))</f>
        <v/>
      </c>
      <c r="O29" s="22" t="str">
        <f>IF(A29="","",IF(AND(Q29="○",P29="分担契約/単価契約"),"単価契約"&amp;CHAR(10)&amp;"予定調達総額 "&amp;TEXT(VLOOKUP(A29,[7]令和3年度契約状況調査票!$D:$AR,17,FALSE),"#,##0円")&amp;"(B)"&amp;CHAR(10)&amp;"分担契約"&amp;CHAR(10)&amp;VLOOKUP(A29,[7]令和3年度契約状況調査票!$D:$AR,33,FALSE),IF(AND(Q29="○",P29="分担契約"),"分担契約"&amp;CHAR(10)&amp;"契約総額 "&amp;TEXT(VLOOKUP(A29,[7]令和3年度契約状況調査票!$D:$AR,17,FALSE),"#,##0円")&amp;"(B)"&amp;CHAR(10)&amp;VLOOKUP(A29,[7]令和3年度契約状況調査票!$D:$AR,33,FALSE),(IF(P29="分担契約/単価契約","単価契約"&amp;CHAR(10)&amp;"予定調達総額 "&amp;TEXT(VLOOKUP(A29,[7]令和3年度契約状況調査票!$D:$AR,17,FALSE),"#,##0円")&amp;CHAR(10)&amp;"分担契約"&amp;CHAR(10)&amp;VLOOKUP(A29,[7]令和3年度契約状況調査票!$D:$AR,33,FALSE),IF(P29="分担契約","分担契約"&amp;CHAR(10)&amp;"契約総額 "&amp;TEXT(VLOOKUP(A29,[7]令和3年度契約状況調査票!$D:$AR,17,FALSE),"#,##0円")&amp;CHAR(10)&amp;VLOOKUP(A29,[7]令和3年度契約状況調査票!$D:$AR,33,FALSE),IF(P29="単価契約","単価契約"&amp;CHAR(10)&amp;"予定調達総額 "&amp;TEXT(VLOOKUP(A29,[7]令和3年度契約状況調査票!$D:$AR,17,FALSE),"#,##0円")&amp;CHAR(10)&amp;VLOOKUP(A29,[7]令和3年度契約状況調査票!$D:$AR,33,FALSE),VLOOKUP(A29,[7]令和3年度契約状況調査票!$D:$AR,33,FALSE))))))))</f>
        <v/>
      </c>
      <c r="P29" s="36" t="str">
        <f>IF(A29="","",VLOOKUP(A29,[7]令和3年度契約状況調査票!$D:$BY,54,FALSE))</f>
        <v/>
      </c>
      <c r="Q29" s="36" t="str">
        <f>IF(A29="","",IF(VLOOKUP(A29,[7]令和3年度契約状況調査票!$D:$AR,22,FALSE)="②同種の他の契約の予定価格を類推されるおそれがあるため公表しない","×","○"))</f>
        <v/>
      </c>
    </row>
    <row r="30" spans="1:17" s="11" customFormat="1" ht="67.5" hidden="1" customHeight="1">
      <c r="A30" s="12" t="str">
        <f>IF(MAX([7]令和3年度契約状況調査票!D24:D269)&gt;=ROW()-5,ROW()-5,"")</f>
        <v/>
      </c>
      <c r="B30" s="13" t="str">
        <f>IF(A30="","",VLOOKUP(A30,[7]令和3年度契約状況調査票!$D:$AR,6,FALSE))</f>
        <v/>
      </c>
      <c r="C30" s="14" t="str">
        <f>IF(A30="","",VLOOKUP(A30,[7]令和3年度契約状況調査票!$D:$AR,7,FALSE))</f>
        <v/>
      </c>
      <c r="D30" s="37" t="str">
        <f>IF(A30="","",VLOOKUP(A30,[7]令和3年度契約状況調査票!$D:$AR,10,FALSE))</f>
        <v/>
      </c>
      <c r="E30" s="13" t="str">
        <f>IF(A30="","",VLOOKUP(A30,[7]令和3年度契約状況調査票!$D:$AR,11,FALSE))</f>
        <v/>
      </c>
      <c r="F30" s="16" t="str">
        <f>IF(A30="","",VLOOKUP(A30,[7]令和3年度契約状況調査票!$D:$AR,12,FALSE))</f>
        <v/>
      </c>
      <c r="G30" s="17" t="str">
        <f>IF(A30="","",VLOOKUP(A30,[7]令和3年度契約状況調査票!$D:$AR,32,FALSE))</f>
        <v/>
      </c>
      <c r="H30" s="18" t="str">
        <f>IF(A30="","",IF(VLOOKUP(A30,[7]令和3年度契約状況調査票!$D:$AR,22,FALSE)="②同種の他の契約の予定価格を類推されるおそれがあるため公表しない","同種の他の契約の予定価格を類推されるおそれがあるため公表しない",IF(VLOOKUP(A30,[7]令和3年度契約状況調査票!$D:$AR,22,FALSE)="－","－",IF(VLOOKUP(A30,[7]令和3年度契約状況調査票!$D:$AR,8,FALSE)&lt;&gt;"",TEXT(VLOOKUP(A30,[7]令和3年度契約状況調査票!$D:$AR,15,FALSE),"#,##0円")&amp;CHAR(10)&amp;"(A)",VLOOKUP(A30,[7]令和3年度契約状況調査票!$D:$AR,15,FALSE)))))</f>
        <v/>
      </c>
      <c r="I30" s="18" t="str">
        <f>IF(A30="","",VLOOKUP(A30,[7]令和3年度契約状況調査票!$D:$AR,16,FALSE))</f>
        <v/>
      </c>
      <c r="J30" s="20" t="str">
        <f>IF(A30="","",IF(VLOOKUP(A30,[7]令和3年度契約状況調査票!$D:$AR,22,FALSE)="②同種の他の契約の予定価格を類推されるおそれがあるため公表しない","－",IF(VLOOKUP(A30,[7]令和3年度契約状況調査票!$D:$AR,22,FALSE)="－","－",IF(VLOOKUP(A30,[7]令和3年度契約状況調査票!$D:$AR,8,FALSE)&lt;&gt;"",TEXT(VLOOKUP(A30,[7]令和3年度契約状況調査票!$D:$AR,18,FALSE),"#.0%")&amp;CHAR(10)&amp;"(B/A×100)",VLOOKUP(A30,[7]令和3年度契約状況調査票!$D:$AR,18,FALSE)))))</f>
        <v/>
      </c>
      <c r="K30" s="38" t="s">
        <v>30</v>
      </c>
      <c r="L30" s="20" t="str">
        <f>IF(A30="","",IF(VLOOKUP(A30,[7]令和3年度契約状況調査票!$D:$AR,28,FALSE)="①公益社団法人","公社",IF(VLOOKUP(A30,[7]令和3年度契約状況調査票!$D:$AR,28,FALSE)="②公益財団法人","公財","")))</f>
        <v/>
      </c>
      <c r="M30" s="20" t="str">
        <f>IF(A30="","",VLOOKUP(A30,[7]令和3年度契約状況調査票!$D:$AR,29,FALSE))</f>
        <v/>
      </c>
      <c r="N30" s="21" t="str">
        <f>IF(A30="","",IF(VLOOKUP(A30,[7]令和3年度契約状況調査票!$D:$AR,29,FALSE)="国所管",VLOOKUP(A30,[7]令和3年度契約状況調査票!$D:$AR,23,FALSE),""))</f>
        <v/>
      </c>
      <c r="O30" s="22" t="str">
        <f>IF(A30="","",IF(AND(Q30="○",P30="分担契約/単価契約"),"単価契約"&amp;CHAR(10)&amp;"予定調達総額 "&amp;TEXT(VLOOKUP(A30,[7]令和3年度契約状況調査票!$D:$AR,17,FALSE),"#,##0円")&amp;"(B)"&amp;CHAR(10)&amp;"分担契約"&amp;CHAR(10)&amp;VLOOKUP(A30,[7]令和3年度契約状況調査票!$D:$AR,33,FALSE),IF(AND(Q30="○",P30="分担契約"),"分担契約"&amp;CHAR(10)&amp;"契約総額 "&amp;TEXT(VLOOKUP(A30,[7]令和3年度契約状況調査票!$D:$AR,17,FALSE),"#,##0円")&amp;"(B)"&amp;CHAR(10)&amp;VLOOKUP(A30,[7]令和3年度契約状況調査票!$D:$AR,33,FALSE),(IF(P30="分担契約/単価契約","単価契約"&amp;CHAR(10)&amp;"予定調達総額 "&amp;TEXT(VLOOKUP(A30,[7]令和3年度契約状況調査票!$D:$AR,17,FALSE),"#,##0円")&amp;CHAR(10)&amp;"分担契約"&amp;CHAR(10)&amp;VLOOKUP(A30,[7]令和3年度契約状況調査票!$D:$AR,33,FALSE),IF(P30="分担契約","分担契約"&amp;CHAR(10)&amp;"契約総額 "&amp;TEXT(VLOOKUP(A30,[7]令和3年度契約状況調査票!$D:$AR,17,FALSE),"#,##0円")&amp;CHAR(10)&amp;VLOOKUP(A30,[7]令和3年度契約状況調査票!$D:$AR,33,FALSE),IF(P30="単価契約","単価契約"&amp;CHAR(10)&amp;"予定調達総額 "&amp;TEXT(VLOOKUP(A30,[7]令和3年度契約状況調査票!$D:$AR,17,FALSE),"#,##0円")&amp;CHAR(10)&amp;VLOOKUP(A30,[7]令和3年度契約状況調査票!$D:$AR,33,FALSE),VLOOKUP(A30,[7]令和3年度契約状況調査票!$D:$AR,33,FALSE))))))))</f>
        <v/>
      </c>
      <c r="P30" s="36" t="str">
        <f>IF(A30="","",VLOOKUP(A30,[7]令和3年度契約状況調査票!$D:$BY,54,FALSE))</f>
        <v/>
      </c>
      <c r="Q30" s="36" t="str">
        <f>IF(A30="","",IF(VLOOKUP(A30,[7]令和3年度契約状況調査票!$D:$AR,22,FALSE)="②同種の他の契約の予定価格を類推されるおそれがあるため公表しない","×","○"))</f>
        <v/>
      </c>
    </row>
    <row r="31" spans="1:17" s="11" customFormat="1" ht="60" hidden="1" customHeight="1">
      <c r="A31" s="12" t="str">
        <f>IF(MAX([7]令和3年度契約状況調査票!D25:D270)&gt;=ROW()-5,ROW()-5,"")</f>
        <v/>
      </c>
      <c r="B31" s="13" t="str">
        <f>IF(A31="","",VLOOKUP(A31,[7]令和3年度契約状況調査票!$D:$AR,6,FALSE))</f>
        <v/>
      </c>
      <c r="C31" s="14" t="str">
        <f>IF(A31="","",VLOOKUP(A31,[7]令和3年度契約状況調査票!$D:$AR,7,FALSE))</f>
        <v/>
      </c>
      <c r="D31" s="37" t="str">
        <f>IF(A31="","",VLOOKUP(A31,[7]令和3年度契約状況調査票!$D:$AR,10,FALSE))</f>
        <v/>
      </c>
      <c r="E31" s="13" t="str">
        <f>IF(A31="","",VLOOKUP(A31,[7]令和3年度契約状況調査票!$D:$AR,11,FALSE))</f>
        <v/>
      </c>
      <c r="F31" s="16" t="str">
        <f>IF(A31="","",VLOOKUP(A31,[7]令和3年度契約状況調査票!$D:$AR,12,FALSE))</f>
        <v/>
      </c>
      <c r="G31" s="17" t="str">
        <f>IF(A31="","",VLOOKUP(A31,[7]令和3年度契約状況調査票!$D:$AR,32,FALSE))</f>
        <v/>
      </c>
      <c r="H31" s="18" t="str">
        <f>IF(A31="","",IF(VLOOKUP(A31,[7]令和3年度契約状況調査票!$D:$AR,22,FALSE)="②同種の他の契約の予定価格を類推されるおそれがあるため公表しない","同種の他の契約の予定価格を類推されるおそれがあるため公表しない",IF(VLOOKUP(A31,[7]令和3年度契約状況調査票!$D:$AR,22,FALSE)="－","－",IF(VLOOKUP(A31,[7]令和3年度契約状況調査票!$D:$AR,8,FALSE)&lt;&gt;"",TEXT(VLOOKUP(A31,[7]令和3年度契約状況調査票!$D:$AR,15,FALSE),"#,##0円")&amp;CHAR(10)&amp;"(A)",VLOOKUP(A31,[7]令和3年度契約状況調査票!$D:$AR,15,FALSE)))))</f>
        <v/>
      </c>
      <c r="I31" s="18" t="str">
        <f>IF(A31="","",VLOOKUP(A31,[7]令和3年度契約状況調査票!$D:$AR,16,FALSE))</f>
        <v/>
      </c>
      <c r="J31" s="20" t="str">
        <f>IF(A31="","",IF(VLOOKUP(A31,[7]令和3年度契約状況調査票!$D:$AR,22,FALSE)="②同種の他の契約の予定価格を類推されるおそれがあるため公表しない","－",IF(VLOOKUP(A31,[7]令和3年度契約状況調査票!$D:$AR,22,FALSE)="－","－",IF(VLOOKUP(A31,[7]令和3年度契約状況調査票!$D:$AR,8,FALSE)&lt;&gt;"",TEXT(VLOOKUP(A31,[7]令和3年度契約状況調査票!$D:$AR,18,FALSE),"#.0%")&amp;CHAR(10)&amp;"(B/A×100)",VLOOKUP(A31,[7]令和3年度契約状況調査票!$D:$AR,18,FALSE)))))</f>
        <v/>
      </c>
      <c r="K31" s="38" t="s">
        <v>30</v>
      </c>
      <c r="L31" s="20" t="str">
        <f>IF(A31="","",IF(VLOOKUP(A31,[7]令和3年度契約状況調査票!$D:$AR,28,FALSE)="①公益社団法人","公社",IF(VLOOKUP(A31,[7]令和3年度契約状況調査票!$D:$AR,28,FALSE)="②公益財団法人","公財","")))</f>
        <v/>
      </c>
      <c r="M31" s="20" t="str">
        <f>IF(A31="","",VLOOKUP(A31,[7]令和3年度契約状況調査票!$D:$AR,29,FALSE))</f>
        <v/>
      </c>
      <c r="N31" s="21" t="str">
        <f>IF(A31="","",IF(VLOOKUP(A31,[7]令和3年度契約状況調査票!$D:$AR,29,FALSE)="国所管",VLOOKUP(A31,[7]令和3年度契約状況調査票!$D:$AR,23,FALSE),""))</f>
        <v/>
      </c>
      <c r="O31" s="22" t="str">
        <f>IF(A31="","",IF(AND(Q31="○",P31="分担契約/単価契約"),"単価契約"&amp;CHAR(10)&amp;"予定調達総額 "&amp;TEXT(VLOOKUP(A31,[7]令和3年度契約状況調査票!$D:$AR,17,FALSE),"#,##0円")&amp;"(B)"&amp;CHAR(10)&amp;"分担契約"&amp;CHAR(10)&amp;VLOOKUP(A31,[7]令和3年度契約状況調査票!$D:$AR,33,FALSE),IF(AND(Q31="○",P31="分担契約"),"分担契約"&amp;CHAR(10)&amp;"契約総額 "&amp;TEXT(VLOOKUP(A31,[7]令和3年度契約状況調査票!$D:$AR,17,FALSE),"#,##0円")&amp;"(B)"&amp;CHAR(10)&amp;VLOOKUP(A31,[7]令和3年度契約状況調査票!$D:$AR,33,FALSE),(IF(P31="分担契約/単価契約","単価契約"&amp;CHAR(10)&amp;"予定調達総額 "&amp;TEXT(VLOOKUP(A31,[7]令和3年度契約状況調査票!$D:$AR,17,FALSE),"#,##0円")&amp;CHAR(10)&amp;"分担契約"&amp;CHAR(10)&amp;VLOOKUP(A31,[7]令和3年度契約状況調査票!$D:$AR,33,FALSE),IF(P31="分担契約","分担契約"&amp;CHAR(10)&amp;"契約総額 "&amp;TEXT(VLOOKUP(A31,[7]令和3年度契約状況調査票!$D:$AR,17,FALSE),"#,##0円")&amp;CHAR(10)&amp;VLOOKUP(A31,[7]令和3年度契約状況調査票!$D:$AR,33,FALSE),IF(P31="単価契約","単価契約"&amp;CHAR(10)&amp;"予定調達総額 "&amp;TEXT(VLOOKUP(A31,[7]令和3年度契約状況調査票!$D:$AR,17,FALSE),"#,##0円")&amp;CHAR(10)&amp;VLOOKUP(A31,[7]令和3年度契約状況調査票!$D:$AR,33,FALSE),VLOOKUP(A31,[7]令和3年度契約状況調査票!$D:$AR,33,FALSE))))))))</f>
        <v/>
      </c>
      <c r="P31" s="36" t="str">
        <f>IF(A31="","",VLOOKUP(A31,[7]令和3年度契約状況調査票!$D:$BY,54,FALSE))</f>
        <v/>
      </c>
      <c r="Q31" s="36" t="str">
        <f>IF(A31="","",IF(VLOOKUP(A31,[7]令和3年度契約状況調査票!$D:$AR,22,FALSE)="②同種の他の契約の予定価格を類推されるおそれがあるため公表しない","×","○"))</f>
        <v/>
      </c>
    </row>
    <row r="32" spans="1:17" s="11" customFormat="1" ht="60" hidden="1" customHeight="1">
      <c r="A32" s="12" t="str">
        <f>IF(MAX([7]令和3年度契約状況調査票!D26:D271)&gt;=ROW()-5,ROW()-5,"")</f>
        <v/>
      </c>
      <c r="B32" s="13" t="str">
        <f>IF(A32="","",VLOOKUP(A32,[7]令和3年度契約状況調査票!$D:$AR,6,FALSE))</f>
        <v/>
      </c>
      <c r="C32" s="14" t="str">
        <f>IF(A32="","",VLOOKUP(A32,[7]令和3年度契約状況調査票!$D:$AR,7,FALSE))</f>
        <v/>
      </c>
      <c r="D32" s="37" t="str">
        <f>IF(A32="","",VLOOKUP(A32,[7]令和3年度契約状況調査票!$D:$AR,10,FALSE))</f>
        <v/>
      </c>
      <c r="E32" s="13" t="str">
        <f>IF(A32="","",VLOOKUP(A32,[7]令和3年度契約状況調査票!$D:$AR,11,FALSE))</f>
        <v/>
      </c>
      <c r="F32" s="16" t="str">
        <f>IF(A32="","",VLOOKUP(A32,[7]令和3年度契約状況調査票!$D:$AR,12,FALSE))</f>
        <v/>
      </c>
      <c r="G32" s="17" t="str">
        <f>IF(A32="","",VLOOKUP(A32,[7]令和3年度契約状況調査票!$D:$AR,32,FALSE))</f>
        <v/>
      </c>
      <c r="H32" s="18" t="str">
        <f>IF(A32="","",IF(VLOOKUP(A32,[7]令和3年度契約状況調査票!$D:$AR,22,FALSE)="②同種の他の契約の予定価格を類推されるおそれがあるため公表しない","同種の他の契約の予定価格を類推されるおそれがあるため公表しない",IF(VLOOKUP(A32,[7]令和3年度契約状況調査票!$D:$AR,22,FALSE)="－","－",IF(VLOOKUP(A32,[7]令和3年度契約状況調査票!$D:$AR,8,FALSE)&lt;&gt;"",TEXT(VLOOKUP(A32,[7]令和3年度契約状況調査票!$D:$AR,15,FALSE),"#,##0円")&amp;CHAR(10)&amp;"(A)",VLOOKUP(A32,[7]令和3年度契約状況調査票!$D:$AR,15,FALSE)))))</f>
        <v/>
      </c>
      <c r="I32" s="18" t="str">
        <f>IF(A32="","",VLOOKUP(A32,[7]令和3年度契約状況調査票!$D:$AR,16,FALSE))</f>
        <v/>
      </c>
      <c r="J32" s="20" t="str">
        <f>IF(A32="","",IF(VLOOKUP(A32,[7]令和3年度契約状況調査票!$D:$AR,22,FALSE)="②同種の他の契約の予定価格を類推されるおそれがあるため公表しない","－",IF(VLOOKUP(A32,[7]令和3年度契約状況調査票!$D:$AR,22,FALSE)="－","－",IF(VLOOKUP(A32,[7]令和3年度契約状況調査票!$D:$AR,8,FALSE)&lt;&gt;"",TEXT(VLOOKUP(A32,[7]令和3年度契約状況調査票!$D:$AR,18,FALSE),"#.0%")&amp;CHAR(10)&amp;"(B/A×100)",VLOOKUP(A32,[7]令和3年度契約状況調査票!$D:$AR,18,FALSE)))))</f>
        <v/>
      </c>
      <c r="K32" s="38" t="s">
        <v>30</v>
      </c>
      <c r="L32" s="20" t="str">
        <f>IF(A32="","",IF(VLOOKUP(A32,[7]令和3年度契約状況調査票!$D:$AR,28,FALSE)="①公益社団法人","公社",IF(VLOOKUP(A32,[7]令和3年度契約状況調査票!$D:$AR,28,FALSE)="②公益財団法人","公財","")))</f>
        <v/>
      </c>
      <c r="M32" s="20" t="str">
        <f>IF(A32="","",VLOOKUP(A32,[7]令和3年度契約状況調査票!$D:$AR,29,FALSE))</f>
        <v/>
      </c>
      <c r="N32" s="21" t="str">
        <f>IF(A32="","",IF(VLOOKUP(A32,[7]令和3年度契約状況調査票!$D:$AR,29,FALSE)="国所管",VLOOKUP(A32,[7]令和3年度契約状況調査票!$D:$AR,23,FALSE),""))</f>
        <v/>
      </c>
      <c r="O32" s="22" t="str">
        <f>IF(A32="","",IF(AND(Q32="○",P32="分担契約/単価契約"),"単価契約"&amp;CHAR(10)&amp;"予定調達総額 "&amp;TEXT(VLOOKUP(A32,[7]令和3年度契約状況調査票!$D:$AR,17,FALSE),"#,##0円")&amp;"(B)"&amp;CHAR(10)&amp;"分担契約"&amp;CHAR(10)&amp;VLOOKUP(A32,[7]令和3年度契約状況調査票!$D:$AR,33,FALSE),IF(AND(Q32="○",P32="分担契約"),"分担契約"&amp;CHAR(10)&amp;"契約総額 "&amp;TEXT(VLOOKUP(A32,[7]令和3年度契約状況調査票!$D:$AR,17,FALSE),"#,##0円")&amp;"(B)"&amp;CHAR(10)&amp;VLOOKUP(A32,[7]令和3年度契約状況調査票!$D:$AR,33,FALSE),(IF(P32="分担契約/単価契約","単価契約"&amp;CHAR(10)&amp;"予定調達総額 "&amp;TEXT(VLOOKUP(A32,[7]令和3年度契約状況調査票!$D:$AR,17,FALSE),"#,##0円")&amp;CHAR(10)&amp;"分担契約"&amp;CHAR(10)&amp;VLOOKUP(A32,[7]令和3年度契約状況調査票!$D:$AR,33,FALSE),IF(P32="分担契約","分担契約"&amp;CHAR(10)&amp;"契約総額 "&amp;TEXT(VLOOKUP(A32,[7]令和3年度契約状況調査票!$D:$AR,17,FALSE),"#,##0円")&amp;CHAR(10)&amp;VLOOKUP(A32,[7]令和3年度契約状況調査票!$D:$AR,33,FALSE),IF(P32="単価契約","単価契約"&amp;CHAR(10)&amp;"予定調達総額 "&amp;TEXT(VLOOKUP(A32,[7]令和3年度契約状況調査票!$D:$AR,17,FALSE),"#,##0円")&amp;CHAR(10)&amp;VLOOKUP(A32,[7]令和3年度契約状況調査票!$D:$AR,33,FALSE),VLOOKUP(A32,[7]令和3年度契約状況調査票!$D:$AR,33,FALSE))))))))</f>
        <v/>
      </c>
      <c r="P32" s="36" t="str">
        <f>IF(A32="","",VLOOKUP(A32,[7]令和3年度契約状況調査票!$D:$BY,54,FALSE))</f>
        <v/>
      </c>
      <c r="Q32" s="36" t="str">
        <f>IF(A32="","",IF(VLOOKUP(A32,[7]令和3年度契約状況調査票!$D:$AR,22,FALSE)="②同種の他の契約の予定価格を類推されるおそれがあるため公表しない","×","○"))</f>
        <v/>
      </c>
    </row>
    <row r="33" spans="1:17" s="11" customFormat="1" ht="60" hidden="1" customHeight="1">
      <c r="A33" s="12" t="str">
        <f>IF(MAX([7]令和3年度契約状況調査票!D27:D272)&gt;=ROW()-5,ROW()-5,"")</f>
        <v/>
      </c>
      <c r="B33" s="13" t="str">
        <f>IF(A33="","",VLOOKUP(A33,[7]令和3年度契約状況調査票!$D:$AR,6,FALSE))</f>
        <v/>
      </c>
      <c r="C33" s="14" t="str">
        <f>IF(A33="","",VLOOKUP(A33,[7]令和3年度契約状況調査票!$D:$AR,7,FALSE))</f>
        <v/>
      </c>
      <c r="D33" s="37" t="str">
        <f>IF(A33="","",VLOOKUP(A33,[7]令和3年度契約状況調査票!$D:$AR,10,FALSE))</f>
        <v/>
      </c>
      <c r="E33" s="13" t="str">
        <f>IF(A33="","",VLOOKUP(A33,[7]令和3年度契約状況調査票!$D:$AR,11,FALSE))</f>
        <v/>
      </c>
      <c r="F33" s="16" t="str">
        <f>IF(A33="","",VLOOKUP(A33,[7]令和3年度契約状況調査票!$D:$AR,12,FALSE))</f>
        <v/>
      </c>
      <c r="G33" s="17" t="str">
        <f>IF(A33="","",VLOOKUP(A33,[7]令和3年度契約状況調査票!$D:$AR,32,FALSE))</f>
        <v/>
      </c>
      <c r="H33" s="18" t="str">
        <f>IF(A33="","",IF(VLOOKUP(A33,[7]令和3年度契約状況調査票!$D:$AR,22,FALSE)="②同種の他の契約の予定価格を類推されるおそれがあるため公表しない","同種の他の契約の予定価格を類推されるおそれがあるため公表しない",IF(VLOOKUP(A33,[7]令和3年度契約状況調査票!$D:$AR,22,FALSE)="－","－",IF(VLOOKUP(A33,[7]令和3年度契約状況調査票!$D:$AR,8,FALSE)&lt;&gt;"",TEXT(VLOOKUP(A33,[7]令和3年度契約状況調査票!$D:$AR,15,FALSE),"#,##0円")&amp;CHAR(10)&amp;"(A)",VLOOKUP(A33,[7]令和3年度契約状況調査票!$D:$AR,15,FALSE)))))</f>
        <v/>
      </c>
      <c r="I33" s="18" t="str">
        <f>IF(A33="","",VLOOKUP(A33,[7]令和3年度契約状況調査票!$D:$AR,16,FALSE))</f>
        <v/>
      </c>
      <c r="J33" s="20" t="str">
        <f>IF(A33="","",IF(VLOOKUP(A33,[7]令和3年度契約状況調査票!$D:$AR,22,FALSE)="②同種の他の契約の予定価格を類推されるおそれがあるため公表しない","－",IF(VLOOKUP(A33,[7]令和3年度契約状況調査票!$D:$AR,22,FALSE)="－","－",IF(VLOOKUP(A33,[7]令和3年度契約状況調査票!$D:$AR,8,FALSE)&lt;&gt;"",TEXT(VLOOKUP(A33,[7]令和3年度契約状況調査票!$D:$AR,18,FALSE),"#.0%")&amp;CHAR(10)&amp;"(B/A×100)",VLOOKUP(A33,[7]令和3年度契約状況調査票!$D:$AR,18,FALSE)))))</f>
        <v/>
      </c>
      <c r="K33" s="38" t="s">
        <v>30</v>
      </c>
      <c r="L33" s="20" t="str">
        <f>IF(A33="","",IF(VLOOKUP(A33,[7]令和3年度契約状況調査票!$D:$AR,28,FALSE)="①公益社団法人","公社",IF(VLOOKUP(A33,[7]令和3年度契約状況調査票!$D:$AR,28,FALSE)="②公益財団法人","公財","")))</f>
        <v/>
      </c>
      <c r="M33" s="20" t="str">
        <f>IF(A33="","",VLOOKUP(A33,[7]令和3年度契約状況調査票!$D:$AR,29,FALSE))</f>
        <v/>
      </c>
      <c r="N33" s="21" t="str">
        <f>IF(A33="","",IF(VLOOKUP(A33,[7]令和3年度契約状況調査票!$D:$AR,29,FALSE)="国所管",VLOOKUP(A33,[7]令和3年度契約状況調査票!$D:$AR,23,FALSE),""))</f>
        <v/>
      </c>
      <c r="O33" s="22" t="str">
        <f>IF(A33="","",IF(AND(Q33="○",P33="分担契約/単価契約"),"単価契約"&amp;CHAR(10)&amp;"予定調達総額 "&amp;TEXT(VLOOKUP(A33,[7]令和3年度契約状況調査票!$D:$AR,17,FALSE),"#,##0円")&amp;"(B)"&amp;CHAR(10)&amp;"分担契約"&amp;CHAR(10)&amp;VLOOKUP(A33,[7]令和3年度契約状況調査票!$D:$AR,33,FALSE),IF(AND(Q33="○",P33="分担契約"),"分担契約"&amp;CHAR(10)&amp;"契約総額 "&amp;TEXT(VLOOKUP(A33,[7]令和3年度契約状況調査票!$D:$AR,17,FALSE),"#,##0円")&amp;"(B)"&amp;CHAR(10)&amp;VLOOKUP(A33,[7]令和3年度契約状況調査票!$D:$AR,33,FALSE),(IF(P33="分担契約/単価契約","単価契約"&amp;CHAR(10)&amp;"予定調達総額 "&amp;TEXT(VLOOKUP(A33,[7]令和3年度契約状況調査票!$D:$AR,17,FALSE),"#,##0円")&amp;CHAR(10)&amp;"分担契約"&amp;CHAR(10)&amp;VLOOKUP(A33,[7]令和3年度契約状況調査票!$D:$AR,33,FALSE),IF(P33="分担契約","分担契約"&amp;CHAR(10)&amp;"契約総額 "&amp;TEXT(VLOOKUP(A33,[7]令和3年度契約状況調査票!$D:$AR,17,FALSE),"#,##0円")&amp;CHAR(10)&amp;VLOOKUP(A33,[7]令和3年度契約状況調査票!$D:$AR,33,FALSE),IF(P33="単価契約","単価契約"&amp;CHAR(10)&amp;"予定調達総額 "&amp;TEXT(VLOOKUP(A33,[7]令和3年度契約状況調査票!$D:$AR,17,FALSE),"#,##0円")&amp;CHAR(10)&amp;VLOOKUP(A33,[7]令和3年度契約状況調査票!$D:$AR,33,FALSE),VLOOKUP(A33,[7]令和3年度契約状況調査票!$D:$AR,33,FALSE))))))))</f>
        <v/>
      </c>
      <c r="P33" s="36" t="str">
        <f>IF(A33="","",VLOOKUP(A33,[7]令和3年度契約状況調査票!$D:$BY,54,FALSE))</f>
        <v/>
      </c>
      <c r="Q33" s="36" t="str">
        <f>IF(A33="","",IF(VLOOKUP(A33,[7]令和3年度契約状況調査票!$D:$AR,22,FALSE)="②同種の他の契約の予定価格を類推されるおそれがあるため公表しない","×","○"))</f>
        <v/>
      </c>
    </row>
    <row r="34" spans="1:17" s="11" customFormat="1" ht="67.5" hidden="1" customHeight="1">
      <c r="A34" s="12" t="str">
        <f>IF(MAX([7]令和3年度契約状況調査票!D28:D273)&gt;=ROW()-5,ROW()-5,"")</f>
        <v/>
      </c>
      <c r="B34" s="13" t="str">
        <f>IF(A34="","",VLOOKUP(A34,[7]令和3年度契約状況調査票!$D:$AR,6,FALSE))</f>
        <v/>
      </c>
      <c r="C34" s="14" t="str">
        <f>IF(A34="","",VLOOKUP(A34,[7]令和3年度契約状況調査票!$D:$AR,7,FALSE))</f>
        <v/>
      </c>
      <c r="D34" s="37" t="str">
        <f>IF(A34="","",VLOOKUP(A34,[7]令和3年度契約状況調査票!$D:$AR,10,FALSE))</f>
        <v/>
      </c>
      <c r="E34" s="13" t="str">
        <f>IF(A34="","",VLOOKUP(A34,[7]令和3年度契約状況調査票!$D:$AR,11,FALSE))</f>
        <v/>
      </c>
      <c r="F34" s="16" t="str">
        <f>IF(A34="","",VLOOKUP(A34,[7]令和3年度契約状況調査票!$D:$AR,12,FALSE))</f>
        <v/>
      </c>
      <c r="G34" s="17" t="str">
        <f>IF(A34="","",VLOOKUP(A34,[7]令和3年度契約状況調査票!$D:$AR,32,FALSE))</f>
        <v/>
      </c>
      <c r="H34" s="18" t="str">
        <f>IF(A34="","",IF(VLOOKUP(A34,[7]令和3年度契約状況調査票!$D:$AR,22,FALSE)="②同種の他の契約の予定価格を類推されるおそれがあるため公表しない","同種の他の契約の予定価格を類推されるおそれがあるため公表しない",IF(VLOOKUP(A34,[7]令和3年度契約状況調査票!$D:$AR,22,FALSE)="－","－",IF(VLOOKUP(A34,[7]令和3年度契約状況調査票!$D:$AR,8,FALSE)&lt;&gt;"",TEXT(VLOOKUP(A34,[7]令和3年度契約状況調査票!$D:$AR,15,FALSE),"#,##0円")&amp;CHAR(10)&amp;"(A)",VLOOKUP(A34,[7]令和3年度契約状況調査票!$D:$AR,15,FALSE)))))</f>
        <v/>
      </c>
      <c r="I34" s="18" t="str">
        <f>IF(A34="","",VLOOKUP(A34,[7]令和3年度契約状況調査票!$D:$AR,16,FALSE))</f>
        <v/>
      </c>
      <c r="J34" s="20" t="str">
        <f>IF(A34="","",IF(VLOOKUP(A34,[7]令和3年度契約状況調査票!$D:$AR,22,FALSE)="②同種の他の契約の予定価格を類推されるおそれがあるため公表しない","－",IF(VLOOKUP(A34,[7]令和3年度契約状況調査票!$D:$AR,22,FALSE)="－","－",IF(VLOOKUP(A34,[7]令和3年度契約状況調査票!$D:$AR,8,FALSE)&lt;&gt;"",TEXT(VLOOKUP(A34,[7]令和3年度契約状況調査票!$D:$AR,18,FALSE),"#.0%")&amp;CHAR(10)&amp;"(B/A×100)",VLOOKUP(A34,[7]令和3年度契約状況調査票!$D:$AR,18,FALSE)))))</f>
        <v/>
      </c>
      <c r="K34" s="38" t="s">
        <v>30</v>
      </c>
      <c r="L34" s="20" t="str">
        <f>IF(A34="","",IF(VLOOKUP(A34,[7]令和3年度契約状況調査票!$D:$AR,28,FALSE)="①公益社団法人","公社",IF(VLOOKUP(A34,[7]令和3年度契約状況調査票!$D:$AR,28,FALSE)="②公益財団法人","公財","")))</f>
        <v/>
      </c>
      <c r="M34" s="20" t="str">
        <f>IF(A34="","",VLOOKUP(A34,[7]令和3年度契約状況調査票!$D:$AR,29,FALSE))</f>
        <v/>
      </c>
      <c r="N34" s="21" t="str">
        <f>IF(A34="","",IF(VLOOKUP(A34,[7]令和3年度契約状況調査票!$D:$AR,29,FALSE)="国所管",VLOOKUP(A34,[7]令和3年度契約状況調査票!$D:$AR,23,FALSE),""))</f>
        <v/>
      </c>
      <c r="O34" s="22" t="str">
        <f>IF(A34="","",IF(AND(Q34="○",P34="分担契約/単価契約"),"単価契約"&amp;CHAR(10)&amp;"予定調達総額 "&amp;TEXT(VLOOKUP(A34,[7]令和3年度契約状況調査票!$D:$AR,17,FALSE),"#,##0円")&amp;"(B)"&amp;CHAR(10)&amp;"分担契約"&amp;CHAR(10)&amp;VLOOKUP(A34,[7]令和3年度契約状況調査票!$D:$AR,33,FALSE),IF(AND(Q34="○",P34="分担契約"),"分担契約"&amp;CHAR(10)&amp;"契約総額 "&amp;TEXT(VLOOKUP(A34,[7]令和3年度契約状況調査票!$D:$AR,17,FALSE),"#,##0円")&amp;"(B)"&amp;CHAR(10)&amp;VLOOKUP(A34,[7]令和3年度契約状況調査票!$D:$AR,33,FALSE),(IF(P34="分担契約/単価契約","単価契約"&amp;CHAR(10)&amp;"予定調達総額 "&amp;TEXT(VLOOKUP(A34,[7]令和3年度契約状況調査票!$D:$AR,17,FALSE),"#,##0円")&amp;CHAR(10)&amp;"分担契約"&amp;CHAR(10)&amp;VLOOKUP(A34,[7]令和3年度契約状況調査票!$D:$AR,33,FALSE),IF(P34="分担契約","分担契約"&amp;CHAR(10)&amp;"契約総額 "&amp;TEXT(VLOOKUP(A34,[7]令和3年度契約状況調査票!$D:$AR,17,FALSE),"#,##0円")&amp;CHAR(10)&amp;VLOOKUP(A34,[7]令和3年度契約状況調査票!$D:$AR,33,FALSE),IF(P34="単価契約","単価契約"&amp;CHAR(10)&amp;"予定調達総額 "&amp;TEXT(VLOOKUP(A34,[7]令和3年度契約状況調査票!$D:$AR,17,FALSE),"#,##0円")&amp;CHAR(10)&amp;VLOOKUP(A34,[7]令和3年度契約状況調査票!$D:$AR,33,FALSE),VLOOKUP(A34,[7]令和3年度契約状況調査票!$D:$AR,33,FALSE))))))))</f>
        <v/>
      </c>
      <c r="P34" s="36" t="str">
        <f>IF(A34="","",VLOOKUP(A34,[7]令和3年度契約状況調査票!$D:$BY,54,FALSE))</f>
        <v/>
      </c>
      <c r="Q34" s="36" t="str">
        <f>IF(A34="","",IF(VLOOKUP(A34,[7]令和3年度契約状況調査票!$D:$AR,22,FALSE)="②同種の他の契約の予定価格を類推されるおそれがあるため公表しない","×","○"))</f>
        <v/>
      </c>
    </row>
    <row r="35" spans="1:17" s="11" customFormat="1" ht="67.5" hidden="1" customHeight="1">
      <c r="A35" s="12" t="str">
        <f>IF(MAX([7]令和3年度契約状況調査票!D29:D274)&gt;=ROW()-5,ROW()-5,"")</f>
        <v/>
      </c>
      <c r="B35" s="13" t="str">
        <f>IF(A35="","",VLOOKUP(A35,[7]令和3年度契約状況調査票!$D:$AR,6,FALSE))</f>
        <v/>
      </c>
      <c r="C35" s="14" t="str">
        <f>IF(A35="","",VLOOKUP(A35,[7]令和3年度契約状況調査票!$D:$AR,7,FALSE))</f>
        <v/>
      </c>
      <c r="D35" s="37" t="str">
        <f>IF(A35="","",VLOOKUP(A35,[7]令和3年度契約状況調査票!$D:$AR,10,FALSE))</f>
        <v/>
      </c>
      <c r="E35" s="13" t="str">
        <f>IF(A35="","",VLOOKUP(A35,[7]令和3年度契約状況調査票!$D:$AR,11,FALSE))</f>
        <v/>
      </c>
      <c r="F35" s="16" t="str">
        <f>IF(A35="","",VLOOKUP(A35,[7]令和3年度契約状況調査票!$D:$AR,12,FALSE))</f>
        <v/>
      </c>
      <c r="G35" s="17" t="str">
        <f>IF(A35="","",VLOOKUP(A35,[7]令和3年度契約状況調査票!$D:$AR,32,FALSE))</f>
        <v/>
      </c>
      <c r="H35" s="18" t="str">
        <f>IF(A35="","",IF(VLOOKUP(A35,[7]令和3年度契約状況調査票!$D:$AR,22,FALSE)="②同種の他の契約の予定価格を類推されるおそれがあるため公表しない","同種の他の契約の予定価格を類推されるおそれがあるため公表しない",IF(VLOOKUP(A35,[7]令和3年度契約状況調査票!$D:$AR,22,FALSE)="－","－",IF(VLOOKUP(A35,[7]令和3年度契約状況調査票!$D:$AR,8,FALSE)&lt;&gt;"",TEXT(VLOOKUP(A35,[7]令和3年度契約状況調査票!$D:$AR,15,FALSE),"#,##0円")&amp;CHAR(10)&amp;"(A)",VLOOKUP(A35,[7]令和3年度契約状況調査票!$D:$AR,15,FALSE)))))</f>
        <v/>
      </c>
      <c r="I35" s="18" t="str">
        <f>IF(A35="","",VLOOKUP(A35,[7]令和3年度契約状況調査票!$D:$AR,16,FALSE))</f>
        <v/>
      </c>
      <c r="J35" s="20" t="str">
        <f>IF(A35="","",IF(VLOOKUP(A35,[7]令和3年度契約状況調査票!$D:$AR,22,FALSE)="②同種の他の契約の予定価格を類推されるおそれがあるため公表しない","－",IF(VLOOKUP(A35,[7]令和3年度契約状況調査票!$D:$AR,22,FALSE)="－","－",IF(VLOOKUP(A35,[7]令和3年度契約状況調査票!$D:$AR,8,FALSE)&lt;&gt;"",TEXT(VLOOKUP(A35,[7]令和3年度契約状況調査票!$D:$AR,18,FALSE),"#.0%")&amp;CHAR(10)&amp;"(B/A×100)",VLOOKUP(A35,[7]令和3年度契約状況調査票!$D:$AR,18,FALSE)))))</f>
        <v/>
      </c>
      <c r="K35" s="38" t="s">
        <v>30</v>
      </c>
      <c r="L35" s="20" t="str">
        <f>IF(A35="","",IF(VLOOKUP(A35,[7]令和3年度契約状況調査票!$D:$AR,28,FALSE)="①公益社団法人","公社",IF(VLOOKUP(A35,[7]令和3年度契約状況調査票!$D:$AR,28,FALSE)="②公益財団法人","公財","")))</f>
        <v/>
      </c>
      <c r="M35" s="20" t="str">
        <f>IF(A35="","",VLOOKUP(A35,[7]令和3年度契約状況調査票!$D:$AR,29,FALSE))</f>
        <v/>
      </c>
      <c r="N35" s="21" t="str">
        <f>IF(A35="","",IF(VLOOKUP(A35,[7]令和3年度契約状況調査票!$D:$AR,29,FALSE)="国所管",VLOOKUP(A35,[7]令和3年度契約状況調査票!$D:$AR,23,FALSE),""))</f>
        <v/>
      </c>
      <c r="O35" s="22" t="str">
        <f>IF(A35="","",IF(AND(Q35="○",P35="分担契約/単価契約"),"単価契約"&amp;CHAR(10)&amp;"予定調達総額 "&amp;TEXT(VLOOKUP(A35,[7]令和3年度契約状況調査票!$D:$AR,17,FALSE),"#,##0円")&amp;"(B)"&amp;CHAR(10)&amp;"分担契約"&amp;CHAR(10)&amp;VLOOKUP(A35,[7]令和3年度契約状況調査票!$D:$AR,33,FALSE),IF(AND(Q35="○",P35="分担契約"),"分担契約"&amp;CHAR(10)&amp;"契約総額 "&amp;TEXT(VLOOKUP(A35,[7]令和3年度契約状況調査票!$D:$AR,17,FALSE),"#,##0円")&amp;"(B)"&amp;CHAR(10)&amp;VLOOKUP(A35,[7]令和3年度契約状況調査票!$D:$AR,33,FALSE),(IF(P35="分担契約/単価契約","単価契約"&amp;CHAR(10)&amp;"予定調達総額 "&amp;TEXT(VLOOKUP(A35,[7]令和3年度契約状況調査票!$D:$AR,17,FALSE),"#,##0円")&amp;CHAR(10)&amp;"分担契約"&amp;CHAR(10)&amp;VLOOKUP(A35,[7]令和3年度契約状況調査票!$D:$AR,33,FALSE),IF(P35="分担契約","分担契約"&amp;CHAR(10)&amp;"契約総額 "&amp;TEXT(VLOOKUP(A35,[7]令和3年度契約状況調査票!$D:$AR,17,FALSE),"#,##0円")&amp;CHAR(10)&amp;VLOOKUP(A35,[7]令和3年度契約状況調査票!$D:$AR,33,FALSE),IF(P35="単価契約","単価契約"&amp;CHAR(10)&amp;"予定調達総額 "&amp;TEXT(VLOOKUP(A35,[7]令和3年度契約状況調査票!$D:$AR,17,FALSE),"#,##0円")&amp;CHAR(10)&amp;VLOOKUP(A35,[7]令和3年度契約状況調査票!$D:$AR,33,FALSE),VLOOKUP(A35,[7]令和3年度契約状況調査票!$D:$AR,33,FALSE))))))))</f>
        <v/>
      </c>
      <c r="P35" s="36" t="str">
        <f>IF(A35="","",VLOOKUP(A35,[7]令和3年度契約状況調査票!$D:$BY,54,FALSE))</f>
        <v/>
      </c>
      <c r="Q35" s="36" t="str">
        <f>IF(A35="","",IF(VLOOKUP(A35,[7]令和3年度契約状況調査票!$D:$AR,22,FALSE)="②同種の他の契約の予定価格を類推されるおそれがあるため公表しない","×","○"))</f>
        <v/>
      </c>
    </row>
    <row r="36" spans="1:17" s="11" customFormat="1" ht="67.5" hidden="1" customHeight="1">
      <c r="A36" s="12" t="str">
        <f>IF(MAX([7]令和3年度契約状況調査票!D30:D275)&gt;=ROW()-5,ROW()-5,"")</f>
        <v/>
      </c>
      <c r="B36" s="13" t="str">
        <f>IF(A36="","",VLOOKUP(A36,[7]令和3年度契約状況調査票!$D:$AR,6,FALSE))</f>
        <v/>
      </c>
      <c r="C36" s="14" t="str">
        <f>IF(A36="","",VLOOKUP(A36,[7]令和3年度契約状況調査票!$D:$AR,7,FALSE))</f>
        <v/>
      </c>
      <c r="D36" s="37" t="str">
        <f>IF(A36="","",VLOOKUP(A36,[7]令和3年度契約状況調査票!$D:$AR,10,FALSE))</f>
        <v/>
      </c>
      <c r="E36" s="13" t="str">
        <f>IF(A36="","",VLOOKUP(A36,[7]令和3年度契約状況調査票!$D:$AR,11,FALSE))</f>
        <v/>
      </c>
      <c r="F36" s="16" t="str">
        <f>IF(A36="","",VLOOKUP(A36,[7]令和3年度契約状況調査票!$D:$AR,12,FALSE))</f>
        <v/>
      </c>
      <c r="G36" s="17" t="str">
        <f>IF(A36="","",VLOOKUP(A36,[7]令和3年度契約状況調査票!$D:$AR,32,FALSE))</f>
        <v/>
      </c>
      <c r="H36" s="18" t="str">
        <f>IF(A36="","",IF(VLOOKUP(A36,[7]令和3年度契約状況調査票!$D:$AR,22,FALSE)="②同種の他の契約の予定価格を類推されるおそれがあるため公表しない","同種の他の契約の予定価格を類推されるおそれがあるため公表しない",IF(VLOOKUP(A36,[7]令和3年度契約状況調査票!$D:$AR,22,FALSE)="－","－",IF(VLOOKUP(A36,[7]令和3年度契約状況調査票!$D:$AR,8,FALSE)&lt;&gt;"",TEXT(VLOOKUP(A36,[7]令和3年度契約状況調査票!$D:$AR,15,FALSE),"#,##0円")&amp;CHAR(10)&amp;"(A)",VLOOKUP(A36,[7]令和3年度契約状況調査票!$D:$AR,15,FALSE)))))</f>
        <v/>
      </c>
      <c r="I36" s="18" t="str">
        <f>IF(A36="","",VLOOKUP(A36,[7]令和3年度契約状況調査票!$D:$AR,16,FALSE))</f>
        <v/>
      </c>
      <c r="J36" s="20" t="str">
        <f>IF(A36="","",IF(VLOOKUP(A36,[7]令和3年度契約状況調査票!$D:$AR,22,FALSE)="②同種の他の契約の予定価格を類推されるおそれがあるため公表しない","－",IF(VLOOKUP(A36,[7]令和3年度契約状況調査票!$D:$AR,22,FALSE)="－","－",IF(VLOOKUP(A36,[7]令和3年度契約状況調査票!$D:$AR,8,FALSE)&lt;&gt;"",TEXT(VLOOKUP(A36,[7]令和3年度契約状況調査票!$D:$AR,18,FALSE),"#.0%")&amp;CHAR(10)&amp;"(B/A×100)",VLOOKUP(A36,[7]令和3年度契約状況調査票!$D:$AR,18,FALSE)))))</f>
        <v/>
      </c>
      <c r="K36" s="38" t="s">
        <v>30</v>
      </c>
      <c r="L36" s="20" t="str">
        <f>IF(A36="","",IF(VLOOKUP(A36,[7]令和3年度契約状況調査票!$D:$AR,28,FALSE)="①公益社団法人","公社",IF(VLOOKUP(A36,[7]令和3年度契約状況調査票!$D:$AR,28,FALSE)="②公益財団法人","公財","")))</f>
        <v/>
      </c>
      <c r="M36" s="20" t="str">
        <f>IF(A36="","",VLOOKUP(A36,[7]令和3年度契約状況調査票!$D:$AR,29,FALSE))</f>
        <v/>
      </c>
      <c r="N36" s="21" t="str">
        <f>IF(A36="","",IF(VLOOKUP(A36,[7]令和3年度契約状況調査票!$D:$AR,29,FALSE)="国所管",VLOOKUP(A36,[7]令和3年度契約状況調査票!$D:$AR,23,FALSE),""))</f>
        <v/>
      </c>
      <c r="O36" s="22" t="str">
        <f>IF(A36="","",IF(AND(Q36="○",P36="分担契約/単価契約"),"単価契約"&amp;CHAR(10)&amp;"予定調達総額 "&amp;TEXT(VLOOKUP(A36,[7]令和3年度契約状況調査票!$D:$AR,17,FALSE),"#,##0円")&amp;"(B)"&amp;CHAR(10)&amp;"分担契約"&amp;CHAR(10)&amp;VLOOKUP(A36,[7]令和3年度契約状況調査票!$D:$AR,33,FALSE),IF(AND(Q36="○",P36="分担契約"),"分担契約"&amp;CHAR(10)&amp;"契約総額 "&amp;TEXT(VLOOKUP(A36,[7]令和3年度契約状況調査票!$D:$AR,17,FALSE),"#,##0円")&amp;"(B)"&amp;CHAR(10)&amp;VLOOKUP(A36,[7]令和3年度契約状況調査票!$D:$AR,33,FALSE),(IF(P36="分担契約/単価契約","単価契約"&amp;CHAR(10)&amp;"予定調達総額 "&amp;TEXT(VLOOKUP(A36,[7]令和3年度契約状況調査票!$D:$AR,17,FALSE),"#,##0円")&amp;CHAR(10)&amp;"分担契約"&amp;CHAR(10)&amp;VLOOKUP(A36,[7]令和3年度契約状況調査票!$D:$AR,33,FALSE),IF(P36="分担契約","分担契約"&amp;CHAR(10)&amp;"契約総額 "&amp;TEXT(VLOOKUP(A36,[7]令和3年度契約状況調査票!$D:$AR,17,FALSE),"#,##0円")&amp;CHAR(10)&amp;VLOOKUP(A36,[7]令和3年度契約状況調査票!$D:$AR,33,FALSE),IF(P36="単価契約","単価契約"&amp;CHAR(10)&amp;"予定調達総額 "&amp;TEXT(VLOOKUP(A36,[7]令和3年度契約状況調査票!$D:$AR,17,FALSE),"#,##0円")&amp;CHAR(10)&amp;VLOOKUP(A36,[7]令和3年度契約状況調査票!$D:$AR,33,FALSE),VLOOKUP(A36,[7]令和3年度契約状況調査票!$D:$AR,33,FALSE))))))))</f>
        <v/>
      </c>
      <c r="P36" s="36" t="str">
        <f>IF(A36="","",VLOOKUP(A36,[7]令和3年度契約状況調査票!$D:$BY,54,FALSE))</f>
        <v/>
      </c>
      <c r="Q36" s="36" t="str">
        <f>IF(A36="","",IF(VLOOKUP(A36,[7]令和3年度契約状況調査票!$D:$AR,22,FALSE)="②同種の他の契約の予定価格を類推されるおそれがあるため公表しない","×","○"))</f>
        <v/>
      </c>
    </row>
    <row r="37" spans="1:17" s="11" customFormat="1" ht="67.5" hidden="1" customHeight="1">
      <c r="A37" s="12" t="str">
        <f>IF(MAX([7]令和3年度契約状況調査票!D31:D276)&gt;=ROW()-5,ROW()-5,"")</f>
        <v/>
      </c>
      <c r="B37" s="13" t="str">
        <f>IF(A37="","",VLOOKUP(A37,[7]令和3年度契約状況調査票!$D:$AR,6,FALSE))</f>
        <v/>
      </c>
      <c r="C37" s="14" t="str">
        <f>IF(A37="","",VLOOKUP(A37,[7]令和3年度契約状況調査票!$D:$AR,7,FALSE))</f>
        <v/>
      </c>
      <c r="D37" s="37" t="str">
        <f>IF(A37="","",VLOOKUP(A37,[7]令和3年度契約状況調査票!$D:$AR,10,FALSE))</f>
        <v/>
      </c>
      <c r="E37" s="13" t="str">
        <f>IF(A37="","",VLOOKUP(A37,[7]令和3年度契約状況調査票!$D:$AR,11,FALSE))</f>
        <v/>
      </c>
      <c r="F37" s="16" t="str">
        <f>IF(A37="","",VLOOKUP(A37,[7]令和3年度契約状況調査票!$D:$AR,12,FALSE))</f>
        <v/>
      </c>
      <c r="G37" s="17" t="str">
        <f>IF(A37="","",VLOOKUP(A37,[7]令和3年度契約状況調査票!$D:$AR,32,FALSE))</f>
        <v/>
      </c>
      <c r="H37" s="18" t="str">
        <f>IF(A37="","",IF(VLOOKUP(A37,[7]令和3年度契約状況調査票!$D:$AR,22,FALSE)="②同種の他の契約の予定価格を類推されるおそれがあるため公表しない","同種の他の契約の予定価格を類推されるおそれがあるため公表しない",IF(VLOOKUP(A37,[7]令和3年度契約状況調査票!$D:$AR,22,FALSE)="－","－",IF(VLOOKUP(A37,[7]令和3年度契約状況調査票!$D:$AR,8,FALSE)&lt;&gt;"",TEXT(VLOOKUP(A37,[7]令和3年度契約状況調査票!$D:$AR,15,FALSE),"#,##0円")&amp;CHAR(10)&amp;"(A)",VLOOKUP(A37,[7]令和3年度契約状況調査票!$D:$AR,15,FALSE)))))</f>
        <v/>
      </c>
      <c r="I37" s="18" t="str">
        <f>IF(A37="","",VLOOKUP(A37,[7]令和3年度契約状況調査票!$D:$AR,16,FALSE))</f>
        <v/>
      </c>
      <c r="J37" s="20" t="str">
        <f>IF(A37="","",IF(VLOOKUP(A37,[7]令和3年度契約状況調査票!$D:$AR,22,FALSE)="②同種の他の契約の予定価格を類推されるおそれがあるため公表しない","－",IF(VLOOKUP(A37,[7]令和3年度契約状況調査票!$D:$AR,22,FALSE)="－","－",IF(VLOOKUP(A37,[7]令和3年度契約状況調査票!$D:$AR,8,FALSE)&lt;&gt;"",TEXT(VLOOKUP(A37,[7]令和3年度契約状況調査票!$D:$AR,18,FALSE),"#.0%")&amp;CHAR(10)&amp;"(B/A×100)",VLOOKUP(A37,[7]令和3年度契約状況調査票!$D:$AR,18,FALSE)))))</f>
        <v/>
      </c>
      <c r="K37" s="38" t="s">
        <v>30</v>
      </c>
      <c r="L37" s="20" t="str">
        <f>IF(A37="","",IF(VLOOKUP(A37,[7]令和3年度契約状況調査票!$D:$AR,28,FALSE)="①公益社団法人","公社",IF(VLOOKUP(A37,[7]令和3年度契約状況調査票!$D:$AR,28,FALSE)="②公益財団法人","公財","")))</f>
        <v/>
      </c>
      <c r="M37" s="20" t="str">
        <f>IF(A37="","",VLOOKUP(A37,[7]令和3年度契約状況調査票!$D:$AR,29,FALSE))</f>
        <v/>
      </c>
      <c r="N37" s="21" t="str">
        <f>IF(A37="","",IF(VLOOKUP(A37,[7]令和3年度契約状況調査票!$D:$AR,29,FALSE)="国所管",VLOOKUP(A37,[7]令和3年度契約状況調査票!$D:$AR,23,FALSE),""))</f>
        <v/>
      </c>
      <c r="O37" s="22" t="str">
        <f>IF(A37="","",IF(AND(Q37="○",P37="分担契約/単価契約"),"単価契約"&amp;CHAR(10)&amp;"予定調達総額 "&amp;TEXT(VLOOKUP(A37,[7]令和3年度契約状況調査票!$D:$AR,17,FALSE),"#,##0円")&amp;"(B)"&amp;CHAR(10)&amp;"分担契約"&amp;CHAR(10)&amp;VLOOKUP(A37,[7]令和3年度契約状況調査票!$D:$AR,33,FALSE),IF(AND(Q37="○",P37="分担契約"),"分担契約"&amp;CHAR(10)&amp;"契約総額 "&amp;TEXT(VLOOKUP(A37,[7]令和3年度契約状況調査票!$D:$AR,17,FALSE),"#,##0円")&amp;"(B)"&amp;CHAR(10)&amp;VLOOKUP(A37,[7]令和3年度契約状況調査票!$D:$AR,33,FALSE),(IF(P37="分担契約/単価契約","単価契約"&amp;CHAR(10)&amp;"予定調達総額 "&amp;TEXT(VLOOKUP(A37,[7]令和3年度契約状況調査票!$D:$AR,17,FALSE),"#,##0円")&amp;CHAR(10)&amp;"分担契約"&amp;CHAR(10)&amp;VLOOKUP(A37,[7]令和3年度契約状況調査票!$D:$AR,33,FALSE),IF(P37="分担契約","分担契約"&amp;CHAR(10)&amp;"契約総額 "&amp;TEXT(VLOOKUP(A37,[7]令和3年度契約状況調査票!$D:$AR,17,FALSE),"#,##0円")&amp;CHAR(10)&amp;VLOOKUP(A37,[7]令和3年度契約状況調査票!$D:$AR,33,FALSE),IF(P37="単価契約","単価契約"&amp;CHAR(10)&amp;"予定調達総額 "&amp;TEXT(VLOOKUP(A37,[7]令和3年度契約状況調査票!$D:$AR,17,FALSE),"#,##0円")&amp;CHAR(10)&amp;VLOOKUP(A37,[7]令和3年度契約状況調査票!$D:$AR,33,FALSE),VLOOKUP(A37,[7]令和3年度契約状況調査票!$D:$AR,33,FALSE))))))))</f>
        <v/>
      </c>
      <c r="P37" s="36" t="str">
        <f>IF(A37="","",VLOOKUP(A37,[7]令和3年度契約状況調査票!$D:$BY,54,FALSE))</f>
        <v/>
      </c>
      <c r="Q37" s="36" t="str">
        <f>IF(A37="","",IF(VLOOKUP(A37,[7]令和3年度契約状況調査票!$D:$AR,22,FALSE)="②同種の他の契約の予定価格を類推されるおそれがあるため公表しない","×","○"))</f>
        <v/>
      </c>
    </row>
    <row r="38" spans="1:17" s="11" customFormat="1" ht="67.5" hidden="1" customHeight="1">
      <c r="A38" s="12" t="str">
        <f>IF(MAX([7]令和3年度契約状況調査票!D32:D277)&gt;=ROW()-5,ROW()-5,"")</f>
        <v/>
      </c>
      <c r="B38" s="13" t="str">
        <f>IF(A38="","",VLOOKUP(A38,[7]令和3年度契約状況調査票!$D:$AR,6,FALSE))</f>
        <v/>
      </c>
      <c r="C38" s="14" t="str">
        <f>IF(A38="","",VLOOKUP(A38,[7]令和3年度契約状況調査票!$D:$AR,7,FALSE))</f>
        <v/>
      </c>
      <c r="D38" s="37" t="str">
        <f>IF(A38="","",VLOOKUP(A38,[7]令和3年度契約状況調査票!$D:$AR,10,FALSE))</f>
        <v/>
      </c>
      <c r="E38" s="13" t="str">
        <f>IF(A38="","",VLOOKUP(A38,[7]令和3年度契約状況調査票!$D:$AR,11,FALSE))</f>
        <v/>
      </c>
      <c r="F38" s="16" t="str">
        <f>IF(A38="","",VLOOKUP(A38,[7]令和3年度契約状況調査票!$D:$AR,12,FALSE))</f>
        <v/>
      </c>
      <c r="G38" s="17" t="str">
        <f>IF(A38="","",VLOOKUP(A38,[7]令和3年度契約状況調査票!$D:$AR,32,FALSE))</f>
        <v/>
      </c>
      <c r="H38" s="18" t="str">
        <f>IF(A38="","",IF(VLOOKUP(A38,[7]令和3年度契約状況調査票!$D:$AR,22,FALSE)="②同種の他の契約の予定価格を類推されるおそれがあるため公表しない","同種の他の契約の予定価格を類推されるおそれがあるため公表しない",IF(VLOOKUP(A38,[7]令和3年度契約状況調査票!$D:$AR,22,FALSE)="－","－",IF(VLOOKUP(A38,[7]令和3年度契約状況調査票!$D:$AR,8,FALSE)&lt;&gt;"",TEXT(VLOOKUP(A38,[7]令和3年度契約状況調査票!$D:$AR,15,FALSE),"#,##0円")&amp;CHAR(10)&amp;"(A)",VLOOKUP(A38,[7]令和3年度契約状況調査票!$D:$AR,15,FALSE)))))</f>
        <v/>
      </c>
      <c r="I38" s="18" t="str">
        <f>IF(A38="","",VLOOKUP(A38,[7]令和3年度契約状況調査票!$D:$AR,16,FALSE))</f>
        <v/>
      </c>
      <c r="J38" s="20" t="str">
        <f>IF(A38="","",IF(VLOOKUP(A38,[7]令和3年度契約状況調査票!$D:$AR,22,FALSE)="②同種の他の契約の予定価格を類推されるおそれがあるため公表しない","－",IF(VLOOKUP(A38,[7]令和3年度契約状況調査票!$D:$AR,22,FALSE)="－","－",IF(VLOOKUP(A38,[7]令和3年度契約状況調査票!$D:$AR,8,FALSE)&lt;&gt;"",TEXT(VLOOKUP(A38,[7]令和3年度契約状況調査票!$D:$AR,18,FALSE),"#.0%")&amp;CHAR(10)&amp;"(B/A×100)",VLOOKUP(A38,[7]令和3年度契約状況調査票!$D:$AR,18,FALSE)))))</f>
        <v/>
      </c>
      <c r="K38" s="38" t="s">
        <v>30</v>
      </c>
      <c r="L38" s="20" t="str">
        <f>IF(A38="","",IF(VLOOKUP(A38,[7]令和3年度契約状況調査票!$D:$AR,28,FALSE)="①公益社団法人","公社",IF(VLOOKUP(A38,[7]令和3年度契約状況調査票!$D:$AR,28,FALSE)="②公益財団法人","公財","")))</f>
        <v/>
      </c>
      <c r="M38" s="20" t="str">
        <f>IF(A38="","",VLOOKUP(A38,[7]令和3年度契約状況調査票!$D:$AR,29,FALSE))</f>
        <v/>
      </c>
      <c r="N38" s="21" t="str">
        <f>IF(A38="","",IF(VLOOKUP(A38,[7]令和3年度契約状況調査票!$D:$AR,29,FALSE)="国所管",VLOOKUP(A38,[7]令和3年度契約状況調査票!$D:$AR,23,FALSE),""))</f>
        <v/>
      </c>
      <c r="O38" s="22" t="str">
        <f>IF(A38="","",IF(AND(Q38="○",P38="分担契約/単価契約"),"単価契約"&amp;CHAR(10)&amp;"予定調達総額 "&amp;TEXT(VLOOKUP(A38,[7]令和3年度契約状況調査票!$D:$AR,17,FALSE),"#,##0円")&amp;"(B)"&amp;CHAR(10)&amp;"分担契約"&amp;CHAR(10)&amp;VLOOKUP(A38,[7]令和3年度契約状況調査票!$D:$AR,33,FALSE),IF(AND(Q38="○",P38="分担契約"),"分担契約"&amp;CHAR(10)&amp;"契約総額 "&amp;TEXT(VLOOKUP(A38,[7]令和3年度契約状況調査票!$D:$AR,17,FALSE),"#,##0円")&amp;"(B)"&amp;CHAR(10)&amp;VLOOKUP(A38,[7]令和3年度契約状況調査票!$D:$AR,33,FALSE),(IF(P38="分担契約/単価契約","単価契約"&amp;CHAR(10)&amp;"予定調達総額 "&amp;TEXT(VLOOKUP(A38,[7]令和3年度契約状況調査票!$D:$AR,17,FALSE),"#,##0円")&amp;CHAR(10)&amp;"分担契約"&amp;CHAR(10)&amp;VLOOKUP(A38,[7]令和3年度契約状況調査票!$D:$AR,33,FALSE),IF(P38="分担契約","分担契約"&amp;CHAR(10)&amp;"契約総額 "&amp;TEXT(VLOOKUP(A38,[7]令和3年度契約状況調査票!$D:$AR,17,FALSE),"#,##0円")&amp;CHAR(10)&amp;VLOOKUP(A38,[7]令和3年度契約状況調査票!$D:$AR,33,FALSE),IF(P38="単価契約","単価契約"&amp;CHAR(10)&amp;"予定調達総額 "&amp;TEXT(VLOOKUP(A38,[7]令和3年度契約状況調査票!$D:$AR,17,FALSE),"#,##0円")&amp;CHAR(10)&amp;VLOOKUP(A38,[7]令和3年度契約状況調査票!$D:$AR,33,FALSE),VLOOKUP(A38,[7]令和3年度契約状況調査票!$D:$AR,33,FALSE))))))))</f>
        <v/>
      </c>
      <c r="P38" s="36" t="str">
        <f>IF(A38="","",VLOOKUP(A38,[7]令和3年度契約状況調査票!$D:$BY,54,FALSE))</f>
        <v/>
      </c>
      <c r="Q38" s="36" t="str">
        <f>IF(A38="","",IF(VLOOKUP(A38,[7]令和3年度契約状況調査票!$D:$AR,22,FALSE)="②同種の他の契約の予定価格を類推されるおそれがあるため公表しない","×","○"))</f>
        <v/>
      </c>
    </row>
    <row r="39" spans="1:17" s="11" customFormat="1" ht="67.5" hidden="1" customHeight="1">
      <c r="A39" s="12" t="str">
        <f>IF(MAX([7]令和3年度契約状況調査票!D33:D278)&gt;=ROW()-5,ROW()-5,"")</f>
        <v/>
      </c>
      <c r="B39" s="13" t="str">
        <f>IF(A39="","",VLOOKUP(A39,[7]令和3年度契約状況調査票!$D:$AR,6,FALSE))</f>
        <v/>
      </c>
      <c r="C39" s="14" t="str">
        <f>IF(A39="","",VLOOKUP(A39,[7]令和3年度契約状況調査票!$D:$AR,7,FALSE))</f>
        <v/>
      </c>
      <c r="D39" s="37" t="str">
        <f>IF(A39="","",VLOOKUP(A39,[7]令和3年度契約状況調査票!$D:$AR,10,FALSE))</f>
        <v/>
      </c>
      <c r="E39" s="13" t="str">
        <f>IF(A39="","",VLOOKUP(A39,[7]令和3年度契約状況調査票!$D:$AR,11,FALSE))</f>
        <v/>
      </c>
      <c r="F39" s="16" t="str">
        <f>IF(A39="","",VLOOKUP(A39,[7]令和3年度契約状況調査票!$D:$AR,12,FALSE))</f>
        <v/>
      </c>
      <c r="G39" s="17" t="str">
        <f>IF(A39="","",VLOOKUP(A39,[7]令和3年度契約状況調査票!$D:$AR,32,FALSE))</f>
        <v/>
      </c>
      <c r="H39" s="18" t="str">
        <f>IF(A39="","",IF(VLOOKUP(A39,[7]令和3年度契約状況調査票!$D:$AR,22,FALSE)="②同種の他の契約の予定価格を類推されるおそれがあるため公表しない","同種の他の契約の予定価格を類推されるおそれがあるため公表しない",IF(VLOOKUP(A39,[7]令和3年度契約状況調査票!$D:$AR,22,FALSE)="－","－",IF(VLOOKUP(A39,[7]令和3年度契約状況調査票!$D:$AR,8,FALSE)&lt;&gt;"",TEXT(VLOOKUP(A39,[7]令和3年度契約状況調査票!$D:$AR,15,FALSE),"#,##0円")&amp;CHAR(10)&amp;"(A)",VLOOKUP(A39,[7]令和3年度契約状況調査票!$D:$AR,15,FALSE)))))</f>
        <v/>
      </c>
      <c r="I39" s="18" t="str">
        <f>IF(A39="","",VLOOKUP(A39,[7]令和3年度契約状況調査票!$D:$AR,16,FALSE))</f>
        <v/>
      </c>
      <c r="J39" s="20" t="str">
        <f>IF(A39="","",IF(VLOOKUP(A39,[7]令和3年度契約状況調査票!$D:$AR,22,FALSE)="②同種の他の契約の予定価格を類推されるおそれがあるため公表しない","－",IF(VLOOKUP(A39,[7]令和3年度契約状況調査票!$D:$AR,22,FALSE)="－","－",IF(VLOOKUP(A39,[7]令和3年度契約状況調査票!$D:$AR,8,FALSE)&lt;&gt;"",TEXT(VLOOKUP(A39,[7]令和3年度契約状況調査票!$D:$AR,18,FALSE),"#.0%")&amp;CHAR(10)&amp;"(B/A×100)",VLOOKUP(A39,[7]令和3年度契約状況調査票!$D:$AR,18,FALSE)))))</f>
        <v/>
      </c>
      <c r="K39" s="38" t="s">
        <v>30</v>
      </c>
      <c r="L39" s="20" t="str">
        <f>IF(A39="","",IF(VLOOKUP(A39,[7]令和3年度契約状況調査票!$D:$AR,28,FALSE)="①公益社団法人","公社",IF(VLOOKUP(A39,[7]令和3年度契約状況調査票!$D:$AR,28,FALSE)="②公益財団法人","公財","")))</f>
        <v/>
      </c>
      <c r="M39" s="20" t="str">
        <f>IF(A39="","",VLOOKUP(A39,[7]令和3年度契約状況調査票!$D:$AR,29,FALSE))</f>
        <v/>
      </c>
      <c r="N39" s="21" t="str">
        <f>IF(A39="","",IF(VLOOKUP(A39,[7]令和3年度契約状況調査票!$D:$AR,29,FALSE)="国所管",VLOOKUP(A39,[7]令和3年度契約状況調査票!$D:$AR,23,FALSE),""))</f>
        <v/>
      </c>
      <c r="O39" s="22" t="str">
        <f>IF(A39="","",IF(AND(Q39="○",P39="分担契約/単価契約"),"単価契約"&amp;CHAR(10)&amp;"予定調達総額 "&amp;TEXT(VLOOKUP(A39,[7]令和3年度契約状況調査票!$D:$AR,17,FALSE),"#,##0円")&amp;"(B)"&amp;CHAR(10)&amp;"分担契約"&amp;CHAR(10)&amp;VLOOKUP(A39,[7]令和3年度契約状況調査票!$D:$AR,33,FALSE),IF(AND(Q39="○",P39="分担契約"),"分担契約"&amp;CHAR(10)&amp;"契約総額 "&amp;TEXT(VLOOKUP(A39,[7]令和3年度契約状況調査票!$D:$AR,17,FALSE),"#,##0円")&amp;"(B)"&amp;CHAR(10)&amp;VLOOKUP(A39,[7]令和3年度契約状況調査票!$D:$AR,33,FALSE),(IF(P39="分担契約/単価契約","単価契約"&amp;CHAR(10)&amp;"予定調達総額 "&amp;TEXT(VLOOKUP(A39,[7]令和3年度契約状況調査票!$D:$AR,17,FALSE),"#,##0円")&amp;CHAR(10)&amp;"分担契約"&amp;CHAR(10)&amp;VLOOKUP(A39,[7]令和3年度契約状況調査票!$D:$AR,33,FALSE),IF(P39="分担契約","分担契約"&amp;CHAR(10)&amp;"契約総額 "&amp;TEXT(VLOOKUP(A39,[7]令和3年度契約状況調査票!$D:$AR,17,FALSE),"#,##0円")&amp;CHAR(10)&amp;VLOOKUP(A39,[7]令和3年度契約状況調査票!$D:$AR,33,FALSE),IF(P39="単価契約","単価契約"&amp;CHAR(10)&amp;"予定調達総額 "&amp;TEXT(VLOOKUP(A39,[7]令和3年度契約状況調査票!$D:$AR,17,FALSE),"#,##0円")&amp;CHAR(10)&amp;VLOOKUP(A39,[7]令和3年度契約状況調査票!$D:$AR,33,FALSE),VLOOKUP(A39,[7]令和3年度契約状況調査票!$D:$AR,33,FALSE))))))))</f>
        <v/>
      </c>
      <c r="P39" s="36" t="str">
        <f>IF(A39="","",VLOOKUP(A39,[7]令和3年度契約状況調査票!$D:$BY,54,FALSE))</f>
        <v/>
      </c>
      <c r="Q39" s="36" t="str">
        <f>IF(A39="","",IF(VLOOKUP(A39,[7]令和3年度契約状況調査票!$D:$AR,22,FALSE)="②同種の他の契約の予定価格を類推されるおそれがあるため公表しない","×","○"))</f>
        <v/>
      </c>
    </row>
    <row r="40" spans="1:17" s="11" customFormat="1" ht="67.5" hidden="1" customHeight="1">
      <c r="A40" s="12" t="str">
        <f>IF(MAX([7]令和3年度契約状況調査票!D34:D279)&gt;=ROW()-5,ROW()-5,"")</f>
        <v/>
      </c>
      <c r="B40" s="13" t="str">
        <f>IF(A40="","",VLOOKUP(A40,[7]令和3年度契約状況調査票!$D:$AR,6,FALSE))</f>
        <v/>
      </c>
      <c r="C40" s="14" t="str">
        <f>IF(A40="","",VLOOKUP(A40,[7]令和3年度契約状況調査票!$D:$AR,7,FALSE))</f>
        <v/>
      </c>
      <c r="D40" s="37" t="str">
        <f>IF(A40="","",VLOOKUP(A40,[7]令和3年度契約状況調査票!$D:$AR,10,FALSE))</f>
        <v/>
      </c>
      <c r="E40" s="13" t="str">
        <f>IF(A40="","",VLOOKUP(A40,[7]令和3年度契約状況調査票!$D:$AR,11,FALSE))</f>
        <v/>
      </c>
      <c r="F40" s="16" t="str">
        <f>IF(A40="","",VLOOKUP(A40,[7]令和3年度契約状況調査票!$D:$AR,12,FALSE))</f>
        <v/>
      </c>
      <c r="G40" s="17" t="str">
        <f>IF(A40="","",VLOOKUP(A40,[7]令和3年度契約状況調査票!$D:$AR,32,FALSE))</f>
        <v/>
      </c>
      <c r="H40" s="18" t="str">
        <f>IF(A40="","",IF(VLOOKUP(A40,[7]令和3年度契約状況調査票!$D:$AR,22,FALSE)="②同種の他の契約の予定価格を類推されるおそれがあるため公表しない","同種の他の契約の予定価格を類推されるおそれがあるため公表しない",IF(VLOOKUP(A40,[7]令和3年度契約状況調査票!$D:$AR,22,FALSE)="－","－",IF(VLOOKUP(A40,[7]令和3年度契約状況調査票!$D:$AR,8,FALSE)&lt;&gt;"",TEXT(VLOOKUP(A40,[7]令和3年度契約状況調査票!$D:$AR,15,FALSE),"#,##0円")&amp;CHAR(10)&amp;"(A)",VLOOKUP(A40,[7]令和3年度契約状況調査票!$D:$AR,15,FALSE)))))</f>
        <v/>
      </c>
      <c r="I40" s="18" t="str">
        <f>IF(A40="","",VLOOKUP(A40,[7]令和3年度契約状況調査票!$D:$AR,16,FALSE))</f>
        <v/>
      </c>
      <c r="J40" s="20" t="str">
        <f>IF(A40="","",IF(VLOOKUP(A40,[7]令和3年度契約状況調査票!$D:$AR,22,FALSE)="②同種の他の契約の予定価格を類推されるおそれがあるため公表しない","－",IF(VLOOKUP(A40,[7]令和3年度契約状況調査票!$D:$AR,22,FALSE)="－","－",IF(VLOOKUP(A40,[7]令和3年度契約状況調査票!$D:$AR,8,FALSE)&lt;&gt;"",TEXT(VLOOKUP(A40,[7]令和3年度契約状況調査票!$D:$AR,18,FALSE),"#.0%")&amp;CHAR(10)&amp;"(B/A×100)",VLOOKUP(A40,[7]令和3年度契約状況調査票!$D:$AR,18,FALSE)))))</f>
        <v/>
      </c>
      <c r="K40" s="38" t="s">
        <v>30</v>
      </c>
      <c r="L40" s="20" t="str">
        <f>IF(A40="","",IF(VLOOKUP(A40,[7]令和3年度契約状況調査票!$D:$AR,28,FALSE)="①公益社団法人","公社",IF(VLOOKUP(A40,[7]令和3年度契約状況調査票!$D:$AR,28,FALSE)="②公益財団法人","公財","")))</f>
        <v/>
      </c>
      <c r="M40" s="20" t="str">
        <f>IF(A40="","",VLOOKUP(A40,[7]令和3年度契約状況調査票!$D:$AR,29,FALSE))</f>
        <v/>
      </c>
      <c r="N40" s="21" t="str">
        <f>IF(A40="","",IF(VLOOKUP(A40,[7]令和3年度契約状況調査票!$D:$AR,29,FALSE)="国所管",VLOOKUP(A40,[7]令和3年度契約状況調査票!$D:$AR,23,FALSE),""))</f>
        <v/>
      </c>
      <c r="O40" s="22" t="str">
        <f>IF(A40="","",IF(AND(Q40="○",P40="分担契約/単価契約"),"単価契約"&amp;CHAR(10)&amp;"予定調達総額 "&amp;TEXT(VLOOKUP(A40,[7]令和3年度契約状況調査票!$D:$AR,17,FALSE),"#,##0円")&amp;"(B)"&amp;CHAR(10)&amp;"分担契約"&amp;CHAR(10)&amp;VLOOKUP(A40,[7]令和3年度契約状況調査票!$D:$AR,33,FALSE),IF(AND(Q40="○",P40="分担契約"),"分担契約"&amp;CHAR(10)&amp;"契約総額 "&amp;TEXT(VLOOKUP(A40,[7]令和3年度契約状況調査票!$D:$AR,17,FALSE),"#,##0円")&amp;"(B)"&amp;CHAR(10)&amp;VLOOKUP(A40,[7]令和3年度契約状況調査票!$D:$AR,33,FALSE),(IF(P40="分担契約/単価契約","単価契約"&amp;CHAR(10)&amp;"予定調達総額 "&amp;TEXT(VLOOKUP(A40,[7]令和3年度契約状況調査票!$D:$AR,17,FALSE),"#,##0円")&amp;CHAR(10)&amp;"分担契約"&amp;CHAR(10)&amp;VLOOKUP(A40,[7]令和3年度契約状況調査票!$D:$AR,33,FALSE),IF(P40="分担契約","分担契約"&amp;CHAR(10)&amp;"契約総額 "&amp;TEXT(VLOOKUP(A40,[7]令和3年度契約状況調査票!$D:$AR,17,FALSE),"#,##0円")&amp;CHAR(10)&amp;VLOOKUP(A40,[7]令和3年度契約状況調査票!$D:$AR,33,FALSE),IF(P40="単価契約","単価契約"&amp;CHAR(10)&amp;"予定調達総額 "&amp;TEXT(VLOOKUP(A40,[7]令和3年度契約状況調査票!$D:$AR,17,FALSE),"#,##0円")&amp;CHAR(10)&amp;VLOOKUP(A40,[7]令和3年度契約状況調査票!$D:$AR,33,FALSE),VLOOKUP(A40,[7]令和3年度契約状況調査票!$D:$AR,33,FALSE))))))))</f>
        <v/>
      </c>
      <c r="P40" s="36" t="str">
        <f>IF(A40="","",VLOOKUP(A40,[7]令和3年度契約状況調査票!$D:$BY,54,FALSE))</f>
        <v/>
      </c>
      <c r="Q40" s="36" t="str">
        <f>IF(A40="","",IF(VLOOKUP(A40,[7]令和3年度契約状況調査票!$D:$AR,22,FALSE)="②同種の他の契約の予定価格を類推されるおそれがあるため公表しない","×","○"))</f>
        <v/>
      </c>
    </row>
    <row r="41" spans="1:17" s="11" customFormat="1" ht="67.5" hidden="1" customHeight="1">
      <c r="A41" s="12" t="str">
        <f>IF(MAX([7]令和3年度契約状況調査票!D35:D280)&gt;=ROW()-5,ROW()-5,"")</f>
        <v/>
      </c>
      <c r="B41" s="13" t="str">
        <f>IF(A41="","",VLOOKUP(A41,[7]令和3年度契約状況調査票!$D:$AR,6,FALSE))</f>
        <v/>
      </c>
      <c r="C41" s="14" t="str">
        <f>IF(A41="","",VLOOKUP(A41,[7]令和3年度契約状況調査票!$D:$AR,7,FALSE))</f>
        <v/>
      </c>
      <c r="D41" s="37" t="str">
        <f>IF(A41="","",VLOOKUP(A41,[7]令和3年度契約状況調査票!$D:$AR,10,FALSE))</f>
        <v/>
      </c>
      <c r="E41" s="13" t="str">
        <f>IF(A41="","",VLOOKUP(A41,[7]令和3年度契約状況調査票!$D:$AR,11,FALSE))</f>
        <v/>
      </c>
      <c r="F41" s="16" t="str">
        <f>IF(A41="","",VLOOKUP(A41,[7]令和3年度契約状況調査票!$D:$AR,12,FALSE))</f>
        <v/>
      </c>
      <c r="G41" s="17" t="str">
        <f>IF(A41="","",VLOOKUP(A41,[7]令和3年度契約状況調査票!$D:$AR,32,FALSE))</f>
        <v/>
      </c>
      <c r="H41" s="18" t="str">
        <f>IF(A41="","",IF(VLOOKUP(A41,[7]令和3年度契約状況調査票!$D:$AR,22,FALSE)="②同種の他の契約の予定価格を類推されるおそれがあるため公表しない","同種の他の契約の予定価格を類推されるおそれがあるため公表しない",IF(VLOOKUP(A41,[7]令和3年度契約状況調査票!$D:$AR,22,FALSE)="－","－",IF(VLOOKUP(A41,[7]令和3年度契約状況調査票!$D:$AR,8,FALSE)&lt;&gt;"",TEXT(VLOOKUP(A41,[7]令和3年度契約状況調査票!$D:$AR,15,FALSE),"#,##0円")&amp;CHAR(10)&amp;"(A)",VLOOKUP(A41,[7]令和3年度契約状況調査票!$D:$AR,15,FALSE)))))</f>
        <v/>
      </c>
      <c r="I41" s="18" t="str">
        <f>IF(A41="","",VLOOKUP(A41,[7]令和3年度契約状況調査票!$D:$AR,16,FALSE))</f>
        <v/>
      </c>
      <c r="J41" s="20" t="str">
        <f>IF(A41="","",IF(VLOOKUP(A41,[7]令和3年度契約状況調査票!$D:$AR,22,FALSE)="②同種の他の契約の予定価格を類推されるおそれがあるため公表しない","－",IF(VLOOKUP(A41,[7]令和3年度契約状況調査票!$D:$AR,22,FALSE)="－","－",IF(VLOOKUP(A41,[7]令和3年度契約状況調査票!$D:$AR,8,FALSE)&lt;&gt;"",TEXT(VLOOKUP(A41,[7]令和3年度契約状況調査票!$D:$AR,18,FALSE),"#.0%")&amp;CHAR(10)&amp;"(B/A×100)",VLOOKUP(A41,[7]令和3年度契約状況調査票!$D:$AR,18,FALSE)))))</f>
        <v/>
      </c>
      <c r="K41" s="38" t="s">
        <v>30</v>
      </c>
      <c r="L41" s="20" t="str">
        <f>IF(A41="","",IF(VLOOKUP(A41,[7]令和3年度契約状況調査票!$D:$AR,28,FALSE)="①公益社団法人","公社",IF(VLOOKUP(A41,[7]令和3年度契約状況調査票!$D:$AR,28,FALSE)="②公益財団法人","公財","")))</f>
        <v/>
      </c>
      <c r="M41" s="20" t="str">
        <f>IF(A41="","",VLOOKUP(A41,[7]令和3年度契約状況調査票!$D:$AR,29,FALSE))</f>
        <v/>
      </c>
      <c r="N41" s="21" t="str">
        <f>IF(A41="","",IF(VLOOKUP(A41,[7]令和3年度契約状況調査票!$D:$AR,29,FALSE)="国所管",VLOOKUP(A41,[7]令和3年度契約状況調査票!$D:$AR,23,FALSE),""))</f>
        <v/>
      </c>
      <c r="O41" s="22" t="str">
        <f>IF(A41="","",IF(AND(Q41="○",P41="分担契約/単価契約"),"単価契約"&amp;CHAR(10)&amp;"予定調達総額 "&amp;TEXT(VLOOKUP(A41,[7]令和3年度契約状況調査票!$D:$AR,17,FALSE),"#,##0円")&amp;"(B)"&amp;CHAR(10)&amp;"分担契約"&amp;CHAR(10)&amp;VLOOKUP(A41,[7]令和3年度契約状況調査票!$D:$AR,33,FALSE),IF(AND(Q41="○",P41="分担契約"),"分担契約"&amp;CHAR(10)&amp;"契約総額 "&amp;TEXT(VLOOKUP(A41,[7]令和3年度契約状況調査票!$D:$AR,17,FALSE),"#,##0円")&amp;"(B)"&amp;CHAR(10)&amp;VLOOKUP(A41,[7]令和3年度契約状況調査票!$D:$AR,33,FALSE),(IF(P41="分担契約/単価契約","単価契約"&amp;CHAR(10)&amp;"予定調達総額 "&amp;TEXT(VLOOKUP(A41,[7]令和3年度契約状況調査票!$D:$AR,17,FALSE),"#,##0円")&amp;CHAR(10)&amp;"分担契約"&amp;CHAR(10)&amp;VLOOKUP(A41,[7]令和3年度契約状況調査票!$D:$AR,33,FALSE),IF(P41="分担契約","分担契約"&amp;CHAR(10)&amp;"契約総額 "&amp;TEXT(VLOOKUP(A41,[7]令和3年度契約状況調査票!$D:$AR,17,FALSE),"#,##0円")&amp;CHAR(10)&amp;VLOOKUP(A41,[7]令和3年度契約状況調査票!$D:$AR,33,FALSE),IF(P41="単価契約","単価契約"&amp;CHAR(10)&amp;"予定調達総額 "&amp;TEXT(VLOOKUP(A41,[7]令和3年度契約状況調査票!$D:$AR,17,FALSE),"#,##0円")&amp;CHAR(10)&amp;VLOOKUP(A41,[7]令和3年度契約状況調査票!$D:$AR,33,FALSE),VLOOKUP(A41,[7]令和3年度契約状況調査票!$D:$AR,33,FALSE))))))))</f>
        <v/>
      </c>
      <c r="P41" s="36" t="str">
        <f>IF(A41="","",VLOOKUP(A41,[7]令和3年度契約状況調査票!$D:$BY,54,FALSE))</f>
        <v/>
      </c>
      <c r="Q41" s="36" t="str">
        <f>IF(A41="","",IF(VLOOKUP(A41,[7]令和3年度契約状況調査票!$D:$AR,22,FALSE)="②同種の他の契約の予定価格を類推されるおそれがあるため公表しない","×","○"))</f>
        <v/>
      </c>
    </row>
    <row r="42" spans="1:17" s="11" customFormat="1" ht="67.5" hidden="1" customHeight="1">
      <c r="A42" s="12" t="str">
        <f>IF(MAX([7]令和3年度契約状況調査票!D36:D281)&gt;=ROW()-5,ROW()-5,"")</f>
        <v/>
      </c>
      <c r="B42" s="13" t="str">
        <f>IF(A42="","",VLOOKUP(A42,[7]令和3年度契約状況調査票!$D:$AR,6,FALSE))</f>
        <v/>
      </c>
      <c r="C42" s="14" t="str">
        <f>IF(A42="","",VLOOKUP(A42,[7]令和3年度契約状況調査票!$D:$AR,7,FALSE))</f>
        <v/>
      </c>
      <c r="D42" s="37" t="str">
        <f>IF(A42="","",VLOOKUP(A42,[7]令和3年度契約状況調査票!$D:$AR,10,FALSE))</f>
        <v/>
      </c>
      <c r="E42" s="13" t="str">
        <f>IF(A42="","",VLOOKUP(A42,[7]令和3年度契約状況調査票!$D:$AR,11,FALSE))</f>
        <v/>
      </c>
      <c r="F42" s="16" t="str">
        <f>IF(A42="","",VLOOKUP(A42,[7]令和3年度契約状況調査票!$D:$AR,12,FALSE))</f>
        <v/>
      </c>
      <c r="G42" s="17" t="str">
        <f>IF(A42="","",VLOOKUP(A42,[7]令和3年度契約状況調査票!$D:$AR,32,FALSE))</f>
        <v/>
      </c>
      <c r="H42" s="18" t="str">
        <f>IF(A42="","",IF(VLOOKUP(A42,[7]令和3年度契約状況調査票!$D:$AR,22,FALSE)="②同種の他の契約の予定価格を類推されるおそれがあるため公表しない","同種の他の契約の予定価格を類推されるおそれがあるため公表しない",IF(VLOOKUP(A42,[7]令和3年度契約状況調査票!$D:$AR,22,FALSE)="－","－",IF(VLOOKUP(A42,[7]令和3年度契約状況調査票!$D:$AR,8,FALSE)&lt;&gt;"",TEXT(VLOOKUP(A42,[7]令和3年度契約状況調査票!$D:$AR,15,FALSE),"#,##0円")&amp;CHAR(10)&amp;"(A)",VLOOKUP(A42,[7]令和3年度契約状況調査票!$D:$AR,15,FALSE)))))</f>
        <v/>
      </c>
      <c r="I42" s="18" t="str">
        <f>IF(A42="","",VLOOKUP(A42,[7]令和3年度契約状況調査票!$D:$AR,16,FALSE))</f>
        <v/>
      </c>
      <c r="J42" s="20" t="str">
        <f>IF(A42="","",IF(VLOOKUP(A42,[7]令和3年度契約状況調査票!$D:$AR,22,FALSE)="②同種の他の契約の予定価格を類推されるおそれがあるため公表しない","－",IF(VLOOKUP(A42,[7]令和3年度契約状況調査票!$D:$AR,22,FALSE)="－","－",IF(VLOOKUP(A42,[7]令和3年度契約状況調査票!$D:$AR,8,FALSE)&lt;&gt;"",TEXT(VLOOKUP(A42,[7]令和3年度契約状況調査票!$D:$AR,18,FALSE),"#.0%")&amp;CHAR(10)&amp;"(B/A×100)",VLOOKUP(A42,[7]令和3年度契約状況調査票!$D:$AR,18,FALSE)))))</f>
        <v/>
      </c>
      <c r="K42" s="38" t="s">
        <v>30</v>
      </c>
      <c r="L42" s="20" t="str">
        <f>IF(A42="","",IF(VLOOKUP(A42,[7]令和3年度契約状況調査票!$D:$AR,28,FALSE)="①公益社団法人","公社",IF(VLOOKUP(A42,[7]令和3年度契約状況調査票!$D:$AR,28,FALSE)="②公益財団法人","公財","")))</f>
        <v/>
      </c>
      <c r="M42" s="20" t="str">
        <f>IF(A42="","",VLOOKUP(A42,[7]令和3年度契約状況調査票!$D:$AR,29,FALSE))</f>
        <v/>
      </c>
      <c r="N42" s="21" t="str">
        <f>IF(A42="","",IF(VLOOKUP(A42,[7]令和3年度契約状況調査票!$D:$AR,29,FALSE)="国所管",VLOOKUP(A42,[7]令和3年度契約状況調査票!$D:$AR,23,FALSE),""))</f>
        <v/>
      </c>
      <c r="O42" s="22" t="str">
        <f>IF(A42="","",IF(AND(Q42="○",P42="分担契約/単価契約"),"単価契約"&amp;CHAR(10)&amp;"予定調達総額 "&amp;TEXT(VLOOKUP(A42,[7]令和3年度契約状況調査票!$D:$AR,17,FALSE),"#,##0円")&amp;"(B)"&amp;CHAR(10)&amp;"分担契約"&amp;CHAR(10)&amp;VLOOKUP(A42,[7]令和3年度契約状況調査票!$D:$AR,33,FALSE),IF(AND(Q42="○",P42="分担契約"),"分担契約"&amp;CHAR(10)&amp;"契約総額 "&amp;TEXT(VLOOKUP(A42,[7]令和3年度契約状況調査票!$D:$AR,17,FALSE),"#,##0円")&amp;"(B)"&amp;CHAR(10)&amp;VLOOKUP(A42,[7]令和3年度契約状況調査票!$D:$AR,33,FALSE),(IF(P42="分担契約/単価契約","単価契約"&amp;CHAR(10)&amp;"予定調達総額 "&amp;TEXT(VLOOKUP(A42,[7]令和3年度契約状況調査票!$D:$AR,17,FALSE),"#,##0円")&amp;CHAR(10)&amp;"分担契約"&amp;CHAR(10)&amp;VLOOKUP(A42,[7]令和3年度契約状況調査票!$D:$AR,33,FALSE),IF(P42="分担契約","分担契約"&amp;CHAR(10)&amp;"契約総額 "&amp;TEXT(VLOOKUP(A42,[7]令和3年度契約状況調査票!$D:$AR,17,FALSE),"#,##0円")&amp;CHAR(10)&amp;VLOOKUP(A42,[7]令和3年度契約状況調査票!$D:$AR,33,FALSE),IF(P42="単価契約","単価契約"&amp;CHAR(10)&amp;"予定調達総額 "&amp;TEXT(VLOOKUP(A42,[7]令和3年度契約状況調査票!$D:$AR,17,FALSE),"#,##0円")&amp;CHAR(10)&amp;VLOOKUP(A42,[7]令和3年度契約状況調査票!$D:$AR,33,FALSE),VLOOKUP(A42,[7]令和3年度契約状況調査票!$D:$AR,33,FALSE))))))))</f>
        <v/>
      </c>
      <c r="P42" s="36" t="str">
        <f>IF(A42="","",VLOOKUP(A42,[7]令和3年度契約状況調査票!$D:$BY,54,FALSE))</f>
        <v/>
      </c>
      <c r="Q42" s="36" t="str">
        <f>IF(A42="","",IF(VLOOKUP(A42,[7]令和3年度契約状況調査票!$D:$AR,22,FALSE)="②同種の他の契約の予定価格を類推されるおそれがあるため公表しない","×","○"))</f>
        <v/>
      </c>
    </row>
    <row r="43" spans="1:17" s="11" customFormat="1" ht="67.5" hidden="1" customHeight="1">
      <c r="A43" s="12" t="str">
        <f>IF(MAX([7]令和3年度契約状況調査票!D37:D282)&gt;=ROW()-5,ROW()-5,"")</f>
        <v/>
      </c>
      <c r="B43" s="13" t="str">
        <f>IF(A43="","",VLOOKUP(A43,[7]令和3年度契約状況調査票!$D:$AR,6,FALSE))</f>
        <v/>
      </c>
      <c r="C43" s="14" t="str">
        <f>IF(A43="","",VLOOKUP(A43,[7]令和3年度契約状況調査票!$D:$AR,7,FALSE))</f>
        <v/>
      </c>
      <c r="D43" s="37" t="str">
        <f>IF(A43="","",VLOOKUP(A43,[7]令和3年度契約状況調査票!$D:$AR,10,FALSE))</f>
        <v/>
      </c>
      <c r="E43" s="13" t="str">
        <f>IF(A43="","",VLOOKUP(A43,[7]令和3年度契約状況調査票!$D:$AR,11,FALSE))</f>
        <v/>
      </c>
      <c r="F43" s="16" t="str">
        <f>IF(A43="","",VLOOKUP(A43,[7]令和3年度契約状況調査票!$D:$AR,12,FALSE))</f>
        <v/>
      </c>
      <c r="G43" s="17" t="str">
        <f>IF(A43="","",VLOOKUP(A43,[7]令和3年度契約状況調査票!$D:$AR,32,FALSE))</f>
        <v/>
      </c>
      <c r="H43" s="18" t="str">
        <f>IF(A43="","",IF(VLOOKUP(A43,[7]令和3年度契約状況調査票!$D:$AR,22,FALSE)="②同種の他の契約の予定価格を類推されるおそれがあるため公表しない","同種の他の契約の予定価格を類推されるおそれがあるため公表しない",IF(VLOOKUP(A43,[7]令和3年度契約状況調査票!$D:$AR,22,FALSE)="－","－",IF(VLOOKUP(A43,[7]令和3年度契約状況調査票!$D:$AR,8,FALSE)&lt;&gt;"",TEXT(VLOOKUP(A43,[7]令和3年度契約状況調査票!$D:$AR,15,FALSE),"#,##0円")&amp;CHAR(10)&amp;"(A)",VLOOKUP(A43,[7]令和3年度契約状況調査票!$D:$AR,15,FALSE)))))</f>
        <v/>
      </c>
      <c r="I43" s="18" t="str">
        <f>IF(A43="","",VLOOKUP(A43,[7]令和3年度契約状況調査票!$D:$AR,16,FALSE))</f>
        <v/>
      </c>
      <c r="J43" s="20" t="str">
        <f>IF(A43="","",IF(VLOOKUP(A43,[7]令和3年度契約状況調査票!$D:$AR,22,FALSE)="②同種の他の契約の予定価格を類推されるおそれがあるため公表しない","－",IF(VLOOKUP(A43,[7]令和3年度契約状況調査票!$D:$AR,22,FALSE)="－","－",IF(VLOOKUP(A43,[7]令和3年度契約状況調査票!$D:$AR,8,FALSE)&lt;&gt;"",TEXT(VLOOKUP(A43,[7]令和3年度契約状況調査票!$D:$AR,18,FALSE),"#.0%")&amp;CHAR(10)&amp;"(B/A×100)",VLOOKUP(A43,[7]令和3年度契約状況調査票!$D:$AR,18,FALSE)))))</f>
        <v/>
      </c>
      <c r="K43" s="38" t="s">
        <v>30</v>
      </c>
      <c r="L43" s="20" t="str">
        <f>IF(A43="","",IF(VLOOKUP(A43,[7]令和3年度契約状況調査票!$D:$AR,28,FALSE)="①公益社団法人","公社",IF(VLOOKUP(A43,[7]令和3年度契約状況調査票!$D:$AR,28,FALSE)="②公益財団法人","公財","")))</f>
        <v/>
      </c>
      <c r="M43" s="20" t="str">
        <f>IF(A43="","",VLOOKUP(A43,[7]令和3年度契約状況調査票!$D:$AR,29,FALSE))</f>
        <v/>
      </c>
      <c r="N43" s="21" t="str">
        <f>IF(A43="","",IF(VLOOKUP(A43,[7]令和3年度契約状況調査票!$D:$AR,29,FALSE)="国所管",VLOOKUP(A43,[7]令和3年度契約状況調査票!$D:$AR,23,FALSE),""))</f>
        <v/>
      </c>
      <c r="O43" s="22" t="str">
        <f>IF(A43="","",IF(AND(Q43="○",P43="分担契約/単価契約"),"単価契約"&amp;CHAR(10)&amp;"予定調達総額 "&amp;TEXT(VLOOKUP(A43,[7]令和3年度契約状況調査票!$D:$AR,17,FALSE),"#,##0円")&amp;"(B)"&amp;CHAR(10)&amp;"分担契約"&amp;CHAR(10)&amp;VLOOKUP(A43,[7]令和3年度契約状況調査票!$D:$AR,33,FALSE),IF(AND(Q43="○",P43="分担契約"),"分担契約"&amp;CHAR(10)&amp;"契約総額 "&amp;TEXT(VLOOKUP(A43,[7]令和3年度契約状況調査票!$D:$AR,17,FALSE),"#,##0円")&amp;"(B)"&amp;CHAR(10)&amp;VLOOKUP(A43,[7]令和3年度契約状況調査票!$D:$AR,33,FALSE),(IF(P43="分担契約/単価契約","単価契約"&amp;CHAR(10)&amp;"予定調達総額 "&amp;TEXT(VLOOKUP(A43,[7]令和3年度契約状況調査票!$D:$AR,17,FALSE),"#,##0円")&amp;CHAR(10)&amp;"分担契約"&amp;CHAR(10)&amp;VLOOKUP(A43,[7]令和3年度契約状況調査票!$D:$AR,33,FALSE),IF(P43="分担契約","分担契約"&amp;CHAR(10)&amp;"契約総額 "&amp;TEXT(VLOOKUP(A43,[7]令和3年度契約状況調査票!$D:$AR,17,FALSE),"#,##0円")&amp;CHAR(10)&amp;VLOOKUP(A43,[7]令和3年度契約状況調査票!$D:$AR,33,FALSE),IF(P43="単価契約","単価契約"&amp;CHAR(10)&amp;"予定調達総額 "&amp;TEXT(VLOOKUP(A43,[7]令和3年度契約状況調査票!$D:$AR,17,FALSE),"#,##0円")&amp;CHAR(10)&amp;VLOOKUP(A43,[7]令和3年度契約状況調査票!$D:$AR,33,FALSE),VLOOKUP(A43,[7]令和3年度契約状況調査票!$D:$AR,33,FALSE))))))))</f>
        <v/>
      </c>
      <c r="P43" s="36" t="str">
        <f>IF(A43="","",VLOOKUP(A43,[7]令和3年度契約状況調査票!$D:$BY,54,FALSE))</f>
        <v/>
      </c>
      <c r="Q43" s="36" t="str">
        <f>IF(A43="","",IF(VLOOKUP(A43,[7]令和3年度契約状況調査票!$D:$AR,22,FALSE)="②同種の他の契約の予定価格を類推されるおそれがあるため公表しない","×","○"))</f>
        <v/>
      </c>
    </row>
    <row r="44" spans="1:17" s="11" customFormat="1" ht="67.5" hidden="1" customHeight="1">
      <c r="A44" s="12" t="str">
        <f>IF(MAX([7]令和3年度契約状況調査票!D38:D283)&gt;=ROW()-5,ROW()-5,"")</f>
        <v/>
      </c>
      <c r="B44" s="13" t="str">
        <f>IF(A44="","",VLOOKUP(A44,[7]令和3年度契約状況調査票!$D:$AR,6,FALSE))</f>
        <v/>
      </c>
      <c r="C44" s="14" t="str">
        <f>IF(A44="","",VLOOKUP(A44,[7]令和3年度契約状況調査票!$D:$AR,7,FALSE))</f>
        <v/>
      </c>
      <c r="D44" s="37" t="str">
        <f>IF(A44="","",VLOOKUP(A44,[7]令和3年度契約状況調査票!$D:$AR,10,FALSE))</f>
        <v/>
      </c>
      <c r="E44" s="13" t="str">
        <f>IF(A44="","",VLOOKUP(A44,[7]令和3年度契約状況調査票!$D:$AR,11,FALSE))</f>
        <v/>
      </c>
      <c r="F44" s="16" t="str">
        <f>IF(A44="","",VLOOKUP(A44,[7]令和3年度契約状況調査票!$D:$AR,12,FALSE))</f>
        <v/>
      </c>
      <c r="G44" s="17" t="str">
        <f>IF(A44="","",VLOOKUP(A44,[7]令和3年度契約状況調査票!$D:$AR,32,FALSE))</f>
        <v/>
      </c>
      <c r="H44" s="18" t="str">
        <f>IF(A44="","",IF(VLOOKUP(A44,[7]令和3年度契約状況調査票!$D:$AR,22,FALSE)="②同種の他の契約の予定価格を類推されるおそれがあるため公表しない","同種の他の契約の予定価格を類推されるおそれがあるため公表しない",IF(VLOOKUP(A44,[7]令和3年度契約状況調査票!$D:$AR,22,FALSE)="－","－",IF(VLOOKUP(A44,[7]令和3年度契約状況調査票!$D:$AR,8,FALSE)&lt;&gt;"",TEXT(VLOOKUP(A44,[7]令和3年度契約状況調査票!$D:$AR,15,FALSE),"#,##0円")&amp;CHAR(10)&amp;"(A)",VLOOKUP(A44,[7]令和3年度契約状況調査票!$D:$AR,15,FALSE)))))</f>
        <v/>
      </c>
      <c r="I44" s="18" t="str">
        <f>IF(A44="","",VLOOKUP(A44,[7]令和3年度契約状況調査票!$D:$AR,16,FALSE))</f>
        <v/>
      </c>
      <c r="J44" s="20" t="str">
        <f>IF(A44="","",IF(VLOOKUP(A44,[7]令和3年度契約状況調査票!$D:$AR,22,FALSE)="②同種の他の契約の予定価格を類推されるおそれがあるため公表しない","－",IF(VLOOKUP(A44,[7]令和3年度契約状況調査票!$D:$AR,22,FALSE)="－","－",IF(VLOOKUP(A44,[7]令和3年度契約状況調査票!$D:$AR,8,FALSE)&lt;&gt;"",TEXT(VLOOKUP(A44,[7]令和3年度契約状況調査票!$D:$AR,18,FALSE),"#.0%")&amp;CHAR(10)&amp;"(B/A×100)",VLOOKUP(A44,[7]令和3年度契約状況調査票!$D:$AR,18,FALSE)))))</f>
        <v/>
      </c>
      <c r="K44" s="38" t="s">
        <v>30</v>
      </c>
      <c r="L44" s="20" t="str">
        <f>IF(A44="","",IF(VLOOKUP(A44,[7]令和3年度契約状況調査票!$D:$AR,28,FALSE)="①公益社団法人","公社",IF(VLOOKUP(A44,[7]令和3年度契約状況調査票!$D:$AR,28,FALSE)="②公益財団法人","公財","")))</f>
        <v/>
      </c>
      <c r="M44" s="20" t="str">
        <f>IF(A44="","",VLOOKUP(A44,[7]令和3年度契約状況調査票!$D:$AR,29,FALSE))</f>
        <v/>
      </c>
      <c r="N44" s="21" t="str">
        <f>IF(A44="","",IF(VLOOKUP(A44,[7]令和3年度契約状況調査票!$D:$AR,29,FALSE)="国所管",VLOOKUP(A44,[7]令和3年度契約状況調査票!$D:$AR,23,FALSE),""))</f>
        <v/>
      </c>
      <c r="O44" s="22" t="str">
        <f>IF(A44="","",IF(AND(Q44="○",P44="分担契約/単価契約"),"単価契約"&amp;CHAR(10)&amp;"予定調達総額 "&amp;TEXT(VLOOKUP(A44,[7]令和3年度契約状況調査票!$D:$AR,17,FALSE),"#,##0円")&amp;"(B)"&amp;CHAR(10)&amp;"分担契約"&amp;CHAR(10)&amp;VLOOKUP(A44,[7]令和3年度契約状況調査票!$D:$AR,33,FALSE),IF(AND(Q44="○",P44="分担契約"),"分担契約"&amp;CHAR(10)&amp;"契約総額 "&amp;TEXT(VLOOKUP(A44,[7]令和3年度契約状況調査票!$D:$AR,17,FALSE),"#,##0円")&amp;"(B)"&amp;CHAR(10)&amp;VLOOKUP(A44,[7]令和3年度契約状況調査票!$D:$AR,33,FALSE),(IF(P44="分担契約/単価契約","単価契約"&amp;CHAR(10)&amp;"予定調達総額 "&amp;TEXT(VLOOKUP(A44,[7]令和3年度契約状況調査票!$D:$AR,17,FALSE),"#,##0円")&amp;CHAR(10)&amp;"分担契約"&amp;CHAR(10)&amp;VLOOKUP(A44,[7]令和3年度契約状況調査票!$D:$AR,33,FALSE),IF(P44="分担契約","分担契約"&amp;CHAR(10)&amp;"契約総額 "&amp;TEXT(VLOOKUP(A44,[7]令和3年度契約状況調査票!$D:$AR,17,FALSE),"#,##0円")&amp;CHAR(10)&amp;VLOOKUP(A44,[7]令和3年度契約状況調査票!$D:$AR,33,FALSE),IF(P44="単価契約","単価契約"&amp;CHAR(10)&amp;"予定調達総額 "&amp;TEXT(VLOOKUP(A44,[7]令和3年度契約状況調査票!$D:$AR,17,FALSE),"#,##0円")&amp;CHAR(10)&amp;VLOOKUP(A44,[7]令和3年度契約状況調査票!$D:$AR,33,FALSE),VLOOKUP(A44,[7]令和3年度契約状況調査票!$D:$AR,33,FALSE))))))))</f>
        <v/>
      </c>
      <c r="P44" s="36" t="str">
        <f>IF(A44="","",VLOOKUP(A44,[7]令和3年度契約状況調査票!$D:$BY,54,FALSE))</f>
        <v/>
      </c>
      <c r="Q44" s="36" t="str">
        <f>IF(A44="","",IF(VLOOKUP(A44,[7]令和3年度契約状況調査票!$D:$AR,22,FALSE)="②同種の他の契約の予定価格を類推されるおそれがあるため公表しない","×","○"))</f>
        <v/>
      </c>
    </row>
    <row r="45" spans="1:17" s="11" customFormat="1" ht="67.5" hidden="1" customHeight="1">
      <c r="A45" s="12" t="str">
        <f>IF(MAX([7]令和3年度契約状況調査票!D39:D284)&gt;=ROW()-5,ROW()-5,"")</f>
        <v/>
      </c>
      <c r="B45" s="13" t="str">
        <f>IF(A45="","",VLOOKUP(A45,[7]令和3年度契約状況調査票!$D:$AR,6,FALSE))</f>
        <v/>
      </c>
      <c r="C45" s="14" t="str">
        <f>IF(A45="","",VLOOKUP(A45,[7]令和3年度契約状況調査票!$D:$AR,7,FALSE))</f>
        <v/>
      </c>
      <c r="D45" s="37" t="str">
        <f>IF(A45="","",VLOOKUP(A45,[7]令和3年度契約状況調査票!$D:$AR,10,FALSE))</f>
        <v/>
      </c>
      <c r="E45" s="13" t="str">
        <f>IF(A45="","",VLOOKUP(A45,[7]令和3年度契約状況調査票!$D:$AR,11,FALSE))</f>
        <v/>
      </c>
      <c r="F45" s="16" t="str">
        <f>IF(A45="","",VLOOKUP(A45,[7]令和3年度契約状況調査票!$D:$AR,12,FALSE))</f>
        <v/>
      </c>
      <c r="G45" s="17" t="str">
        <f>IF(A45="","",VLOOKUP(A45,[7]令和3年度契約状況調査票!$D:$AR,32,FALSE))</f>
        <v/>
      </c>
      <c r="H45" s="18" t="str">
        <f>IF(A45="","",IF(VLOOKUP(A45,[7]令和3年度契約状況調査票!$D:$AR,22,FALSE)="②同種の他の契約の予定価格を類推されるおそれがあるため公表しない","同種の他の契約の予定価格を類推されるおそれがあるため公表しない",IF(VLOOKUP(A45,[7]令和3年度契約状況調査票!$D:$AR,22,FALSE)="－","－",IF(VLOOKUP(A45,[7]令和3年度契約状況調査票!$D:$AR,8,FALSE)&lt;&gt;"",TEXT(VLOOKUP(A45,[7]令和3年度契約状況調査票!$D:$AR,15,FALSE),"#,##0円")&amp;CHAR(10)&amp;"(A)",VLOOKUP(A45,[7]令和3年度契約状況調査票!$D:$AR,15,FALSE)))))</f>
        <v/>
      </c>
      <c r="I45" s="18" t="str">
        <f>IF(A45="","",VLOOKUP(A45,[7]令和3年度契約状況調査票!$D:$AR,16,FALSE))</f>
        <v/>
      </c>
      <c r="J45" s="20" t="str">
        <f>IF(A45="","",IF(VLOOKUP(A45,[7]令和3年度契約状況調査票!$D:$AR,22,FALSE)="②同種の他の契約の予定価格を類推されるおそれがあるため公表しない","－",IF(VLOOKUP(A45,[7]令和3年度契約状況調査票!$D:$AR,22,FALSE)="－","－",IF(VLOOKUP(A45,[7]令和3年度契約状況調査票!$D:$AR,8,FALSE)&lt;&gt;"",TEXT(VLOOKUP(A45,[7]令和3年度契約状況調査票!$D:$AR,18,FALSE),"#.0%")&amp;CHAR(10)&amp;"(B/A×100)",VLOOKUP(A45,[7]令和3年度契約状況調査票!$D:$AR,18,FALSE)))))</f>
        <v/>
      </c>
      <c r="K45" s="38" t="s">
        <v>30</v>
      </c>
      <c r="L45" s="20" t="str">
        <f>IF(A45="","",IF(VLOOKUP(A45,[7]令和3年度契約状況調査票!$D:$AR,28,FALSE)="①公益社団法人","公社",IF(VLOOKUP(A45,[7]令和3年度契約状況調査票!$D:$AR,28,FALSE)="②公益財団法人","公財","")))</f>
        <v/>
      </c>
      <c r="M45" s="20" t="str">
        <f>IF(A45="","",VLOOKUP(A45,[7]令和3年度契約状況調査票!$D:$AR,29,FALSE))</f>
        <v/>
      </c>
      <c r="N45" s="21" t="str">
        <f>IF(A45="","",IF(VLOOKUP(A45,[7]令和3年度契約状況調査票!$D:$AR,29,FALSE)="国所管",VLOOKUP(A45,[7]令和3年度契約状況調査票!$D:$AR,23,FALSE),""))</f>
        <v/>
      </c>
      <c r="O45" s="22" t="str">
        <f>IF(A45="","",IF(AND(Q45="○",P45="分担契約/単価契約"),"単価契約"&amp;CHAR(10)&amp;"予定調達総額 "&amp;TEXT(VLOOKUP(A45,[7]令和3年度契約状況調査票!$D:$AR,17,FALSE),"#,##0円")&amp;"(B)"&amp;CHAR(10)&amp;"分担契約"&amp;CHAR(10)&amp;VLOOKUP(A45,[7]令和3年度契約状況調査票!$D:$AR,33,FALSE),IF(AND(Q45="○",P45="分担契約"),"分担契約"&amp;CHAR(10)&amp;"契約総額 "&amp;TEXT(VLOOKUP(A45,[7]令和3年度契約状況調査票!$D:$AR,17,FALSE),"#,##0円")&amp;"(B)"&amp;CHAR(10)&amp;VLOOKUP(A45,[7]令和3年度契約状況調査票!$D:$AR,33,FALSE),(IF(P45="分担契約/単価契約","単価契約"&amp;CHAR(10)&amp;"予定調達総額 "&amp;TEXT(VLOOKUP(A45,[7]令和3年度契約状況調査票!$D:$AR,17,FALSE),"#,##0円")&amp;CHAR(10)&amp;"分担契約"&amp;CHAR(10)&amp;VLOOKUP(A45,[7]令和3年度契約状況調査票!$D:$AR,33,FALSE),IF(P45="分担契約","分担契約"&amp;CHAR(10)&amp;"契約総額 "&amp;TEXT(VLOOKUP(A45,[7]令和3年度契約状況調査票!$D:$AR,17,FALSE),"#,##0円")&amp;CHAR(10)&amp;VLOOKUP(A45,[7]令和3年度契約状況調査票!$D:$AR,33,FALSE),IF(P45="単価契約","単価契約"&amp;CHAR(10)&amp;"予定調達総額 "&amp;TEXT(VLOOKUP(A45,[7]令和3年度契約状況調査票!$D:$AR,17,FALSE),"#,##0円")&amp;CHAR(10)&amp;VLOOKUP(A45,[7]令和3年度契約状況調査票!$D:$AR,33,FALSE),VLOOKUP(A45,[7]令和3年度契約状況調査票!$D:$AR,33,FALSE))))))))</f>
        <v/>
      </c>
      <c r="P45" s="36" t="str">
        <f>IF(A45="","",VLOOKUP(A45,[7]令和3年度契約状況調査票!$D:$BY,54,FALSE))</f>
        <v/>
      </c>
      <c r="Q45" s="36" t="str">
        <f>IF(A45="","",IF(VLOOKUP(A45,[7]令和3年度契約状況調査票!$D:$AR,22,FALSE)="②同種の他の契約の予定価格を類推されるおそれがあるため公表しない","×","○"))</f>
        <v/>
      </c>
    </row>
    <row r="46" spans="1:17" s="11" customFormat="1" ht="67.5" hidden="1" customHeight="1">
      <c r="A46" s="12" t="str">
        <f>IF(MAX([7]令和3年度契約状況調査票!D40:D285)&gt;=ROW()-5,ROW()-5,"")</f>
        <v/>
      </c>
      <c r="B46" s="13" t="str">
        <f>IF(A46="","",VLOOKUP(A46,[7]令和3年度契約状況調査票!$D:$AR,6,FALSE))</f>
        <v/>
      </c>
      <c r="C46" s="14" t="str">
        <f>IF(A46="","",VLOOKUP(A46,[7]令和3年度契約状況調査票!$D:$AR,7,FALSE))</f>
        <v/>
      </c>
      <c r="D46" s="37" t="str">
        <f>IF(A46="","",VLOOKUP(A46,[7]令和3年度契約状況調査票!$D:$AR,10,FALSE))</f>
        <v/>
      </c>
      <c r="E46" s="13" t="str">
        <f>IF(A46="","",VLOOKUP(A46,[7]令和3年度契約状況調査票!$D:$AR,11,FALSE))</f>
        <v/>
      </c>
      <c r="F46" s="16" t="str">
        <f>IF(A46="","",VLOOKUP(A46,[7]令和3年度契約状況調査票!$D:$AR,12,FALSE))</f>
        <v/>
      </c>
      <c r="G46" s="17" t="str">
        <f>IF(A46="","",VLOOKUP(A46,[7]令和3年度契約状況調査票!$D:$AR,32,FALSE))</f>
        <v/>
      </c>
      <c r="H46" s="18" t="str">
        <f>IF(A46="","",IF(VLOOKUP(A46,[7]令和3年度契約状況調査票!$D:$AR,22,FALSE)="②同種の他の契約の予定価格を類推されるおそれがあるため公表しない","同種の他の契約の予定価格を類推されるおそれがあるため公表しない",IF(VLOOKUP(A46,[7]令和3年度契約状況調査票!$D:$AR,22,FALSE)="－","－",IF(VLOOKUP(A46,[7]令和3年度契約状況調査票!$D:$AR,8,FALSE)&lt;&gt;"",TEXT(VLOOKUP(A46,[7]令和3年度契約状況調査票!$D:$AR,15,FALSE),"#,##0円")&amp;CHAR(10)&amp;"(A)",VLOOKUP(A46,[7]令和3年度契約状況調査票!$D:$AR,15,FALSE)))))</f>
        <v/>
      </c>
      <c r="I46" s="18" t="str">
        <f>IF(A46="","",VLOOKUP(A46,[7]令和3年度契約状況調査票!$D:$AR,16,FALSE))</f>
        <v/>
      </c>
      <c r="J46" s="20" t="str">
        <f>IF(A46="","",IF(VLOOKUP(A46,[7]令和3年度契約状況調査票!$D:$AR,22,FALSE)="②同種の他の契約の予定価格を類推されるおそれがあるため公表しない","－",IF(VLOOKUP(A46,[7]令和3年度契約状況調査票!$D:$AR,22,FALSE)="－","－",IF(VLOOKUP(A46,[7]令和3年度契約状況調査票!$D:$AR,8,FALSE)&lt;&gt;"",TEXT(VLOOKUP(A46,[7]令和3年度契約状況調査票!$D:$AR,18,FALSE),"#.0%")&amp;CHAR(10)&amp;"(B/A×100)",VLOOKUP(A46,[7]令和3年度契約状況調査票!$D:$AR,18,FALSE)))))</f>
        <v/>
      </c>
      <c r="K46" s="38" t="s">
        <v>30</v>
      </c>
      <c r="L46" s="20" t="str">
        <f>IF(A46="","",IF(VLOOKUP(A46,[7]令和3年度契約状況調査票!$D:$AR,28,FALSE)="①公益社団法人","公社",IF(VLOOKUP(A46,[7]令和3年度契約状況調査票!$D:$AR,28,FALSE)="②公益財団法人","公財","")))</f>
        <v/>
      </c>
      <c r="M46" s="20" t="str">
        <f>IF(A46="","",VLOOKUP(A46,[7]令和3年度契約状況調査票!$D:$AR,29,FALSE))</f>
        <v/>
      </c>
      <c r="N46" s="21" t="str">
        <f>IF(A46="","",IF(VLOOKUP(A46,[7]令和3年度契約状況調査票!$D:$AR,29,FALSE)="国所管",VLOOKUP(A46,[7]令和3年度契約状況調査票!$D:$AR,23,FALSE),""))</f>
        <v/>
      </c>
      <c r="O46" s="22" t="str">
        <f>IF(A46="","",IF(AND(Q46="○",P46="分担契約/単価契約"),"単価契約"&amp;CHAR(10)&amp;"予定調達総額 "&amp;TEXT(VLOOKUP(A46,[7]令和3年度契約状況調査票!$D:$AR,17,FALSE),"#,##0円")&amp;"(B)"&amp;CHAR(10)&amp;"分担契約"&amp;CHAR(10)&amp;VLOOKUP(A46,[7]令和3年度契約状況調査票!$D:$AR,33,FALSE),IF(AND(Q46="○",P46="分担契約"),"分担契約"&amp;CHAR(10)&amp;"契約総額 "&amp;TEXT(VLOOKUP(A46,[7]令和3年度契約状況調査票!$D:$AR,17,FALSE),"#,##0円")&amp;"(B)"&amp;CHAR(10)&amp;VLOOKUP(A46,[7]令和3年度契約状況調査票!$D:$AR,33,FALSE),(IF(P46="分担契約/単価契約","単価契約"&amp;CHAR(10)&amp;"予定調達総額 "&amp;TEXT(VLOOKUP(A46,[7]令和3年度契約状況調査票!$D:$AR,17,FALSE),"#,##0円")&amp;CHAR(10)&amp;"分担契約"&amp;CHAR(10)&amp;VLOOKUP(A46,[7]令和3年度契約状況調査票!$D:$AR,33,FALSE),IF(P46="分担契約","分担契約"&amp;CHAR(10)&amp;"契約総額 "&amp;TEXT(VLOOKUP(A46,[7]令和3年度契約状況調査票!$D:$AR,17,FALSE),"#,##0円")&amp;CHAR(10)&amp;VLOOKUP(A46,[7]令和3年度契約状況調査票!$D:$AR,33,FALSE),IF(P46="単価契約","単価契約"&amp;CHAR(10)&amp;"予定調達総額 "&amp;TEXT(VLOOKUP(A46,[7]令和3年度契約状況調査票!$D:$AR,17,FALSE),"#,##0円")&amp;CHAR(10)&amp;VLOOKUP(A46,[7]令和3年度契約状況調査票!$D:$AR,33,FALSE),VLOOKUP(A46,[7]令和3年度契約状況調査票!$D:$AR,33,FALSE))))))))</f>
        <v/>
      </c>
      <c r="P46" s="36" t="str">
        <f>IF(A46="","",VLOOKUP(A46,[7]令和3年度契約状況調査票!$D:$BY,54,FALSE))</f>
        <v/>
      </c>
      <c r="Q46" s="36" t="str">
        <f>IF(A46="","",IF(VLOOKUP(A46,[7]令和3年度契約状況調査票!$D:$AR,22,FALSE)="②同種の他の契約の予定価格を類推されるおそれがあるため公表しない","×","○"))</f>
        <v/>
      </c>
    </row>
    <row r="47" spans="1:17" s="11" customFormat="1" ht="67.5" hidden="1" customHeight="1">
      <c r="A47" s="12" t="str">
        <f>IF(MAX([7]令和3年度契約状況調査票!D41:D286)&gt;=ROW()-5,ROW()-5,"")</f>
        <v/>
      </c>
      <c r="B47" s="13" t="str">
        <f>IF(A47="","",VLOOKUP(A47,[7]令和3年度契約状況調査票!$D:$AR,6,FALSE))</f>
        <v/>
      </c>
      <c r="C47" s="14" t="str">
        <f>IF(A47="","",VLOOKUP(A47,[7]令和3年度契約状況調査票!$D:$AR,7,FALSE))</f>
        <v/>
      </c>
      <c r="D47" s="37" t="str">
        <f>IF(A47="","",VLOOKUP(A47,[7]令和3年度契約状況調査票!$D:$AR,10,FALSE))</f>
        <v/>
      </c>
      <c r="E47" s="13" t="str">
        <f>IF(A47="","",VLOOKUP(A47,[7]令和3年度契約状況調査票!$D:$AR,11,FALSE))</f>
        <v/>
      </c>
      <c r="F47" s="16" t="str">
        <f>IF(A47="","",VLOOKUP(A47,[7]令和3年度契約状況調査票!$D:$AR,12,FALSE))</f>
        <v/>
      </c>
      <c r="G47" s="17" t="str">
        <f>IF(A47="","",VLOOKUP(A47,[7]令和3年度契約状況調査票!$D:$AR,32,FALSE))</f>
        <v/>
      </c>
      <c r="H47" s="18" t="str">
        <f>IF(A47="","",IF(VLOOKUP(A47,[7]令和3年度契約状況調査票!$D:$AR,22,FALSE)="②同種の他の契約の予定価格を類推されるおそれがあるため公表しない","同種の他の契約の予定価格を類推されるおそれがあるため公表しない",IF(VLOOKUP(A47,[7]令和3年度契約状況調査票!$D:$AR,22,FALSE)="－","－",IF(VLOOKUP(A47,[7]令和3年度契約状況調査票!$D:$AR,8,FALSE)&lt;&gt;"",TEXT(VLOOKUP(A47,[7]令和3年度契約状況調査票!$D:$AR,15,FALSE),"#,##0円")&amp;CHAR(10)&amp;"(A)",VLOOKUP(A47,[7]令和3年度契約状況調査票!$D:$AR,15,FALSE)))))</f>
        <v/>
      </c>
      <c r="I47" s="18" t="str">
        <f>IF(A47="","",VLOOKUP(A47,[7]令和3年度契約状況調査票!$D:$AR,16,FALSE))</f>
        <v/>
      </c>
      <c r="J47" s="20" t="str">
        <f>IF(A47="","",IF(VLOOKUP(A47,[7]令和3年度契約状況調査票!$D:$AR,22,FALSE)="②同種の他の契約の予定価格を類推されるおそれがあるため公表しない","－",IF(VLOOKUP(A47,[7]令和3年度契約状況調査票!$D:$AR,22,FALSE)="－","－",IF(VLOOKUP(A47,[7]令和3年度契約状況調査票!$D:$AR,8,FALSE)&lt;&gt;"",TEXT(VLOOKUP(A47,[7]令和3年度契約状況調査票!$D:$AR,18,FALSE),"#.0%")&amp;CHAR(10)&amp;"(B/A×100)",VLOOKUP(A47,[7]令和3年度契約状況調査票!$D:$AR,18,FALSE)))))</f>
        <v/>
      </c>
      <c r="K47" s="38" t="s">
        <v>30</v>
      </c>
      <c r="L47" s="20" t="str">
        <f>IF(A47="","",IF(VLOOKUP(A47,[7]令和3年度契約状況調査票!$D:$AR,28,FALSE)="①公益社団法人","公社",IF(VLOOKUP(A47,[7]令和3年度契約状況調査票!$D:$AR,28,FALSE)="②公益財団法人","公財","")))</f>
        <v/>
      </c>
      <c r="M47" s="20" t="str">
        <f>IF(A47="","",VLOOKUP(A47,[7]令和3年度契約状況調査票!$D:$AR,29,FALSE))</f>
        <v/>
      </c>
      <c r="N47" s="21" t="str">
        <f>IF(A47="","",IF(VLOOKUP(A47,[7]令和3年度契約状況調査票!$D:$AR,29,FALSE)="国所管",VLOOKUP(A47,[7]令和3年度契約状況調査票!$D:$AR,23,FALSE),""))</f>
        <v/>
      </c>
      <c r="O47" s="22" t="str">
        <f>IF(A47="","",IF(AND(Q47="○",P47="分担契約/単価契約"),"単価契約"&amp;CHAR(10)&amp;"予定調達総額 "&amp;TEXT(VLOOKUP(A47,[7]令和3年度契約状況調査票!$D:$AR,17,FALSE),"#,##0円")&amp;"(B)"&amp;CHAR(10)&amp;"分担契約"&amp;CHAR(10)&amp;VLOOKUP(A47,[7]令和3年度契約状況調査票!$D:$AR,33,FALSE),IF(AND(Q47="○",P47="分担契約"),"分担契約"&amp;CHAR(10)&amp;"契約総額 "&amp;TEXT(VLOOKUP(A47,[7]令和3年度契約状況調査票!$D:$AR,17,FALSE),"#,##0円")&amp;"(B)"&amp;CHAR(10)&amp;VLOOKUP(A47,[7]令和3年度契約状況調査票!$D:$AR,33,FALSE),(IF(P47="分担契約/単価契約","単価契約"&amp;CHAR(10)&amp;"予定調達総額 "&amp;TEXT(VLOOKUP(A47,[7]令和3年度契約状況調査票!$D:$AR,17,FALSE),"#,##0円")&amp;CHAR(10)&amp;"分担契約"&amp;CHAR(10)&amp;VLOOKUP(A47,[7]令和3年度契約状況調査票!$D:$AR,33,FALSE),IF(P47="分担契約","分担契約"&amp;CHAR(10)&amp;"契約総額 "&amp;TEXT(VLOOKUP(A47,[7]令和3年度契約状況調査票!$D:$AR,17,FALSE),"#,##0円")&amp;CHAR(10)&amp;VLOOKUP(A47,[7]令和3年度契約状況調査票!$D:$AR,33,FALSE),IF(P47="単価契約","単価契約"&amp;CHAR(10)&amp;"予定調達総額 "&amp;TEXT(VLOOKUP(A47,[7]令和3年度契約状況調査票!$D:$AR,17,FALSE),"#,##0円")&amp;CHAR(10)&amp;VLOOKUP(A47,[7]令和3年度契約状況調査票!$D:$AR,33,FALSE),VLOOKUP(A47,[7]令和3年度契約状況調査票!$D:$AR,33,FALSE))))))))</f>
        <v/>
      </c>
      <c r="P47" s="36" t="str">
        <f>IF(A47="","",VLOOKUP(A47,[7]令和3年度契約状況調査票!$D:$BY,54,FALSE))</f>
        <v/>
      </c>
      <c r="Q47" s="36" t="str">
        <f>IF(A47="","",IF(VLOOKUP(A47,[7]令和3年度契約状況調査票!$D:$AR,22,FALSE)="②同種の他の契約の予定価格を類推されるおそれがあるため公表しない","×","○"))</f>
        <v/>
      </c>
    </row>
    <row r="48" spans="1:17" s="11" customFormat="1" ht="67.5" hidden="1" customHeight="1">
      <c r="A48" s="12" t="str">
        <f>IF(MAX([7]令和3年度契約状況調査票!D42:D287)&gt;=ROW()-5,ROW()-5,"")</f>
        <v/>
      </c>
      <c r="B48" s="13" t="str">
        <f>IF(A48="","",VLOOKUP(A48,[7]令和3年度契約状況調査票!$D:$AR,6,FALSE))</f>
        <v/>
      </c>
      <c r="C48" s="14" t="str">
        <f>IF(A48="","",VLOOKUP(A48,[7]令和3年度契約状況調査票!$D:$AR,7,FALSE))</f>
        <v/>
      </c>
      <c r="D48" s="37" t="str">
        <f>IF(A48="","",VLOOKUP(A48,[7]令和3年度契約状況調査票!$D:$AR,10,FALSE))</f>
        <v/>
      </c>
      <c r="E48" s="13" t="str">
        <f>IF(A48="","",VLOOKUP(A48,[7]令和3年度契約状況調査票!$D:$AR,11,FALSE))</f>
        <v/>
      </c>
      <c r="F48" s="16" t="str">
        <f>IF(A48="","",VLOOKUP(A48,[7]令和3年度契約状況調査票!$D:$AR,12,FALSE))</f>
        <v/>
      </c>
      <c r="G48" s="17" t="str">
        <f>IF(A48="","",VLOOKUP(A48,[7]令和3年度契約状況調査票!$D:$AR,32,FALSE))</f>
        <v/>
      </c>
      <c r="H48" s="18" t="str">
        <f>IF(A48="","",IF(VLOOKUP(A48,[7]令和3年度契約状況調査票!$D:$AR,22,FALSE)="②同種の他の契約の予定価格を類推されるおそれがあるため公表しない","同種の他の契約の予定価格を類推されるおそれがあるため公表しない",IF(VLOOKUP(A48,[7]令和3年度契約状況調査票!$D:$AR,22,FALSE)="－","－",IF(VLOOKUP(A48,[7]令和3年度契約状況調査票!$D:$AR,8,FALSE)&lt;&gt;"",TEXT(VLOOKUP(A48,[7]令和3年度契約状況調査票!$D:$AR,15,FALSE),"#,##0円")&amp;CHAR(10)&amp;"(A)",VLOOKUP(A48,[7]令和3年度契約状況調査票!$D:$AR,15,FALSE)))))</f>
        <v/>
      </c>
      <c r="I48" s="18" t="str">
        <f>IF(A48="","",VLOOKUP(A48,[7]令和3年度契約状況調査票!$D:$AR,16,FALSE))</f>
        <v/>
      </c>
      <c r="J48" s="20" t="str">
        <f>IF(A48="","",IF(VLOOKUP(A48,[7]令和3年度契約状況調査票!$D:$AR,22,FALSE)="②同種の他の契約の予定価格を類推されるおそれがあるため公表しない","－",IF(VLOOKUP(A48,[7]令和3年度契約状況調査票!$D:$AR,22,FALSE)="－","－",IF(VLOOKUP(A48,[7]令和3年度契約状況調査票!$D:$AR,8,FALSE)&lt;&gt;"",TEXT(VLOOKUP(A48,[7]令和3年度契約状況調査票!$D:$AR,18,FALSE),"#.0%")&amp;CHAR(10)&amp;"(B/A×100)",VLOOKUP(A48,[7]令和3年度契約状況調査票!$D:$AR,18,FALSE)))))</f>
        <v/>
      </c>
      <c r="K48" s="38" t="s">
        <v>30</v>
      </c>
      <c r="L48" s="20" t="str">
        <f>IF(A48="","",IF(VLOOKUP(A48,[7]令和3年度契約状況調査票!$D:$AR,28,FALSE)="①公益社団法人","公社",IF(VLOOKUP(A48,[7]令和3年度契約状況調査票!$D:$AR,28,FALSE)="②公益財団法人","公財","")))</f>
        <v/>
      </c>
      <c r="M48" s="20" t="str">
        <f>IF(A48="","",VLOOKUP(A48,[7]令和3年度契約状況調査票!$D:$AR,29,FALSE))</f>
        <v/>
      </c>
      <c r="N48" s="21" t="str">
        <f>IF(A48="","",IF(VLOOKUP(A48,[7]令和3年度契約状況調査票!$D:$AR,29,FALSE)="国所管",VLOOKUP(A48,[7]令和3年度契約状況調査票!$D:$AR,23,FALSE),""))</f>
        <v/>
      </c>
      <c r="O48" s="22" t="str">
        <f>IF(A48="","",IF(AND(Q48="○",P48="分担契約/単価契約"),"単価契約"&amp;CHAR(10)&amp;"予定調達総額 "&amp;TEXT(VLOOKUP(A48,[7]令和3年度契約状況調査票!$D:$AR,17,FALSE),"#,##0円")&amp;"(B)"&amp;CHAR(10)&amp;"分担契約"&amp;CHAR(10)&amp;VLOOKUP(A48,[7]令和3年度契約状況調査票!$D:$AR,33,FALSE),IF(AND(Q48="○",P48="分担契約"),"分担契約"&amp;CHAR(10)&amp;"契約総額 "&amp;TEXT(VLOOKUP(A48,[7]令和3年度契約状況調査票!$D:$AR,17,FALSE),"#,##0円")&amp;"(B)"&amp;CHAR(10)&amp;VLOOKUP(A48,[7]令和3年度契約状況調査票!$D:$AR,33,FALSE),(IF(P48="分担契約/単価契約","単価契約"&amp;CHAR(10)&amp;"予定調達総額 "&amp;TEXT(VLOOKUP(A48,[7]令和3年度契約状況調査票!$D:$AR,17,FALSE),"#,##0円")&amp;CHAR(10)&amp;"分担契約"&amp;CHAR(10)&amp;VLOOKUP(A48,[7]令和3年度契約状況調査票!$D:$AR,33,FALSE),IF(P48="分担契約","分担契約"&amp;CHAR(10)&amp;"契約総額 "&amp;TEXT(VLOOKUP(A48,[7]令和3年度契約状況調査票!$D:$AR,17,FALSE),"#,##0円")&amp;CHAR(10)&amp;VLOOKUP(A48,[7]令和3年度契約状況調査票!$D:$AR,33,FALSE),IF(P48="単価契約","単価契約"&amp;CHAR(10)&amp;"予定調達総額 "&amp;TEXT(VLOOKUP(A48,[7]令和3年度契約状況調査票!$D:$AR,17,FALSE),"#,##0円")&amp;CHAR(10)&amp;VLOOKUP(A48,[7]令和3年度契約状況調査票!$D:$AR,33,FALSE),VLOOKUP(A48,[7]令和3年度契約状況調査票!$D:$AR,33,FALSE))))))))</f>
        <v/>
      </c>
      <c r="P48" s="36" t="str">
        <f>IF(A48="","",VLOOKUP(A48,[7]令和3年度契約状況調査票!$D:$BY,54,FALSE))</f>
        <v/>
      </c>
      <c r="Q48" s="36" t="str">
        <f>IF(A48="","",IF(VLOOKUP(A48,[7]令和3年度契約状況調査票!$D:$AR,22,FALSE)="②同種の他の契約の予定価格を類推されるおそれがあるため公表しない","×","○"))</f>
        <v/>
      </c>
    </row>
    <row r="49" spans="1:17" s="11" customFormat="1" ht="67.5" hidden="1" customHeight="1">
      <c r="A49" s="12" t="str">
        <f>IF(MAX([7]令和3年度契約状況調査票!D43:D288)&gt;=ROW()-5,ROW()-5,"")</f>
        <v/>
      </c>
      <c r="B49" s="13" t="str">
        <f>IF(A49="","",VLOOKUP(A49,[7]令和3年度契約状況調査票!$D:$AR,6,FALSE))</f>
        <v/>
      </c>
      <c r="C49" s="14" t="str">
        <f>IF(A49="","",VLOOKUP(A49,[7]令和3年度契約状況調査票!$D:$AR,7,FALSE))</f>
        <v/>
      </c>
      <c r="D49" s="37" t="str">
        <f>IF(A49="","",VLOOKUP(A49,[7]令和3年度契約状況調査票!$D:$AR,10,FALSE))</f>
        <v/>
      </c>
      <c r="E49" s="13" t="str">
        <f>IF(A49="","",VLOOKUP(A49,[7]令和3年度契約状況調査票!$D:$AR,11,FALSE))</f>
        <v/>
      </c>
      <c r="F49" s="16" t="str">
        <f>IF(A49="","",VLOOKUP(A49,[7]令和3年度契約状況調査票!$D:$AR,12,FALSE))</f>
        <v/>
      </c>
      <c r="G49" s="17" t="str">
        <f>IF(A49="","",VLOOKUP(A49,[7]令和3年度契約状況調査票!$D:$AR,32,FALSE))</f>
        <v/>
      </c>
      <c r="H49" s="18" t="str">
        <f>IF(A49="","",IF(VLOOKUP(A49,[7]令和3年度契約状況調査票!$D:$AR,22,FALSE)="②同種の他の契約の予定価格を類推されるおそれがあるため公表しない","同種の他の契約の予定価格を類推されるおそれがあるため公表しない",IF(VLOOKUP(A49,[7]令和3年度契約状況調査票!$D:$AR,22,FALSE)="－","－",IF(VLOOKUP(A49,[7]令和3年度契約状況調査票!$D:$AR,8,FALSE)&lt;&gt;"",TEXT(VLOOKUP(A49,[7]令和3年度契約状況調査票!$D:$AR,15,FALSE),"#,##0円")&amp;CHAR(10)&amp;"(A)",VLOOKUP(A49,[7]令和3年度契約状況調査票!$D:$AR,15,FALSE)))))</f>
        <v/>
      </c>
      <c r="I49" s="18" t="str">
        <f>IF(A49="","",VLOOKUP(A49,[7]令和3年度契約状況調査票!$D:$AR,16,FALSE))</f>
        <v/>
      </c>
      <c r="J49" s="20" t="str">
        <f>IF(A49="","",IF(VLOOKUP(A49,[7]令和3年度契約状況調査票!$D:$AR,22,FALSE)="②同種の他の契約の予定価格を類推されるおそれがあるため公表しない","－",IF(VLOOKUP(A49,[7]令和3年度契約状況調査票!$D:$AR,22,FALSE)="－","－",IF(VLOOKUP(A49,[7]令和3年度契約状況調査票!$D:$AR,8,FALSE)&lt;&gt;"",TEXT(VLOOKUP(A49,[7]令和3年度契約状況調査票!$D:$AR,18,FALSE),"#.0%")&amp;CHAR(10)&amp;"(B/A×100)",VLOOKUP(A49,[7]令和3年度契約状況調査票!$D:$AR,18,FALSE)))))</f>
        <v/>
      </c>
      <c r="K49" s="38" t="s">
        <v>30</v>
      </c>
      <c r="L49" s="20" t="str">
        <f>IF(A49="","",IF(VLOOKUP(A49,[7]令和3年度契約状況調査票!$D:$AR,28,FALSE)="①公益社団法人","公社",IF(VLOOKUP(A49,[7]令和3年度契約状況調査票!$D:$AR,28,FALSE)="②公益財団法人","公財","")))</f>
        <v/>
      </c>
      <c r="M49" s="20" t="str">
        <f>IF(A49="","",VLOOKUP(A49,[7]令和3年度契約状況調査票!$D:$AR,29,FALSE))</f>
        <v/>
      </c>
      <c r="N49" s="21" t="str">
        <f>IF(A49="","",IF(VLOOKUP(A49,[7]令和3年度契約状況調査票!$D:$AR,29,FALSE)="国所管",VLOOKUP(A49,[7]令和3年度契約状況調査票!$D:$AR,23,FALSE),""))</f>
        <v/>
      </c>
      <c r="O49" s="22" t="str">
        <f>IF(A49="","",IF(AND(Q49="○",P49="分担契約/単価契約"),"単価契約"&amp;CHAR(10)&amp;"予定調達総額 "&amp;TEXT(VLOOKUP(A49,[7]令和3年度契約状況調査票!$D:$AR,17,FALSE),"#,##0円")&amp;"(B)"&amp;CHAR(10)&amp;"分担契約"&amp;CHAR(10)&amp;VLOOKUP(A49,[7]令和3年度契約状況調査票!$D:$AR,33,FALSE),IF(AND(Q49="○",P49="分担契約"),"分担契約"&amp;CHAR(10)&amp;"契約総額 "&amp;TEXT(VLOOKUP(A49,[7]令和3年度契約状況調査票!$D:$AR,17,FALSE),"#,##0円")&amp;"(B)"&amp;CHAR(10)&amp;VLOOKUP(A49,[7]令和3年度契約状況調査票!$D:$AR,33,FALSE),(IF(P49="分担契約/単価契約","単価契約"&amp;CHAR(10)&amp;"予定調達総額 "&amp;TEXT(VLOOKUP(A49,[7]令和3年度契約状況調査票!$D:$AR,17,FALSE),"#,##0円")&amp;CHAR(10)&amp;"分担契約"&amp;CHAR(10)&amp;VLOOKUP(A49,[7]令和3年度契約状況調査票!$D:$AR,33,FALSE),IF(P49="分担契約","分担契約"&amp;CHAR(10)&amp;"契約総額 "&amp;TEXT(VLOOKUP(A49,[7]令和3年度契約状況調査票!$D:$AR,17,FALSE),"#,##0円")&amp;CHAR(10)&amp;VLOOKUP(A49,[7]令和3年度契約状況調査票!$D:$AR,33,FALSE),IF(P49="単価契約","単価契約"&amp;CHAR(10)&amp;"予定調達総額 "&amp;TEXT(VLOOKUP(A49,[7]令和3年度契約状況調査票!$D:$AR,17,FALSE),"#,##0円")&amp;CHAR(10)&amp;VLOOKUP(A49,[7]令和3年度契約状況調査票!$D:$AR,33,FALSE),VLOOKUP(A49,[7]令和3年度契約状況調査票!$D:$AR,33,FALSE))))))))</f>
        <v/>
      </c>
      <c r="P49" s="36" t="str">
        <f>IF(A49="","",VLOOKUP(A49,[7]令和3年度契約状況調査票!$D:$BY,54,FALSE))</f>
        <v/>
      </c>
      <c r="Q49" s="36" t="str">
        <f>IF(A49="","",IF(VLOOKUP(A49,[7]令和3年度契約状況調査票!$D:$AR,22,FALSE)="②同種の他の契約の予定価格を類推されるおそれがあるため公表しない","×","○"))</f>
        <v/>
      </c>
    </row>
    <row r="50" spans="1:17" s="11" customFormat="1" ht="67.5" hidden="1" customHeight="1">
      <c r="A50" s="12" t="str">
        <f>IF(MAX([7]令和3年度契約状況調査票!D44:D289)&gt;=ROW()-5,ROW()-5,"")</f>
        <v/>
      </c>
      <c r="B50" s="13" t="str">
        <f>IF(A50="","",VLOOKUP(A50,[7]令和3年度契約状況調査票!$D:$AR,6,FALSE))</f>
        <v/>
      </c>
      <c r="C50" s="14" t="str">
        <f>IF(A50="","",VLOOKUP(A50,[7]令和3年度契約状況調査票!$D:$AR,7,FALSE))</f>
        <v/>
      </c>
      <c r="D50" s="37" t="str">
        <f>IF(A50="","",VLOOKUP(A50,[7]令和3年度契約状況調査票!$D:$AR,10,FALSE))</f>
        <v/>
      </c>
      <c r="E50" s="13" t="str">
        <f>IF(A50="","",VLOOKUP(A50,[7]令和3年度契約状況調査票!$D:$AR,11,FALSE))</f>
        <v/>
      </c>
      <c r="F50" s="16" t="str">
        <f>IF(A50="","",VLOOKUP(A50,[7]令和3年度契約状況調査票!$D:$AR,12,FALSE))</f>
        <v/>
      </c>
      <c r="G50" s="17" t="str">
        <f>IF(A50="","",VLOOKUP(A50,[7]令和3年度契約状況調査票!$D:$AR,32,FALSE))</f>
        <v/>
      </c>
      <c r="H50" s="18" t="str">
        <f>IF(A50="","",IF(VLOOKUP(A50,[7]令和3年度契約状況調査票!$D:$AR,22,FALSE)="②同種の他の契約の予定価格を類推されるおそれがあるため公表しない","同種の他の契約の予定価格を類推されるおそれがあるため公表しない",IF(VLOOKUP(A50,[7]令和3年度契約状況調査票!$D:$AR,22,FALSE)="－","－",IF(VLOOKUP(A50,[7]令和3年度契約状況調査票!$D:$AR,8,FALSE)&lt;&gt;"",TEXT(VLOOKUP(A50,[7]令和3年度契約状況調査票!$D:$AR,15,FALSE),"#,##0円")&amp;CHAR(10)&amp;"(A)",VLOOKUP(A50,[7]令和3年度契約状況調査票!$D:$AR,15,FALSE)))))</f>
        <v/>
      </c>
      <c r="I50" s="18" t="str">
        <f>IF(A50="","",VLOOKUP(A50,[7]令和3年度契約状況調査票!$D:$AR,16,FALSE))</f>
        <v/>
      </c>
      <c r="J50" s="20" t="str">
        <f>IF(A50="","",IF(VLOOKUP(A50,[7]令和3年度契約状況調査票!$D:$AR,22,FALSE)="②同種の他の契約の予定価格を類推されるおそれがあるため公表しない","－",IF(VLOOKUP(A50,[7]令和3年度契約状況調査票!$D:$AR,22,FALSE)="－","－",IF(VLOOKUP(A50,[7]令和3年度契約状況調査票!$D:$AR,8,FALSE)&lt;&gt;"",TEXT(VLOOKUP(A50,[7]令和3年度契約状況調査票!$D:$AR,18,FALSE),"#.0%")&amp;CHAR(10)&amp;"(B/A×100)",VLOOKUP(A50,[7]令和3年度契約状況調査票!$D:$AR,18,FALSE)))))</f>
        <v/>
      </c>
      <c r="K50" s="38" t="s">
        <v>30</v>
      </c>
      <c r="L50" s="20" t="str">
        <f>IF(A50="","",IF(VLOOKUP(A50,[7]令和3年度契約状況調査票!$D:$AR,28,FALSE)="①公益社団法人","公社",IF(VLOOKUP(A50,[7]令和3年度契約状況調査票!$D:$AR,28,FALSE)="②公益財団法人","公財","")))</f>
        <v/>
      </c>
      <c r="M50" s="20" t="str">
        <f>IF(A50="","",VLOOKUP(A50,[7]令和3年度契約状況調査票!$D:$AR,29,FALSE))</f>
        <v/>
      </c>
      <c r="N50" s="21" t="str">
        <f>IF(A50="","",IF(VLOOKUP(A50,[7]令和3年度契約状況調査票!$D:$AR,29,FALSE)="国所管",VLOOKUP(A50,[7]令和3年度契約状況調査票!$D:$AR,23,FALSE),""))</f>
        <v/>
      </c>
      <c r="O50" s="22" t="str">
        <f>IF(A50="","",IF(AND(Q50="○",P50="分担契約/単価契約"),"単価契約"&amp;CHAR(10)&amp;"予定調達総額 "&amp;TEXT(VLOOKUP(A50,[7]令和3年度契約状況調査票!$D:$AR,17,FALSE),"#,##0円")&amp;"(B)"&amp;CHAR(10)&amp;"分担契約"&amp;CHAR(10)&amp;VLOOKUP(A50,[7]令和3年度契約状況調査票!$D:$AR,33,FALSE),IF(AND(Q50="○",P50="分担契約"),"分担契約"&amp;CHAR(10)&amp;"契約総額 "&amp;TEXT(VLOOKUP(A50,[7]令和3年度契約状況調査票!$D:$AR,17,FALSE),"#,##0円")&amp;"(B)"&amp;CHAR(10)&amp;VLOOKUP(A50,[7]令和3年度契約状況調査票!$D:$AR,33,FALSE),(IF(P50="分担契約/単価契約","単価契約"&amp;CHAR(10)&amp;"予定調達総額 "&amp;TEXT(VLOOKUP(A50,[7]令和3年度契約状況調査票!$D:$AR,17,FALSE),"#,##0円")&amp;CHAR(10)&amp;"分担契約"&amp;CHAR(10)&amp;VLOOKUP(A50,[7]令和3年度契約状況調査票!$D:$AR,33,FALSE),IF(P50="分担契約","分担契約"&amp;CHAR(10)&amp;"契約総額 "&amp;TEXT(VLOOKUP(A50,[7]令和3年度契約状況調査票!$D:$AR,17,FALSE),"#,##0円")&amp;CHAR(10)&amp;VLOOKUP(A50,[7]令和3年度契約状況調査票!$D:$AR,33,FALSE),IF(P50="単価契約","単価契約"&amp;CHAR(10)&amp;"予定調達総額 "&amp;TEXT(VLOOKUP(A50,[7]令和3年度契約状況調査票!$D:$AR,17,FALSE),"#,##0円")&amp;CHAR(10)&amp;VLOOKUP(A50,[7]令和3年度契約状況調査票!$D:$AR,33,FALSE),VLOOKUP(A50,[7]令和3年度契約状況調査票!$D:$AR,33,FALSE))))))))</f>
        <v/>
      </c>
      <c r="P50" s="36" t="str">
        <f>IF(A50="","",VLOOKUP(A50,[7]令和3年度契約状況調査票!$D:$BY,54,FALSE))</f>
        <v/>
      </c>
      <c r="Q50" s="36" t="str">
        <f>IF(A50="","",IF(VLOOKUP(A50,[7]令和3年度契約状況調査票!$D:$AR,22,FALSE)="②同種の他の契約の予定価格を類推されるおそれがあるため公表しない","×","○"))</f>
        <v/>
      </c>
    </row>
    <row r="51" spans="1:17" s="11" customFormat="1" ht="67.5" hidden="1" customHeight="1">
      <c r="A51" s="12" t="str">
        <f>IF(MAX([7]令和3年度契約状況調査票!D45:D290)&gt;=ROW()-5,ROW()-5,"")</f>
        <v/>
      </c>
      <c r="B51" s="13" t="str">
        <f>IF(A51="","",VLOOKUP(A51,[7]令和3年度契約状況調査票!$D:$AR,6,FALSE))</f>
        <v/>
      </c>
      <c r="C51" s="14" t="str">
        <f>IF(A51="","",VLOOKUP(A51,[7]令和3年度契約状況調査票!$D:$AR,7,FALSE))</f>
        <v/>
      </c>
      <c r="D51" s="37" t="str">
        <f>IF(A51="","",VLOOKUP(A51,[7]令和3年度契約状況調査票!$D:$AR,10,FALSE))</f>
        <v/>
      </c>
      <c r="E51" s="13" t="str">
        <f>IF(A51="","",VLOOKUP(A51,[7]令和3年度契約状況調査票!$D:$AR,11,FALSE))</f>
        <v/>
      </c>
      <c r="F51" s="16" t="str">
        <f>IF(A51="","",VLOOKUP(A51,[7]令和3年度契約状況調査票!$D:$AR,12,FALSE))</f>
        <v/>
      </c>
      <c r="G51" s="17" t="str">
        <f>IF(A51="","",VLOOKUP(A51,[7]令和3年度契約状況調査票!$D:$AR,32,FALSE))</f>
        <v/>
      </c>
      <c r="H51" s="18" t="str">
        <f>IF(A51="","",IF(VLOOKUP(A51,[7]令和3年度契約状況調査票!$D:$AR,22,FALSE)="②同種の他の契約の予定価格を類推されるおそれがあるため公表しない","同種の他の契約の予定価格を類推されるおそれがあるため公表しない",IF(VLOOKUP(A51,[7]令和3年度契約状況調査票!$D:$AR,22,FALSE)="－","－",IF(VLOOKUP(A51,[7]令和3年度契約状況調査票!$D:$AR,8,FALSE)&lt;&gt;"",TEXT(VLOOKUP(A51,[7]令和3年度契約状況調査票!$D:$AR,15,FALSE),"#,##0円")&amp;CHAR(10)&amp;"(A)",VLOOKUP(A51,[7]令和3年度契約状況調査票!$D:$AR,15,FALSE)))))</f>
        <v/>
      </c>
      <c r="I51" s="18" t="str">
        <f>IF(A51="","",VLOOKUP(A51,[7]令和3年度契約状況調査票!$D:$AR,16,FALSE))</f>
        <v/>
      </c>
      <c r="J51" s="20" t="str">
        <f>IF(A51="","",IF(VLOOKUP(A51,[7]令和3年度契約状況調査票!$D:$AR,22,FALSE)="②同種の他の契約の予定価格を類推されるおそれがあるため公表しない","－",IF(VLOOKUP(A51,[7]令和3年度契約状況調査票!$D:$AR,22,FALSE)="－","－",IF(VLOOKUP(A51,[7]令和3年度契約状況調査票!$D:$AR,8,FALSE)&lt;&gt;"",TEXT(VLOOKUP(A51,[7]令和3年度契約状況調査票!$D:$AR,18,FALSE),"#.0%")&amp;CHAR(10)&amp;"(B/A×100)",VLOOKUP(A51,[7]令和3年度契約状況調査票!$D:$AR,18,FALSE)))))</f>
        <v/>
      </c>
      <c r="K51" s="38" t="s">
        <v>30</v>
      </c>
      <c r="L51" s="20" t="str">
        <f>IF(A51="","",IF(VLOOKUP(A51,[7]令和3年度契約状況調査票!$D:$AR,28,FALSE)="①公益社団法人","公社",IF(VLOOKUP(A51,[7]令和3年度契約状況調査票!$D:$AR,28,FALSE)="②公益財団法人","公財","")))</f>
        <v/>
      </c>
      <c r="M51" s="20" t="str">
        <f>IF(A51="","",VLOOKUP(A51,[7]令和3年度契約状況調査票!$D:$AR,29,FALSE))</f>
        <v/>
      </c>
      <c r="N51" s="21" t="str">
        <f>IF(A51="","",IF(VLOOKUP(A51,[7]令和3年度契約状況調査票!$D:$AR,29,FALSE)="国所管",VLOOKUP(A51,[7]令和3年度契約状況調査票!$D:$AR,23,FALSE),""))</f>
        <v/>
      </c>
      <c r="O51" s="22" t="str">
        <f>IF(A51="","",IF(AND(Q51="○",P51="分担契約/単価契約"),"単価契約"&amp;CHAR(10)&amp;"予定調達総額 "&amp;TEXT(VLOOKUP(A51,[7]令和3年度契約状況調査票!$D:$AR,17,FALSE),"#,##0円")&amp;"(B)"&amp;CHAR(10)&amp;"分担契約"&amp;CHAR(10)&amp;VLOOKUP(A51,[7]令和3年度契約状況調査票!$D:$AR,33,FALSE),IF(AND(Q51="○",P51="分担契約"),"分担契約"&amp;CHAR(10)&amp;"契約総額 "&amp;TEXT(VLOOKUP(A51,[7]令和3年度契約状況調査票!$D:$AR,17,FALSE),"#,##0円")&amp;"(B)"&amp;CHAR(10)&amp;VLOOKUP(A51,[7]令和3年度契約状況調査票!$D:$AR,33,FALSE),(IF(P51="分担契約/単価契約","単価契約"&amp;CHAR(10)&amp;"予定調達総額 "&amp;TEXT(VLOOKUP(A51,[7]令和3年度契約状況調査票!$D:$AR,17,FALSE),"#,##0円")&amp;CHAR(10)&amp;"分担契約"&amp;CHAR(10)&amp;VLOOKUP(A51,[7]令和3年度契約状況調査票!$D:$AR,33,FALSE),IF(P51="分担契約","分担契約"&amp;CHAR(10)&amp;"契約総額 "&amp;TEXT(VLOOKUP(A51,[7]令和3年度契約状況調査票!$D:$AR,17,FALSE),"#,##0円")&amp;CHAR(10)&amp;VLOOKUP(A51,[7]令和3年度契約状況調査票!$D:$AR,33,FALSE),IF(P51="単価契約","単価契約"&amp;CHAR(10)&amp;"予定調達総額 "&amp;TEXT(VLOOKUP(A51,[7]令和3年度契約状況調査票!$D:$AR,17,FALSE),"#,##0円")&amp;CHAR(10)&amp;VLOOKUP(A51,[7]令和3年度契約状況調査票!$D:$AR,33,FALSE),VLOOKUP(A51,[7]令和3年度契約状況調査票!$D:$AR,33,FALSE))))))))</f>
        <v/>
      </c>
      <c r="P51" s="36" t="str">
        <f>IF(A51="","",VLOOKUP(A51,[7]令和3年度契約状況調査票!$D:$BY,54,FALSE))</f>
        <v/>
      </c>
      <c r="Q51" s="36" t="str">
        <f>IF(A51="","",IF(VLOOKUP(A51,[7]令和3年度契約状況調査票!$D:$AR,22,FALSE)="②同種の他の契約の予定価格を類推されるおそれがあるため公表しない","×","○"))</f>
        <v/>
      </c>
    </row>
    <row r="52" spans="1:17" s="11" customFormat="1" ht="67.5" hidden="1" customHeight="1">
      <c r="A52" s="12" t="str">
        <f>IF(MAX([7]令和3年度契約状況調査票!D46:D291)&gt;=ROW()-5,ROW()-5,"")</f>
        <v/>
      </c>
      <c r="B52" s="13" t="str">
        <f>IF(A52="","",VLOOKUP(A52,[7]令和3年度契約状況調査票!$D:$AR,6,FALSE))</f>
        <v/>
      </c>
      <c r="C52" s="14" t="str">
        <f>IF(A52="","",VLOOKUP(A52,[7]令和3年度契約状況調査票!$D:$AR,7,FALSE))</f>
        <v/>
      </c>
      <c r="D52" s="37" t="str">
        <f>IF(A52="","",VLOOKUP(A52,[7]令和3年度契約状況調査票!$D:$AR,10,FALSE))</f>
        <v/>
      </c>
      <c r="E52" s="13" t="str">
        <f>IF(A52="","",VLOOKUP(A52,[7]令和3年度契約状況調査票!$D:$AR,11,FALSE))</f>
        <v/>
      </c>
      <c r="F52" s="16" t="str">
        <f>IF(A52="","",VLOOKUP(A52,[7]令和3年度契約状況調査票!$D:$AR,12,FALSE))</f>
        <v/>
      </c>
      <c r="G52" s="17" t="str">
        <f>IF(A52="","",VLOOKUP(A52,[7]令和3年度契約状況調査票!$D:$AR,32,FALSE))</f>
        <v/>
      </c>
      <c r="H52" s="18" t="str">
        <f>IF(A52="","",IF(VLOOKUP(A52,[7]令和3年度契約状況調査票!$D:$AR,22,FALSE)="②同種の他の契約の予定価格を類推されるおそれがあるため公表しない","同種の他の契約の予定価格を類推されるおそれがあるため公表しない",IF(VLOOKUP(A52,[7]令和3年度契約状況調査票!$D:$AR,22,FALSE)="－","－",IF(VLOOKUP(A52,[7]令和3年度契約状況調査票!$D:$AR,8,FALSE)&lt;&gt;"",TEXT(VLOOKUP(A52,[7]令和3年度契約状況調査票!$D:$AR,15,FALSE),"#,##0円")&amp;CHAR(10)&amp;"(A)",VLOOKUP(A52,[7]令和3年度契約状況調査票!$D:$AR,15,FALSE)))))</f>
        <v/>
      </c>
      <c r="I52" s="18" t="str">
        <f>IF(A52="","",VLOOKUP(A52,[7]令和3年度契約状況調査票!$D:$AR,16,FALSE))</f>
        <v/>
      </c>
      <c r="J52" s="20" t="str">
        <f>IF(A52="","",IF(VLOOKUP(A52,[7]令和3年度契約状況調査票!$D:$AR,22,FALSE)="②同種の他の契約の予定価格を類推されるおそれがあるため公表しない","－",IF(VLOOKUP(A52,[7]令和3年度契約状況調査票!$D:$AR,22,FALSE)="－","－",IF(VLOOKUP(A52,[7]令和3年度契約状況調査票!$D:$AR,8,FALSE)&lt;&gt;"",TEXT(VLOOKUP(A52,[7]令和3年度契約状況調査票!$D:$AR,18,FALSE),"#.0%")&amp;CHAR(10)&amp;"(B/A×100)",VLOOKUP(A52,[7]令和3年度契約状況調査票!$D:$AR,18,FALSE)))))</f>
        <v/>
      </c>
      <c r="K52" s="38" t="s">
        <v>30</v>
      </c>
      <c r="L52" s="20" t="str">
        <f>IF(A52="","",IF(VLOOKUP(A52,[7]令和3年度契約状況調査票!$D:$AR,28,FALSE)="①公益社団法人","公社",IF(VLOOKUP(A52,[7]令和3年度契約状況調査票!$D:$AR,28,FALSE)="②公益財団法人","公財","")))</f>
        <v/>
      </c>
      <c r="M52" s="20" t="str">
        <f>IF(A52="","",VLOOKUP(A52,[7]令和3年度契約状況調査票!$D:$AR,29,FALSE))</f>
        <v/>
      </c>
      <c r="N52" s="21" t="str">
        <f>IF(A52="","",IF(VLOOKUP(A52,[7]令和3年度契約状況調査票!$D:$AR,29,FALSE)="国所管",VLOOKUP(A52,[7]令和3年度契約状況調査票!$D:$AR,23,FALSE),""))</f>
        <v/>
      </c>
      <c r="O52" s="22" t="str">
        <f>IF(A52="","",IF(AND(Q52="○",P52="分担契約/単価契約"),"単価契約"&amp;CHAR(10)&amp;"予定調達総額 "&amp;TEXT(VLOOKUP(A52,[7]令和3年度契約状況調査票!$D:$AR,17,FALSE),"#,##0円")&amp;"(B)"&amp;CHAR(10)&amp;"分担契約"&amp;CHAR(10)&amp;VLOOKUP(A52,[7]令和3年度契約状況調査票!$D:$AR,33,FALSE),IF(AND(Q52="○",P52="分担契約"),"分担契約"&amp;CHAR(10)&amp;"契約総額 "&amp;TEXT(VLOOKUP(A52,[7]令和3年度契約状況調査票!$D:$AR,17,FALSE),"#,##0円")&amp;"(B)"&amp;CHAR(10)&amp;VLOOKUP(A52,[7]令和3年度契約状況調査票!$D:$AR,33,FALSE),(IF(P52="分担契約/単価契約","単価契約"&amp;CHAR(10)&amp;"予定調達総額 "&amp;TEXT(VLOOKUP(A52,[7]令和3年度契約状況調査票!$D:$AR,17,FALSE),"#,##0円")&amp;CHAR(10)&amp;"分担契約"&amp;CHAR(10)&amp;VLOOKUP(A52,[7]令和3年度契約状況調査票!$D:$AR,33,FALSE),IF(P52="分担契約","分担契約"&amp;CHAR(10)&amp;"契約総額 "&amp;TEXT(VLOOKUP(A52,[7]令和3年度契約状況調査票!$D:$AR,17,FALSE),"#,##0円")&amp;CHAR(10)&amp;VLOOKUP(A52,[7]令和3年度契約状況調査票!$D:$AR,33,FALSE),IF(P52="単価契約","単価契約"&amp;CHAR(10)&amp;"予定調達総額 "&amp;TEXT(VLOOKUP(A52,[7]令和3年度契約状況調査票!$D:$AR,17,FALSE),"#,##0円")&amp;CHAR(10)&amp;VLOOKUP(A52,[7]令和3年度契約状況調査票!$D:$AR,33,FALSE),VLOOKUP(A52,[7]令和3年度契約状況調査票!$D:$AR,33,FALSE))))))))</f>
        <v/>
      </c>
      <c r="P52" s="36" t="str">
        <f>IF(A52="","",VLOOKUP(A52,[7]令和3年度契約状況調査票!$D:$BY,54,FALSE))</f>
        <v/>
      </c>
      <c r="Q52" s="36" t="str">
        <f>IF(A52="","",IF(VLOOKUP(A52,[7]令和3年度契約状況調査票!$D:$AR,22,FALSE)="②同種の他の契約の予定価格を類推されるおそれがあるため公表しない","×","○"))</f>
        <v/>
      </c>
    </row>
    <row r="53" spans="1:17" hidden="1"/>
    <row r="54" spans="1:17" hidden="1"/>
    <row r="55" spans="1:17" hidden="1"/>
    <row r="56" spans="1:17" hidden="1"/>
    <row r="57" spans="1:17" hidden="1"/>
    <row r="58" spans="1:17" hidden="1"/>
    <row r="59" spans="1:17" hidden="1"/>
    <row r="60" spans="1:17" hidden="1"/>
    <row r="61" spans="1:17" hidden="1"/>
    <row r="62" spans="1:17" hidden="1"/>
    <row r="63" spans="1:17" hidden="1"/>
    <row r="64" spans="1: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sheetData>
  <mergeCells count="14">
    <mergeCell ref="J4:J5"/>
    <mergeCell ref="K4:K5"/>
    <mergeCell ref="L4:N4"/>
    <mergeCell ref="O4:O5"/>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52"/>
    <dataValidation operator="greaterThanOrEqual" allowBlank="1" showInputMessage="1" showErrorMessage="1" errorTitle="注意" error="プルダウンメニューから選択して下さい_x000a_" sqref="G6:G52"/>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0"/>
  <sheetViews>
    <sheetView showZeros="0" view="pageBreakPreview" topLeftCell="B5" zoomScale="80" zoomScaleNormal="100" zoomScaleSheetLayoutView="80" workbookViewId="0">
      <selection activeCell="E10" sqref="E10"/>
    </sheetView>
  </sheetViews>
  <sheetFormatPr defaultRowHeight="11.25"/>
  <cols>
    <col min="1" max="1" width="7.25" style="27" hidden="1" customWidth="1"/>
    <col min="2" max="2" width="30.625" style="28" customWidth="1"/>
    <col min="3" max="3" width="20.625" style="27" customWidth="1"/>
    <col min="4" max="4" width="14.375" style="27" customWidth="1"/>
    <col min="5" max="5" width="20.625" style="28" customWidth="1"/>
    <col min="6" max="7" width="14.375" style="28" customWidth="1"/>
    <col min="8" max="8" width="14.625" style="39" customWidth="1"/>
    <col min="9" max="9" width="14.625" style="27" customWidth="1"/>
    <col min="10" max="10" width="7.625" style="40" customWidth="1"/>
    <col min="11" max="12" width="8.125" style="28" customWidth="1"/>
    <col min="13" max="13" width="8.125" style="32" customWidth="1"/>
    <col min="14" max="14" width="13.375" style="28" customWidth="1"/>
    <col min="15" max="15" width="11.25" style="28" hidden="1" customWidth="1"/>
    <col min="16" max="16" width="0" style="28" hidden="1" customWidth="1"/>
    <col min="17" max="16384" width="9" style="28"/>
  </cols>
  <sheetData>
    <row r="1" spans="1:16" ht="27.75" customHeight="1">
      <c r="A1" s="65"/>
      <c r="B1" s="68" t="s">
        <v>31</v>
      </c>
      <c r="C1" s="69"/>
      <c r="D1" s="69"/>
      <c r="E1" s="69"/>
      <c r="F1" s="69"/>
      <c r="G1" s="69"/>
      <c r="H1" s="70"/>
      <c r="I1" s="69"/>
      <c r="J1" s="69"/>
      <c r="K1" s="69"/>
      <c r="L1" s="69"/>
      <c r="M1" s="69"/>
      <c r="N1" s="69"/>
    </row>
    <row r="2" spans="1:16">
      <c r="A2" s="66"/>
    </row>
    <row r="3" spans="1:16">
      <c r="A3" s="66"/>
      <c r="B3" s="26"/>
      <c r="N3" s="33"/>
    </row>
    <row r="4" spans="1:16" ht="21.95" customHeight="1">
      <c r="A4" s="66"/>
      <c r="B4" s="47" t="s">
        <v>32</v>
      </c>
      <c r="C4" s="47" t="s">
        <v>17</v>
      </c>
      <c r="D4" s="47" t="s">
        <v>18</v>
      </c>
      <c r="E4" s="47" t="s">
        <v>19</v>
      </c>
      <c r="F4" s="49" t="s">
        <v>20</v>
      </c>
      <c r="G4" s="47" t="s">
        <v>33</v>
      </c>
      <c r="H4" s="56" t="s">
        <v>22</v>
      </c>
      <c r="I4" s="47" t="s">
        <v>23</v>
      </c>
      <c r="J4" s="62" t="s">
        <v>24</v>
      </c>
      <c r="K4" s="63" t="s">
        <v>26</v>
      </c>
      <c r="L4" s="64"/>
      <c r="M4" s="64"/>
      <c r="N4" s="49" t="s">
        <v>34</v>
      </c>
    </row>
    <row r="5" spans="1:16" s="36" customFormat="1" ht="36.75" customHeight="1">
      <c r="A5" s="67"/>
      <c r="B5" s="47"/>
      <c r="C5" s="47"/>
      <c r="D5" s="47"/>
      <c r="E5" s="47"/>
      <c r="F5" s="50"/>
      <c r="G5" s="47"/>
      <c r="H5" s="56"/>
      <c r="I5" s="47"/>
      <c r="J5" s="62"/>
      <c r="K5" s="34" t="s">
        <v>28</v>
      </c>
      <c r="L5" s="34" t="s">
        <v>29</v>
      </c>
      <c r="M5" s="41" t="s">
        <v>14</v>
      </c>
      <c r="N5" s="50"/>
    </row>
    <row r="6" spans="1:16" s="36" customFormat="1" ht="78" customHeight="1">
      <c r="A6" s="42">
        <f>IF(MAX([7]令和3年度契約状況調査票!C5:E245)&gt;=ROW()-5,ROW()-5,"")</f>
        <v>1</v>
      </c>
      <c r="B6" s="13" t="str">
        <f>IF(A6="","",VLOOKUP(A6,[7]令和3年度契約状況調査票!$E:$AR,5,FALSE))</f>
        <v>税務大学校和光校舎及び関東信越研修所において使用するガスの調達　658,000立方メートル</v>
      </c>
      <c r="C6" s="14" t="str">
        <f>IF(A6="","",VLOOKUP(A6,[7]令和3年度契約状況調査票!$E:$AR,6,FALSE))</f>
        <v>支出負担行為担当官
税務大学校副校長
三宅　啓介
埼玉県和光市南２－３－７</v>
      </c>
      <c r="D6" s="43">
        <f>IF(A6="","",VLOOKUP(A6,[7]令和3年度契約状況調査票!$E:$AR,9,FALSE))</f>
        <v>44545</v>
      </c>
      <c r="E6" s="13" t="str">
        <f>IF(A6="","",VLOOKUP(A6,[7]令和3年度契約状況調査票!$E:$AR,10,FALSE))</f>
        <v>東京電力エナジーパートナー株式会社　
東京都千代田区内幸町１－１－３</v>
      </c>
      <c r="F6" s="16">
        <f>IF(A6="","",VLOOKUP(A6,[7]令和3年度契約状況調査票!$E:$AR,11,FALSE))</f>
        <v>8010001166930</v>
      </c>
      <c r="G6" s="17" t="str">
        <f>IF(A6="","",IF(VLOOKUP(A6,[7]令和3年度契約状況調査票!$E:$AR,12,FALSE)="②一般競争入札（総合評価方式）","一般競争入札"&amp;CHAR(10)&amp;"（総合評価方式）","一般競争入札"))</f>
        <v>一般競争入札</v>
      </c>
      <c r="H6" s="18" t="str">
        <f>IF(A6="","",IF(VLOOKUP(A6,[7]令和3年度契約状況調査票!$E:$AR,21,FALSE)="②同種の他の契約の予定価格を類推されるおそれがあるため公表しない","同種の他の契約の予定価格を類推されるおそれがあるため公表しない",IF(VLOOKUP(A6,[7]令和3年度契約状況調査票!$E:$AR,21,FALSE)="－","－",IF(VLOOKUP(A6,[7]令和3年度契約状況調査票!$E:$AR,7,FALSE)&lt;&gt;"",TEXT(VLOOKUP(A6,[7]令和3年度契約状況調査票!$E:$AR,14,FALSE),"#,##0円")&amp;CHAR(10)&amp;"(A)",VLOOKUP(A6,[7]令和3年度契約状況調査票!$E:$AR,14,FALSE)))))</f>
        <v>同種の他の契約の予定価格を類推されるおそれがあるため公表しない</v>
      </c>
      <c r="I6" s="18" t="str">
        <f>IF(A6="","",VLOOKUP(A6,[7]令和3年度契約状況調査票!$E:$AR,15,FALSE))</f>
        <v>@51.202円ほか</v>
      </c>
      <c r="J6" s="19" t="str">
        <f>IF(A6="","",IF(VLOOKUP(A6,[7]令和3年度契約状況調査票!$E:$AR,21,FALSE)="②同種の他の契約の予定価格を類推されるおそれがあるため公表しない","－",IF(VLOOKUP(A6,[7]令和3年度契約状況調査票!$E:$AR,21,FALSE)="－","－",IF(VLOOKUP(A6,[7]令和3年度契約状況調査票!$E:$AR,7,FALSE)&lt;&gt;"",TEXT(VLOOKUP(A6,[7]令和3年度契約状況調査票!$E:$AR,17,FALSE),"#.0%")&amp;CHAR(10)&amp;"(B/A×100)",VLOOKUP(A6,[7]令和3年度契約状況調査票!$E:$AR,17,FALSE)))))</f>
        <v>－</v>
      </c>
      <c r="K6" s="20" t="str">
        <f>IF(A6="","",IF(VLOOKUP(A6,[7]令和3年度契約状況調査票!$E:$AR,27,FALSE)="①公益社団法人","公社",IF(VLOOKUP(A6,[7]令和3年度契約状況調査票!$E:$AR,27,FALSE)="②公益財団法人","公財","")))</f>
        <v/>
      </c>
      <c r="L6" s="20">
        <f>IF(A6="","",VLOOKUP(A6,[7]令和3年度契約状況調査票!$E:$AR,28,FALSE))</f>
        <v>0</v>
      </c>
      <c r="M6" s="21" t="str">
        <f>IF(A6="","",IF(VLOOKUP(A6,[7]令和3年度契約状況調査票!$E:$AR,28,FALSE)="国所管",VLOOKUP(A6,[7]令和3年度契約状況調査票!$E:$AR,22,FALSE),""))</f>
        <v/>
      </c>
      <c r="N6" s="22" t="str">
        <f>IF(A6="","",IF(AND(P6="○",O6="分担契約/単価契約"),"単価契約"&amp;CHAR(10)&amp;"予定調達総額 "&amp;TEXT(VLOOKUP(A6,[7]令和3年度契約状況調査票!$E:$AR,16,FALSE),"#,##0円")&amp;"(B)"&amp;CHAR(10)&amp;"分担契約"&amp;CHAR(10)&amp;VLOOKUP(A6,[7]令和3年度契約状況調査票!$E:$AR,32,FALSE),IF(AND(P6="○",O6="分担契約"),"分担契約"&amp;CHAR(10)&amp;"契約総額 "&amp;TEXT(VLOOKUP(A6,[7]令和3年度契約状況調査票!$E:$AR,16,FALSE),"#,##0円")&amp;"(B)"&amp;CHAR(10)&amp;VLOOKUP(A6,[7]令和3年度契約状況調査票!$E:$AR,32,FALSE),(IF(O6="分担契約/単価契約","単価契約"&amp;CHAR(10)&amp;"予定調達総額 "&amp;TEXT(VLOOKUP(A6,[7]令和3年度契約状況調査票!$E:$AR,16,FALSE),"#,##0円")&amp;CHAR(10)&amp;"分担契約"&amp;CHAR(10)&amp;VLOOKUP(A6,[7]令和3年度契約状況調査票!$E:$AR,32,FALSE),IF(O6="分担契約","分担契約"&amp;CHAR(10)&amp;"契約総額 "&amp;TEXT(VLOOKUP(A6,[7]令和3年度契約状況調査票!$E:$AR,16,FALSE),"#,##0円")&amp;CHAR(10)&amp;VLOOKUP(A6,[7]令和3年度契約状況調査票!$E:$AR,32,FALSE),IF(O6="単価契約","単価契約"&amp;CHAR(10)&amp;"予定調達総額 "&amp;TEXT(VLOOKUP(A6,[7]令和3年度契約状況調査票!$E:$AR,16,FALSE),"#,##0円")&amp;CHAR(10)&amp;VLOOKUP(A6,[7]令和3年度契約状況調査票!$E:$AR,32,FALSE),VLOOKUP(A6,[7]令和3年度契約状況調査票!$E:$AR,32,FALSE))))))))</f>
        <v xml:space="preserve">単価契約
予定調達総額 43,434,416円
</v>
      </c>
      <c r="O6" s="36" t="str">
        <f>IF(A6="","",VLOOKUP(A6,[7]令和3年度契約状況調査票!$E:$BY,53,FALSE))</f>
        <v>単価契約</v>
      </c>
      <c r="P6" s="36" t="str">
        <f>IF(A6="","",IF(VLOOKUP(A6,[7]令和3年度契約状況調査票!$E:$AR,21,FALSE)="②同種の他の契約の予定価格を類推されるおそれがあるため公表しない","×","○"))</f>
        <v>×</v>
      </c>
    </row>
    <row r="7" spans="1:16" s="36" customFormat="1" ht="60" customHeight="1">
      <c r="A7" s="42" t="str">
        <f>IF(MAX([7]令和3年度契約状況調査票!C6:E246)&gt;=ROW()-5,ROW()-5,"")</f>
        <v/>
      </c>
      <c r="B7" s="13" t="str">
        <f>IF(A7="","",VLOOKUP(A7,[7]令和3年度契約状況調査票!$E:$AR,5,FALSE))</f>
        <v/>
      </c>
      <c r="C7" s="14" t="str">
        <f>IF(A7="","",VLOOKUP(A7,[7]令和3年度契約状況調査票!$E:$AR,6,FALSE))</f>
        <v/>
      </c>
      <c r="D7" s="43" t="str">
        <f>IF(A7="","",VLOOKUP(A7,[7]令和3年度契約状況調査票!$E:$AR,9,FALSE))</f>
        <v/>
      </c>
      <c r="E7" s="13" t="str">
        <f>IF(A7="","",VLOOKUP(A7,[7]令和3年度契約状況調査票!$E:$AR,10,FALSE))</f>
        <v/>
      </c>
      <c r="F7" s="16" t="str">
        <f>IF(A7="","",VLOOKUP(A7,[7]令和3年度契約状況調査票!$E:$AR,11,FALSE))</f>
        <v/>
      </c>
      <c r="G7" s="17" t="str">
        <f>IF(A7="","",IF(VLOOKUP(A7,[7]令和3年度契約状況調査票!$E:$AR,12,FALSE)="②一般競争入札（総合評価方式）","一般競争入札"&amp;CHAR(10)&amp;"（総合評価方式）","一般競争入札"))</f>
        <v/>
      </c>
      <c r="H7" s="18" t="str">
        <f>IF(A7="","",IF(VLOOKUP(A7,[7]令和3年度契約状況調査票!$E:$AR,21,FALSE)="②同種の他の契約の予定価格を類推されるおそれがあるため公表しない","同種の他の契約の予定価格を類推されるおそれがあるため公表しない",IF(VLOOKUP(A7,[7]令和3年度契約状況調査票!$E:$AR,21,FALSE)="－","－",IF(VLOOKUP(A7,[7]令和3年度契約状況調査票!$E:$AR,7,FALSE)&lt;&gt;"",TEXT(VLOOKUP(A7,[7]令和3年度契約状況調査票!$E:$AR,14,FALSE),"#,##0円")&amp;CHAR(10)&amp;"(A)",VLOOKUP(A7,[7]令和3年度契約状況調査票!$E:$AR,14,FALSE)))))</f>
        <v/>
      </c>
      <c r="I7" s="18" t="str">
        <f>IF(A7="","",VLOOKUP(A7,[7]令和3年度契約状況調査票!$E:$AR,15,FALSE))</f>
        <v/>
      </c>
      <c r="J7" s="19" t="str">
        <f>IF(A7="","",IF(VLOOKUP(A7,[7]令和3年度契約状況調査票!$E:$AR,21,FALSE)="②同種の他の契約の予定価格を類推されるおそれがあるため公表しない","－",IF(VLOOKUP(A7,[7]令和3年度契約状況調査票!$E:$AR,21,FALSE)="－","－",IF(VLOOKUP(A7,[7]令和3年度契約状況調査票!$E:$AR,7,FALSE)&lt;&gt;"",TEXT(VLOOKUP(A7,[7]令和3年度契約状況調査票!$E:$AR,17,FALSE),"#.0%")&amp;CHAR(10)&amp;"(B/A×100)",VLOOKUP(A7,[7]令和3年度契約状況調査票!$E:$AR,17,FALSE)))))</f>
        <v/>
      </c>
      <c r="K7" s="20" t="str">
        <f>IF(A7="","",IF(VLOOKUP(A7,[7]令和3年度契約状況調査票!$E:$AR,27,FALSE)="①公益社団法人","公社",IF(VLOOKUP(A7,[7]令和3年度契約状況調査票!$E:$AR,27,FALSE)="②公益財団法人","公財","")))</f>
        <v/>
      </c>
      <c r="L7" s="20" t="str">
        <f>IF(A7="","",VLOOKUP(A7,[7]令和3年度契約状況調査票!$E:$AR,28,FALSE))</f>
        <v/>
      </c>
      <c r="M7" s="21" t="str">
        <f>IF(A7="","",IF(VLOOKUP(A7,[7]令和3年度契約状況調査票!$E:$AR,28,FALSE)="国所管",VLOOKUP(A7,[7]令和3年度契約状況調査票!$E:$AR,22,FALSE),""))</f>
        <v/>
      </c>
      <c r="N7" s="22" t="str">
        <f>IF(A7="","",IF(AND(P7="○",O7="分担契約/単価契約"),"単価契約"&amp;CHAR(10)&amp;"予定調達総額 "&amp;TEXT(VLOOKUP(A7,[7]令和3年度契約状況調査票!$E:$AR,16,FALSE),"#,##0円")&amp;"(B)"&amp;CHAR(10)&amp;"分担契約"&amp;CHAR(10)&amp;VLOOKUP(A7,[7]令和3年度契約状況調査票!$E:$AR,32,FALSE),IF(AND(P7="○",O7="分担契約"),"分担契約"&amp;CHAR(10)&amp;"契約総額 "&amp;TEXT(VLOOKUP(A7,[7]令和3年度契約状況調査票!$E:$AR,16,FALSE),"#,##0円")&amp;"(B)"&amp;CHAR(10)&amp;VLOOKUP(A7,[7]令和3年度契約状況調査票!$E:$AR,32,FALSE),(IF(O7="分担契約/単価契約","単価契約"&amp;CHAR(10)&amp;"予定調達総額 "&amp;TEXT(VLOOKUP(A7,[7]令和3年度契約状況調査票!$E:$AR,16,FALSE),"#,##0円")&amp;CHAR(10)&amp;"分担契約"&amp;CHAR(10)&amp;VLOOKUP(A7,[7]令和3年度契約状況調査票!$E:$AR,32,FALSE),IF(O7="分担契約","分担契約"&amp;CHAR(10)&amp;"契約総額 "&amp;TEXT(VLOOKUP(A7,[7]令和3年度契約状況調査票!$E:$AR,16,FALSE),"#,##0円")&amp;CHAR(10)&amp;VLOOKUP(A7,[7]令和3年度契約状況調査票!$E:$AR,32,FALSE),IF(O7="単価契約","単価契約"&amp;CHAR(10)&amp;"予定調達総額 "&amp;TEXT(VLOOKUP(A7,[7]令和3年度契約状況調査票!$E:$AR,16,FALSE),"#,##0円")&amp;CHAR(10)&amp;VLOOKUP(A7,[7]令和3年度契約状況調査票!$E:$AR,32,FALSE),VLOOKUP(A7,[7]令和3年度契約状況調査票!$E:$AR,32,FALSE))))))))</f>
        <v/>
      </c>
      <c r="O7" s="36" t="str">
        <f>IF(A7="","",VLOOKUP(A7,[7]令和3年度契約状況調査票!$E:$BY,53,FALSE))</f>
        <v/>
      </c>
      <c r="P7" s="36" t="str">
        <f>IF(A7="","",IF(VLOOKUP(A7,[7]令和3年度契約状況調査票!$E:$AR,21,FALSE)="②同種の他の契約の予定価格を類推されるおそれがあるため公表しない","×","○"))</f>
        <v/>
      </c>
    </row>
    <row r="8" spans="1:16" s="36" customFormat="1" ht="60" customHeight="1">
      <c r="A8" s="42" t="str">
        <f>IF(MAX([7]令和3年度契約状況調査票!C9:E247)&gt;=ROW()-5,ROW()-5,"")</f>
        <v/>
      </c>
      <c r="B8" s="13" t="str">
        <f>IF(A8="","",VLOOKUP(A8,[7]令和3年度契約状況調査票!$E:$AR,5,FALSE))</f>
        <v/>
      </c>
      <c r="C8" s="14" t="str">
        <f>IF(A8="","",VLOOKUP(A8,[7]令和3年度契約状況調査票!$E:$AR,6,FALSE))</f>
        <v/>
      </c>
      <c r="D8" s="43" t="str">
        <f>IF(A8="","",VLOOKUP(A8,[7]令和3年度契約状況調査票!$E:$AR,9,FALSE))</f>
        <v/>
      </c>
      <c r="E8" s="13" t="str">
        <f>IF(A8="","",VLOOKUP(A8,[7]令和3年度契約状況調査票!$E:$AR,10,FALSE))</f>
        <v/>
      </c>
      <c r="F8" s="16" t="str">
        <f>IF(A8="","",VLOOKUP(A8,[7]令和3年度契約状況調査票!$E:$AR,11,FALSE))</f>
        <v/>
      </c>
      <c r="G8" s="17" t="str">
        <f>IF(A8="","",IF(VLOOKUP(A8,[7]令和3年度契約状況調査票!$E:$AR,12,FALSE)="②一般競争入札（総合評価方式）","一般競争入札"&amp;CHAR(10)&amp;"（総合評価方式）","一般競争入札"))</f>
        <v/>
      </c>
      <c r="H8" s="18" t="str">
        <f>IF(A8="","",IF(VLOOKUP(A8,[7]令和3年度契約状況調査票!$E:$AR,21,FALSE)="②同種の他の契約の予定価格を類推されるおそれがあるため公表しない","同種の他の契約の予定価格を類推されるおそれがあるため公表しない",IF(VLOOKUP(A8,[7]令和3年度契約状況調査票!$E:$AR,21,FALSE)="－","－",IF(VLOOKUP(A8,[7]令和3年度契約状況調査票!$E:$AR,7,FALSE)&lt;&gt;"",TEXT(VLOOKUP(A8,[7]令和3年度契約状況調査票!$E:$AR,14,FALSE),"#,##0円")&amp;CHAR(10)&amp;"(A)",VLOOKUP(A8,[7]令和3年度契約状況調査票!$E:$AR,14,FALSE)))))</f>
        <v/>
      </c>
      <c r="I8" s="18" t="str">
        <f>IF(A8="","",VLOOKUP(A8,[7]令和3年度契約状況調査票!$E:$AR,15,FALSE))</f>
        <v/>
      </c>
      <c r="J8" s="19" t="str">
        <f>IF(A8="","",IF(VLOOKUP(A8,[7]令和3年度契約状況調査票!$E:$AR,21,FALSE)="②同種の他の契約の予定価格を類推されるおそれがあるため公表しない","－",IF(VLOOKUP(A8,[7]令和3年度契約状況調査票!$E:$AR,21,FALSE)="－","－",IF(VLOOKUP(A8,[7]令和3年度契約状況調査票!$E:$AR,7,FALSE)&lt;&gt;"",TEXT(VLOOKUP(A8,[7]令和3年度契約状況調査票!$E:$AR,17,FALSE),"#.0%")&amp;CHAR(10)&amp;"(B/A×100)",VLOOKUP(A8,[7]令和3年度契約状況調査票!$E:$AR,17,FALSE)))))</f>
        <v/>
      </c>
      <c r="K8" s="20" t="str">
        <f>IF(A8="","",IF(VLOOKUP(A8,[7]令和3年度契約状況調査票!$E:$AR,27,FALSE)="①公益社団法人","公社",IF(VLOOKUP(A8,[7]令和3年度契約状況調査票!$E:$AR,27,FALSE)="②公益財団法人","公財","")))</f>
        <v/>
      </c>
      <c r="L8" s="20" t="str">
        <f>IF(A8="","",VLOOKUP(A8,[7]令和3年度契約状況調査票!$E:$AR,28,FALSE))</f>
        <v/>
      </c>
      <c r="M8" s="21" t="str">
        <f>IF(A8="","",IF(VLOOKUP(A8,[7]令和3年度契約状況調査票!$E:$AR,28,FALSE)="国所管",VLOOKUP(A8,[7]令和3年度契約状況調査票!$E:$AR,22,FALSE),""))</f>
        <v/>
      </c>
      <c r="N8" s="22" t="str">
        <f>IF(A8="","",IF(AND(P8="○",O8="分担契約/単価契約"),"単価契約"&amp;CHAR(10)&amp;"予定調達総額 "&amp;TEXT(VLOOKUP(A8,[7]令和3年度契約状況調査票!$E:$AR,16,FALSE),"#,##0円")&amp;"(B)"&amp;CHAR(10)&amp;"分担契約"&amp;CHAR(10)&amp;VLOOKUP(A8,[7]令和3年度契約状況調査票!$E:$AR,32,FALSE),IF(AND(P8="○",O8="分担契約"),"分担契約"&amp;CHAR(10)&amp;"契約総額 "&amp;TEXT(VLOOKUP(A8,[7]令和3年度契約状況調査票!$E:$AR,16,FALSE),"#,##0円")&amp;"(B)"&amp;CHAR(10)&amp;VLOOKUP(A8,[7]令和3年度契約状況調査票!$E:$AR,32,FALSE),(IF(O8="分担契約/単価契約","単価契約"&amp;CHAR(10)&amp;"予定調達総額 "&amp;TEXT(VLOOKUP(A8,[7]令和3年度契約状況調査票!$E:$AR,16,FALSE),"#,##0円")&amp;CHAR(10)&amp;"分担契約"&amp;CHAR(10)&amp;VLOOKUP(A8,[7]令和3年度契約状況調査票!$E:$AR,32,FALSE),IF(O8="分担契約","分担契約"&amp;CHAR(10)&amp;"契約総額 "&amp;TEXT(VLOOKUP(A8,[7]令和3年度契約状況調査票!$E:$AR,16,FALSE),"#,##0円")&amp;CHAR(10)&amp;VLOOKUP(A8,[7]令和3年度契約状況調査票!$E:$AR,32,FALSE),IF(O8="単価契約","単価契約"&amp;CHAR(10)&amp;"予定調達総額 "&amp;TEXT(VLOOKUP(A8,[7]令和3年度契約状況調査票!$E:$AR,16,FALSE),"#,##0円")&amp;CHAR(10)&amp;VLOOKUP(A8,[7]令和3年度契約状況調査票!$E:$AR,32,FALSE),VLOOKUP(A8,[7]令和3年度契約状況調査票!$E:$AR,32,FALSE))))))))</f>
        <v/>
      </c>
      <c r="O8" s="36" t="str">
        <f>IF(A8="","",VLOOKUP(A8,[7]令和3年度契約状況調査票!$E:$BY,53,FALSE))</f>
        <v/>
      </c>
      <c r="P8" s="36" t="str">
        <f>IF(A8="","",IF(VLOOKUP(A8,[7]令和3年度契約状況調査票!$E:$AR,21,FALSE)="②同種の他の契約の予定価格を類推されるおそれがあるため公表しない","×","○"))</f>
        <v/>
      </c>
    </row>
    <row r="9" spans="1:16" s="36" customFormat="1" ht="60" customHeight="1">
      <c r="A9" s="42" t="str">
        <f>IF(MAX([7]令和3年度契約状況調査票!C9:E248)&gt;=ROW()-5,ROW()-5,"")</f>
        <v/>
      </c>
      <c r="B9" s="13" t="str">
        <f>IF(A9="","",VLOOKUP(A9,[7]令和3年度契約状況調査票!$E:$AR,5,FALSE))</f>
        <v/>
      </c>
      <c r="C9" s="14" t="str">
        <f>IF(A9="","",VLOOKUP(A9,[7]令和3年度契約状況調査票!$E:$AR,6,FALSE))</f>
        <v/>
      </c>
      <c r="D9" s="43" t="str">
        <f>IF(A9="","",VLOOKUP(A9,[7]令和3年度契約状況調査票!$E:$AR,9,FALSE))</f>
        <v/>
      </c>
      <c r="E9" s="13" t="str">
        <f>IF(A9="","",VLOOKUP(A9,[7]令和3年度契約状況調査票!$E:$AR,10,FALSE))</f>
        <v/>
      </c>
      <c r="F9" s="16" t="str">
        <f>IF(A9="","",VLOOKUP(A9,[7]令和3年度契約状況調査票!$E:$AR,11,FALSE))</f>
        <v/>
      </c>
      <c r="G9" s="17" t="str">
        <f>IF(A9="","",IF(VLOOKUP(A9,[7]令和3年度契約状況調査票!$E:$AR,12,FALSE)="②一般競争入札（総合評価方式）","一般競争入札"&amp;CHAR(10)&amp;"（総合評価方式）","一般競争入札"))</f>
        <v/>
      </c>
      <c r="H9" s="18" t="str">
        <f>IF(A9="","",IF(VLOOKUP(A9,[7]令和3年度契約状況調査票!$E:$AR,21,FALSE)="②同種の他の契約の予定価格を類推されるおそれがあるため公表しない","同種の他の契約の予定価格を類推されるおそれがあるため公表しない",IF(VLOOKUP(A9,[7]令和3年度契約状況調査票!$E:$AR,21,FALSE)="－","－",IF(VLOOKUP(A9,[7]令和3年度契約状況調査票!$E:$AR,7,FALSE)&lt;&gt;"",TEXT(VLOOKUP(A9,[7]令和3年度契約状況調査票!$E:$AR,14,FALSE),"#,##0円")&amp;CHAR(10)&amp;"(A)",VLOOKUP(A9,[7]令和3年度契約状況調査票!$E:$AR,14,FALSE)))))</f>
        <v/>
      </c>
      <c r="I9" s="18" t="str">
        <f>IF(A9="","",VLOOKUP(A9,[7]令和3年度契約状況調査票!$E:$AR,15,FALSE))</f>
        <v/>
      </c>
      <c r="J9" s="19" t="str">
        <f>IF(A9="","",IF(VLOOKUP(A9,[7]令和3年度契約状況調査票!$E:$AR,21,FALSE)="②同種の他の契約の予定価格を類推されるおそれがあるため公表しない","－",IF(VLOOKUP(A9,[7]令和3年度契約状況調査票!$E:$AR,21,FALSE)="－","－",IF(VLOOKUP(A9,[7]令和3年度契約状況調査票!$E:$AR,7,FALSE)&lt;&gt;"",TEXT(VLOOKUP(A9,[7]令和3年度契約状況調査票!$E:$AR,17,FALSE),"#.0%")&amp;CHAR(10)&amp;"(B/A×100)",VLOOKUP(A9,[7]令和3年度契約状況調査票!$E:$AR,17,FALSE)))))</f>
        <v/>
      </c>
      <c r="K9" s="20" t="str">
        <f>IF(A9="","",IF(VLOOKUP(A9,[7]令和3年度契約状況調査票!$E:$AR,27,FALSE)="①公益社団法人","公社",IF(VLOOKUP(A9,[7]令和3年度契約状況調査票!$E:$AR,27,FALSE)="②公益財団法人","公財","")))</f>
        <v/>
      </c>
      <c r="L9" s="20" t="str">
        <f>IF(A9="","",VLOOKUP(A9,[7]令和3年度契約状況調査票!$E:$AR,28,FALSE))</f>
        <v/>
      </c>
      <c r="M9" s="21" t="str">
        <f>IF(A9="","",IF(VLOOKUP(A9,[7]令和3年度契約状況調査票!$E:$AR,28,FALSE)="国所管",VLOOKUP(A9,[7]令和3年度契約状況調査票!$E:$AR,22,FALSE),""))</f>
        <v/>
      </c>
      <c r="N9" s="22" t="str">
        <f>IF(A9="","",IF(AND(P9="○",O9="分担契約/単価契約"),"単価契約"&amp;CHAR(10)&amp;"予定調達総額 "&amp;TEXT(VLOOKUP(A9,[7]令和3年度契約状況調査票!$E:$AR,16,FALSE),"#,##0円")&amp;"(B)"&amp;CHAR(10)&amp;"分担契約"&amp;CHAR(10)&amp;VLOOKUP(A9,[7]令和3年度契約状況調査票!$E:$AR,32,FALSE),IF(AND(P9="○",O9="分担契約"),"分担契約"&amp;CHAR(10)&amp;"契約総額 "&amp;TEXT(VLOOKUP(A9,[7]令和3年度契約状況調査票!$E:$AR,16,FALSE),"#,##0円")&amp;"(B)"&amp;CHAR(10)&amp;VLOOKUP(A9,[7]令和3年度契約状況調査票!$E:$AR,32,FALSE),(IF(O9="分担契約/単価契約","単価契約"&amp;CHAR(10)&amp;"予定調達総額 "&amp;TEXT(VLOOKUP(A9,[7]令和3年度契約状況調査票!$E:$AR,16,FALSE),"#,##0円")&amp;CHAR(10)&amp;"分担契約"&amp;CHAR(10)&amp;VLOOKUP(A9,[7]令和3年度契約状況調査票!$E:$AR,32,FALSE),IF(O9="分担契約","分担契約"&amp;CHAR(10)&amp;"契約総額 "&amp;TEXT(VLOOKUP(A9,[7]令和3年度契約状況調査票!$E:$AR,16,FALSE),"#,##0円")&amp;CHAR(10)&amp;VLOOKUP(A9,[7]令和3年度契約状況調査票!$E:$AR,32,FALSE),IF(O9="単価契約","単価契約"&amp;CHAR(10)&amp;"予定調達総額 "&amp;TEXT(VLOOKUP(A9,[7]令和3年度契約状況調査票!$E:$AR,16,FALSE),"#,##0円")&amp;CHAR(10)&amp;VLOOKUP(A9,[7]令和3年度契約状況調査票!$E:$AR,32,FALSE),VLOOKUP(A9,[7]令和3年度契約状況調査票!$E:$AR,32,FALSE))))))))</f>
        <v/>
      </c>
      <c r="O9" s="36" t="str">
        <f>IF(A9="","",VLOOKUP(A9,[7]令和3年度契約状況調査票!$E:$BY,53,FALSE))</f>
        <v/>
      </c>
      <c r="P9" s="36" t="str">
        <f>IF(A9="","",IF(VLOOKUP(A9,[7]令和3年度契約状況調査票!$E:$AR,21,FALSE)="②同種の他の契約の予定価格を類推されるおそれがあるため公表しない","×","○"))</f>
        <v/>
      </c>
    </row>
    <row r="10" spans="1:16" s="36" customFormat="1" ht="60" customHeight="1">
      <c r="A10" s="42" t="str">
        <f>IF(MAX([7]令和3年度契約状況調査票!C9:E249)&gt;=ROW()-5,ROW()-5,"")</f>
        <v/>
      </c>
      <c r="B10" s="13" t="str">
        <f>IF(A10="","",VLOOKUP(A10,[7]令和3年度契約状況調査票!$E:$AR,5,FALSE))</f>
        <v/>
      </c>
      <c r="C10" s="14" t="str">
        <f>IF(A10="","",VLOOKUP(A10,[7]令和3年度契約状況調査票!$E:$AR,6,FALSE))</f>
        <v/>
      </c>
      <c r="D10" s="43" t="str">
        <f>IF(A10="","",VLOOKUP(A10,[7]令和3年度契約状況調査票!$E:$AR,9,FALSE))</f>
        <v/>
      </c>
      <c r="E10" s="13" t="str">
        <f>IF(A10="","",VLOOKUP(A10,[7]令和3年度契約状況調査票!$E:$AR,10,FALSE))</f>
        <v/>
      </c>
      <c r="F10" s="16" t="str">
        <f>IF(A10="","",VLOOKUP(A10,[7]令和3年度契約状況調査票!$E:$AR,11,FALSE))</f>
        <v/>
      </c>
      <c r="G10" s="17" t="str">
        <f>IF(A10="","",IF(VLOOKUP(A10,[7]令和3年度契約状況調査票!$E:$AR,12,FALSE)="②一般競争入札（総合評価方式）","一般競争入札"&amp;CHAR(10)&amp;"（総合評価方式）","一般競争入札"))</f>
        <v/>
      </c>
      <c r="H10" s="18" t="str">
        <f>IF(A10="","",IF(VLOOKUP(A10,[7]令和3年度契約状況調査票!$E:$AR,21,FALSE)="②同種の他の契約の予定価格を類推されるおそれがあるため公表しない","同種の他の契約の予定価格を類推されるおそれがあるため公表しない",IF(VLOOKUP(A10,[7]令和3年度契約状況調査票!$E:$AR,21,FALSE)="－","－",IF(VLOOKUP(A10,[7]令和3年度契約状況調査票!$E:$AR,7,FALSE)&lt;&gt;"",TEXT(VLOOKUP(A10,[7]令和3年度契約状況調査票!$E:$AR,14,FALSE),"#,##0円")&amp;CHAR(10)&amp;"(A)",VLOOKUP(A10,[7]令和3年度契約状況調査票!$E:$AR,14,FALSE)))))</f>
        <v/>
      </c>
      <c r="I10" s="18" t="str">
        <f>IF(A10="","",VLOOKUP(A10,[7]令和3年度契約状況調査票!$E:$AR,15,FALSE))</f>
        <v/>
      </c>
      <c r="J10" s="19" t="str">
        <f>IF(A10="","",IF(VLOOKUP(A10,[7]令和3年度契約状況調査票!$E:$AR,21,FALSE)="②同種の他の契約の予定価格を類推されるおそれがあるため公表しない","－",IF(VLOOKUP(A10,[7]令和3年度契約状況調査票!$E:$AR,21,FALSE)="－","－",IF(VLOOKUP(A10,[7]令和3年度契約状況調査票!$E:$AR,7,FALSE)&lt;&gt;"",TEXT(VLOOKUP(A10,[7]令和3年度契約状況調査票!$E:$AR,17,FALSE),"#.0%")&amp;CHAR(10)&amp;"(B/A×100)",VLOOKUP(A10,[7]令和3年度契約状況調査票!$E:$AR,17,FALSE)))))</f>
        <v/>
      </c>
      <c r="K10" s="20" t="str">
        <f>IF(A10="","",IF(VLOOKUP(A10,[7]令和3年度契約状況調査票!$E:$AR,27,FALSE)="①公益社団法人","公社",IF(VLOOKUP(A10,[7]令和3年度契約状況調査票!$E:$AR,27,FALSE)="②公益財団法人","公財","")))</f>
        <v/>
      </c>
      <c r="L10" s="20" t="str">
        <f>IF(A10="","",VLOOKUP(A10,[7]令和3年度契約状況調査票!$E:$AR,28,FALSE))</f>
        <v/>
      </c>
      <c r="M10" s="21" t="str">
        <f>IF(A10="","",IF(VLOOKUP(A10,[7]令和3年度契約状況調査票!$E:$AR,28,FALSE)="国所管",VLOOKUP(A10,[7]令和3年度契約状況調査票!$E:$AR,22,FALSE),""))</f>
        <v/>
      </c>
      <c r="N10" s="22" t="str">
        <f>IF(A10="","",IF(AND(P10="○",O10="分担契約/単価契約"),"単価契約"&amp;CHAR(10)&amp;"予定調達総額 "&amp;TEXT(VLOOKUP(A10,[7]令和3年度契約状況調査票!$E:$AR,16,FALSE),"#,##0円")&amp;"(B)"&amp;CHAR(10)&amp;"分担契約"&amp;CHAR(10)&amp;VLOOKUP(A10,[7]令和3年度契約状況調査票!$E:$AR,32,FALSE),IF(AND(P10="○",O10="分担契約"),"分担契約"&amp;CHAR(10)&amp;"契約総額 "&amp;TEXT(VLOOKUP(A10,[7]令和3年度契約状況調査票!$E:$AR,16,FALSE),"#,##0円")&amp;"(B)"&amp;CHAR(10)&amp;VLOOKUP(A10,[7]令和3年度契約状況調査票!$E:$AR,32,FALSE),(IF(O10="分担契約/単価契約","単価契約"&amp;CHAR(10)&amp;"予定調達総額 "&amp;TEXT(VLOOKUP(A10,[7]令和3年度契約状況調査票!$E:$AR,16,FALSE),"#,##0円")&amp;CHAR(10)&amp;"分担契約"&amp;CHAR(10)&amp;VLOOKUP(A10,[7]令和3年度契約状況調査票!$E:$AR,32,FALSE),IF(O10="分担契約","分担契約"&amp;CHAR(10)&amp;"契約総額 "&amp;TEXT(VLOOKUP(A10,[7]令和3年度契約状況調査票!$E:$AR,16,FALSE),"#,##0円")&amp;CHAR(10)&amp;VLOOKUP(A10,[7]令和3年度契約状況調査票!$E:$AR,32,FALSE),IF(O10="単価契約","単価契約"&amp;CHAR(10)&amp;"予定調達総額 "&amp;TEXT(VLOOKUP(A10,[7]令和3年度契約状況調査票!$E:$AR,16,FALSE),"#,##0円")&amp;CHAR(10)&amp;VLOOKUP(A10,[7]令和3年度契約状況調査票!$E:$AR,32,FALSE),VLOOKUP(A10,[7]令和3年度契約状況調査票!$E:$AR,32,FALSE))))))))</f>
        <v/>
      </c>
      <c r="O10" s="36" t="str">
        <f>IF(A10="","",VLOOKUP(A10,[7]令和3年度契約状況調査票!$E:$BY,53,FALSE))</f>
        <v/>
      </c>
      <c r="P10" s="36" t="str">
        <f>IF(A10="","",IF(VLOOKUP(A10,[7]令和3年度契約状況調査票!$E:$AR,21,FALSE)="②同種の他の契約の予定価格を類推されるおそれがあるため公表しない","×","○"))</f>
        <v/>
      </c>
    </row>
    <row r="11" spans="1:16" s="36" customFormat="1" ht="60" customHeight="1">
      <c r="A11" s="42" t="str">
        <f>IF(MAX([7]令和3年度契約状況調査票!C9:E250)&gt;=ROW()-5,ROW()-5,"")</f>
        <v/>
      </c>
      <c r="B11" s="13" t="str">
        <f>IF(A11="","",VLOOKUP(A11,[7]令和3年度契約状況調査票!$E:$AR,5,FALSE))</f>
        <v/>
      </c>
      <c r="C11" s="14" t="str">
        <f>IF(A11="","",VLOOKUP(A11,[7]令和3年度契約状況調査票!$E:$AR,6,FALSE))</f>
        <v/>
      </c>
      <c r="D11" s="43" t="str">
        <f>IF(A11="","",VLOOKUP(A11,[7]令和3年度契約状況調査票!$E:$AR,9,FALSE))</f>
        <v/>
      </c>
      <c r="E11" s="13" t="str">
        <f>IF(A11="","",VLOOKUP(A11,[7]令和3年度契約状況調査票!$E:$AR,10,FALSE))</f>
        <v/>
      </c>
      <c r="F11" s="16" t="str">
        <f>IF(A11="","",VLOOKUP(A11,[7]令和3年度契約状況調査票!$E:$AR,11,FALSE))</f>
        <v/>
      </c>
      <c r="G11" s="17" t="str">
        <f>IF(A11="","",IF(VLOOKUP(A11,[7]令和3年度契約状況調査票!$E:$AR,12,FALSE)="②一般競争入札（総合評価方式）","一般競争入札"&amp;CHAR(10)&amp;"（総合評価方式）","一般競争入札"))</f>
        <v/>
      </c>
      <c r="H11" s="18" t="str">
        <f>IF(A11="","",IF(VLOOKUP(A11,[7]令和3年度契約状況調査票!$E:$AR,21,FALSE)="②同種の他の契約の予定価格を類推されるおそれがあるため公表しない","同種の他の契約の予定価格を類推されるおそれがあるため公表しない",IF(VLOOKUP(A11,[7]令和3年度契約状況調査票!$E:$AR,21,FALSE)="－","－",IF(VLOOKUP(A11,[7]令和3年度契約状況調査票!$E:$AR,7,FALSE)&lt;&gt;"",TEXT(VLOOKUP(A11,[7]令和3年度契約状況調査票!$E:$AR,14,FALSE),"#,##0円")&amp;CHAR(10)&amp;"(A)",VLOOKUP(A11,[7]令和3年度契約状況調査票!$E:$AR,14,FALSE)))))</f>
        <v/>
      </c>
      <c r="I11" s="18" t="str">
        <f>IF(A11="","",VLOOKUP(A11,[7]令和3年度契約状況調査票!$E:$AR,15,FALSE))</f>
        <v/>
      </c>
      <c r="J11" s="19" t="str">
        <f>IF(A11="","",IF(VLOOKUP(A11,[7]令和3年度契約状況調査票!$E:$AR,21,FALSE)="②同種の他の契約の予定価格を類推されるおそれがあるため公表しない","－",IF(VLOOKUP(A11,[7]令和3年度契約状況調査票!$E:$AR,21,FALSE)="－","－",IF(VLOOKUP(A11,[7]令和3年度契約状況調査票!$E:$AR,7,FALSE)&lt;&gt;"",TEXT(VLOOKUP(A11,[7]令和3年度契約状況調査票!$E:$AR,17,FALSE),"#.0%")&amp;CHAR(10)&amp;"(B/A×100)",VLOOKUP(A11,[7]令和3年度契約状況調査票!$E:$AR,17,FALSE)))))</f>
        <v/>
      </c>
      <c r="K11" s="20" t="str">
        <f>IF(A11="","",IF(VLOOKUP(A11,[7]令和3年度契約状況調査票!$E:$AR,27,FALSE)="①公益社団法人","公社",IF(VLOOKUP(A11,[7]令和3年度契約状況調査票!$E:$AR,27,FALSE)="②公益財団法人","公財","")))</f>
        <v/>
      </c>
      <c r="L11" s="20" t="str">
        <f>IF(A11="","",VLOOKUP(A11,[7]令和3年度契約状況調査票!$E:$AR,28,FALSE))</f>
        <v/>
      </c>
      <c r="M11" s="21" t="str">
        <f>IF(A11="","",IF(VLOOKUP(A11,[7]令和3年度契約状況調査票!$E:$AR,28,FALSE)="国所管",VLOOKUP(A11,[7]令和3年度契約状況調査票!$E:$AR,22,FALSE),""))</f>
        <v/>
      </c>
      <c r="N11" s="22" t="str">
        <f>IF(A11="","",IF(AND(P11="○",O11="分担契約/単価契約"),"単価契約"&amp;CHAR(10)&amp;"予定調達総額 "&amp;TEXT(VLOOKUP(A11,[7]令和3年度契約状況調査票!$E:$AR,16,FALSE),"#,##0円")&amp;"(B)"&amp;CHAR(10)&amp;"分担契約"&amp;CHAR(10)&amp;VLOOKUP(A11,[7]令和3年度契約状況調査票!$E:$AR,32,FALSE),IF(AND(P11="○",O11="分担契約"),"分担契約"&amp;CHAR(10)&amp;"契約総額 "&amp;TEXT(VLOOKUP(A11,[7]令和3年度契約状況調査票!$E:$AR,16,FALSE),"#,##0円")&amp;"(B)"&amp;CHAR(10)&amp;VLOOKUP(A11,[7]令和3年度契約状況調査票!$E:$AR,32,FALSE),(IF(O11="分担契約/単価契約","単価契約"&amp;CHAR(10)&amp;"予定調達総額 "&amp;TEXT(VLOOKUP(A11,[7]令和3年度契約状況調査票!$E:$AR,16,FALSE),"#,##0円")&amp;CHAR(10)&amp;"分担契約"&amp;CHAR(10)&amp;VLOOKUP(A11,[7]令和3年度契約状況調査票!$E:$AR,32,FALSE),IF(O11="分担契約","分担契約"&amp;CHAR(10)&amp;"契約総額 "&amp;TEXT(VLOOKUP(A11,[7]令和3年度契約状況調査票!$E:$AR,16,FALSE),"#,##0円")&amp;CHAR(10)&amp;VLOOKUP(A11,[7]令和3年度契約状況調査票!$E:$AR,32,FALSE),IF(O11="単価契約","単価契約"&amp;CHAR(10)&amp;"予定調達総額 "&amp;TEXT(VLOOKUP(A11,[7]令和3年度契約状況調査票!$E:$AR,16,FALSE),"#,##0円")&amp;CHAR(10)&amp;VLOOKUP(A11,[7]令和3年度契約状況調査票!$E:$AR,32,FALSE),VLOOKUP(A11,[7]令和3年度契約状況調査票!$E:$AR,32,FALSE))))))))</f>
        <v/>
      </c>
      <c r="O11" s="36" t="str">
        <f>IF(A11="","",VLOOKUP(A11,[7]令和3年度契約状況調査票!$E:$BY,53,FALSE))</f>
        <v/>
      </c>
      <c r="P11" s="36" t="str">
        <f>IF(A11="","",IF(VLOOKUP(A11,[7]令和3年度契約状況調査票!$E:$AR,21,FALSE)="②同種の他の契約の予定価格を類推されるおそれがあるため公表しない","×","○"))</f>
        <v/>
      </c>
    </row>
    <row r="12" spans="1:16" s="36" customFormat="1" ht="60" hidden="1" customHeight="1">
      <c r="A12" s="42" t="str">
        <f>IF(MAX([7]令和3年度契約状況調査票!C9:E251)&gt;=ROW()-5,ROW()-5,"")</f>
        <v/>
      </c>
      <c r="B12" s="13" t="str">
        <f>IF(A12="","",VLOOKUP(A12,[7]令和3年度契約状況調査票!$E:$AR,5,FALSE))</f>
        <v/>
      </c>
      <c r="C12" s="14" t="str">
        <f>IF(A12="","",VLOOKUP(A12,[7]令和3年度契約状況調査票!$E:$AR,6,FALSE))</f>
        <v/>
      </c>
      <c r="D12" s="43" t="str">
        <f>IF(A12="","",VLOOKUP(A12,[7]令和3年度契約状況調査票!$E:$AR,9,FALSE))</f>
        <v/>
      </c>
      <c r="E12" s="13" t="str">
        <f>IF(A12="","",VLOOKUP(A12,[7]令和3年度契約状況調査票!$E:$AR,10,FALSE))</f>
        <v/>
      </c>
      <c r="F12" s="16" t="str">
        <f>IF(A12="","",VLOOKUP(A12,[7]令和3年度契約状況調査票!$E:$AR,11,FALSE))</f>
        <v/>
      </c>
      <c r="G12" s="17" t="str">
        <f>IF(A12="","",IF(VLOOKUP(A12,[7]令和3年度契約状況調査票!$E:$AR,12,FALSE)="②一般競争入札（総合評価方式）","一般競争入札"&amp;CHAR(10)&amp;"（総合評価方式）","一般競争入札"))</f>
        <v/>
      </c>
      <c r="H12" s="18" t="str">
        <f>IF(A12="","",IF(VLOOKUP(A12,[7]令和3年度契約状況調査票!$E:$AR,21,FALSE)="②同種の他の契約の予定価格を類推されるおそれがあるため公表しない","同種の他の契約の予定価格を類推されるおそれがあるため公表しない",IF(VLOOKUP(A12,[7]令和3年度契約状況調査票!$E:$AR,21,FALSE)="－","－",IF(VLOOKUP(A12,[7]令和3年度契約状況調査票!$E:$AR,7,FALSE)&lt;&gt;"",TEXT(VLOOKUP(A12,[7]令和3年度契約状況調査票!$E:$AR,14,FALSE),"#,##0円")&amp;CHAR(10)&amp;"(A)",VLOOKUP(A12,[7]令和3年度契約状況調査票!$E:$AR,14,FALSE)))))</f>
        <v/>
      </c>
      <c r="I12" s="18" t="str">
        <f>IF(A12="","",VLOOKUP(A12,[7]令和3年度契約状況調査票!$E:$AR,15,FALSE))</f>
        <v/>
      </c>
      <c r="J12" s="19" t="str">
        <f>IF(A12="","",IF(VLOOKUP(A12,[7]令和3年度契約状況調査票!$E:$AR,21,FALSE)="②同種の他の契約の予定価格を類推されるおそれがあるため公表しない","－",IF(VLOOKUP(A12,[7]令和3年度契約状況調査票!$E:$AR,21,FALSE)="－","－",IF(VLOOKUP(A12,[7]令和3年度契約状況調査票!$E:$AR,7,FALSE)&lt;&gt;"",TEXT(VLOOKUP(A12,[7]令和3年度契約状況調査票!$E:$AR,17,FALSE),"#.0%")&amp;CHAR(10)&amp;"(B/A×100)",VLOOKUP(A12,[7]令和3年度契約状況調査票!$E:$AR,17,FALSE)))))</f>
        <v/>
      </c>
      <c r="K12" s="20" t="str">
        <f>IF(A12="","",IF(VLOOKUP(A12,[7]令和3年度契約状況調査票!$E:$AR,27,FALSE)="①公益社団法人","公社",IF(VLOOKUP(A12,[7]令和3年度契約状況調査票!$E:$AR,27,FALSE)="②公益財団法人","公財","")))</f>
        <v/>
      </c>
      <c r="L12" s="20" t="str">
        <f>IF(A12="","",VLOOKUP(A12,[7]令和3年度契約状況調査票!$E:$AR,28,FALSE))</f>
        <v/>
      </c>
      <c r="M12" s="21" t="str">
        <f>IF(A12="","",IF(VLOOKUP(A12,[7]令和3年度契約状況調査票!$E:$AR,28,FALSE)="国所管",VLOOKUP(A12,[7]令和3年度契約状況調査票!$E:$AR,22,FALSE),""))</f>
        <v/>
      </c>
      <c r="N12" s="22" t="str">
        <f>IF(A12="","",IF(AND(P12="○",O12="分担契約/単価契約"),"単価契約"&amp;CHAR(10)&amp;"予定調達総額 "&amp;TEXT(VLOOKUP(A12,[7]令和3年度契約状況調査票!$E:$AR,16,FALSE),"#,##0円")&amp;"(B)"&amp;CHAR(10)&amp;"分担契約"&amp;CHAR(10)&amp;VLOOKUP(A12,[7]令和3年度契約状況調査票!$E:$AR,32,FALSE),IF(AND(P12="○",O12="分担契約"),"分担契約"&amp;CHAR(10)&amp;"契約総額 "&amp;TEXT(VLOOKUP(A12,[7]令和3年度契約状況調査票!$E:$AR,16,FALSE),"#,##0円")&amp;"(B)"&amp;CHAR(10)&amp;VLOOKUP(A12,[7]令和3年度契約状況調査票!$E:$AR,32,FALSE),(IF(O12="分担契約/単価契約","単価契約"&amp;CHAR(10)&amp;"予定調達総額 "&amp;TEXT(VLOOKUP(A12,[7]令和3年度契約状況調査票!$E:$AR,16,FALSE),"#,##0円")&amp;CHAR(10)&amp;"分担契約"&amp;CHAR(10)&amp;VLOOKUP(A12,[7]令和3年度契約状況調査票!$E:$AR,32,FALSE),IF(O12="分担契約","分担契約"&amp;CHAR(10)&amp;"契約総額 "&amp;TEXT(VLOOKUP(A12,[7]令和3年度契約状況調査票!$E:$AR,16,FALSE),"#,##0円")&amp;CHAR(10)&amp;VLOOKUP(A12,[7]令和3年度契約状況調査票!$E:$AR,32,FALSE),IF(O12="単価契約","単価契約"&amp;CHAR(10)&amp;"予定調達総額 "&amp;TEXT(VLOOKUP(A12,[7]令和3年度契約状況調査票!$E:$AR,16,FALSE),"#,##0円")&amp;CHAR(10)&amp;VLOOKUP(A12,[7]令和3年度契約状況調査票!$E:$AR,32,FALSE),VLOOKUP(A12,[7]令和3年度契約状況調査票!$E:$AR,32,FALSE))))))))</f>
        <v/>
      </c>
      <c r="O12" s="36" t="str">
        <f>IF(A12="","",VLOOKUP(A12,[7]令和3年度契約状況調査票!$E:$BY,53,FALSE))</f>
        <v/>
      </c>
      <c r="P12" s="36" t="str">
        <f>IF(A12="","",IF(VLOOKUP(A12,[7]令和3年度契約状況調査票!$E:$AR,21,FALSE)="②同種の他の契約の予定価格を類推されるおそれがあるため公表しない","×","○"))</f>
        <v/>
      </c>
    </row>
    <row r="13" spans="1:16" s="36" customFormat="1" ht="60" hidden="1" customHeight="1">
      <c r="A13" s="42" t="str">
        <f>IF(MAX([7]令和3年度契約状況調査票!C9:E252)&gt;=ROW()-5,ROW()-5,"")</f>
        <v/>
      </c>
      <c r="B13" s="13" t="str">
        <f>IF(A13="","",VLOOKUP(A13,[7]令和3年度契約状況調査票!$E:$AR,5,FALSE))</f>
        <v/>
      </c>
      <c r="C13" s="14" t="str">
        <f>IF(A13="","",VLOOKUP(A13,[7]令和3年度契約状況調査票!$E:$AR,6,FALSE))</f>
        <v/>
      </c>
      <c r="D13" s="43" t="str">
        <f>IF(A13="","",VLOOKUP(A13,[7]令和3年度契約状況調査票!$E:$AR,9,FALSE))</f>
        <v/>
      </c>
      <c r="E13" s="13" t="str">
        <f>IF(A13="","",VLOOKUP(A13,[7]令和3年度契約状況調査票!$E:$AR,10,FALSE))</f>
        <v/>
      </c>
      <c r="F13" s="16" t="str">
        <f>IF(A13="","",VLOOKUP(A13,[7]令和3年度契約状況調査票!$E:$AR,11,FALSE))</f>
        <v/>
      </c>
      <c r="G13" s="17" t="str">
        <f>IF(A13="","",IF(VLOOKUP(A13,[7]令和3年度契約状況調査票!$E:$AR,12,FALSE)="②一般競争入札（総合評価方式）","一般競争入札"&amp;CHAR(10)&amp;"（総合評価方式）","一般競争入札"))</f>
        <v/>
      </c>
      <c r="H13" s="18" t="str">
        <f>IF(A13="","",IF(VLOOKUP(A13,[7]令和3年度契約状況調査票!$E:$AR,21,FALSE)="②同種の他の契約の予定価格を類推されるおそれがあるため公表しない","同種の他の契約の予定価格を類推されるおそれがあるため公表しない",IF(VLOOKUP(A13,[7]令和3年度契約状況調査票!$E:$AR,21,FALSE)="－","－",IF(VLOOKUP(A13,[7]令和3年度契約状況調査票!$E:$AR,7,FALSE)&lt;&gt;"",TEXT(VLOOKUP(A13,[7]令和3年度契約状況調査票!$E:$AR,14,FALSE),"#,##0円")&amp;CHAR(10)&amp;"(A)",VLOOKUP(A13,[7]令和3年度契約状況調査票!$E:$AR,14,FALSE)))))</f>
        <v/>
      </c>
      <c r="I13" s="18" t="str">
        <f>IF(A13="","",VLOOKUP(A13,[7]令和3年度契約状況調査票!$E:$AR,15,FALSE))</f>
        <v/>
      </c>
      <c r="J13" s="19" t="str">
        <f>IF(A13="","",IF(VLOOKUP(A13,[7]令和3年度契約状況調査票!$E:$AR,21,FALSE)="②同種の他の契約の予定価格を類推されるおそれがあるため公表しない","－",IF(VLOOKUP(A13,[7]令和3年度契約状況調査票!$E:$AR,21,FALSE)="－","－",IF(VLOOKUP(A13,[7]令和3年度契約状況調査票!$E:$AR,7,FALSE)&lt;&gt;"",TEXT(VLOOKUP(A13,[7]令和3年度契約状況調査票!$E:$AR,17,FALSE),"#.0%")&amp;CHAR(10)&amp;"(B/A×100)",VLOOKUP(A13,[7]令和3年度契約状況調査票!$E:$AR,17,FALSE)))))</f>
        <v/>
      </c>
      <c r="K13" s="20" t="str">
        <f>IF(A13="","",IF(VLOOKUP(A13,[7]令和3年度契約状況調査票!$E:$AR,27,FALSE)="①公益社団法人","公社",IF(VLOOKUP(A13,[7]令和3年度契約状況調査票!$E:$AR,27,FALSE)="②公益財団法人","公財","")))</f>
        <v/>
      </c>
      <c r="L13" s="20" t="str">
        <f>IF(A13="","",VLOOKUP(A13,[7]令和3年度契約状況調査票!$E:$AR,28,FALSE))</f>
        <v/>
      </c>
      <c r="M13" s="21" t="str">
        <f>IF(A13="","",IF(VLOOKUP(A13,[7]令和3年度契約状況調査票!$E:$AR,28,FALSE)="国所管",VLOOKUP(A13,[7]令和3年度契約状況調査票!$E:$AR,22,FALSE),""))</f>
        <v/>
      </c>
      <c r="N13" s="22" t="str">
        <f>IF(A13="","",IF(AND(P13="○",O13="分担契約/単価契約"),"単価契約"&amp;CHAR(10)&amp;"予定調達総額 "&amp;TEXT(VLOOKUP(A13,[7]令和3年度契約状況調査票!$E:$AR,16,FALSE),"#,##0円")&amp;"(B)"&amp;CHAR(10)&amp;"分担契約"&amp;CHAR(10)&amp;VLOOKUP(A13,[7]令和3年度契約状況調査票!$E:$AR,32,FALSE),IF(AND(P13="○",O13="分担契約"),"分担契約"&amp;CHAR(10)&amp;"契約総額 "&amp;TEXT(VLOOKUP(A13,[7]令和3年度契約状況調査票!$E:$AR,16,FALSE),"#,##0円")&amp;"(B)"&amp;CHAR(10)&amp;VLOOKUP(A13,[7]令和3年度契約状況調査票!$E:$AR,32,FALSE),(IF(O13="分担契約/単価契約","単価契約"&amp;CHAR(10)&amp;"予定調達総額 "&amp;TEXT(VLOOKUP(A13,[7]令和3年度契約状況調査票!$E:$AR,16,FALSE),"#,##0円")&amp;CHAR(10)&amp;"分担契約"&amp;CHAR(10)&amp;VLOOKUP(A13,[7]令和3年度契約状況調査票!$E:$AR,32,FALSE),IF(O13="分担契約","分担契約"&amp;CHAR(10)&amp;"契約総額 "&amp;TEXT(VLOOKUP(A13,[7]令和3年度契約状況調査票!$E:$AR,16,FALSE),"#,##0円")&amp;CHAR(10)&amp;VLOOKUP(A13,[7]令和3年度契約状況調査票!$E:$AR,32,FALSE),IF(O13="単価契約","単価契約"&amp;CHAR(10)&amp;"予定調達総額 "&amp;TEXT(VLOOKUP(A13,[7]令和3年度契約状況調査票!$E:$AR,16,FALSE),"#,##0円")&amp;CHAR(10)&amp;VLOOKUP(A13,[7]令和3年度契約状況調査票!$E:$AR,32,FALSE),VLOOKUP(A13,[7]令和3年度契約状況調査票!$E:$AR,32,FALSE))))))))</f>
        <v/>
      </c>
      <c r="O13" s="36" t="str">
        <f>IF(A13="","",VLOOKUP(A13,[7]令和3年度契約状況調査票!$E:$BY,53,FALSE))</f>
        <v/>
      </c>
      <c r="P13" s="36" t="str">
        <f>IF(A13="","",IF(VLOOKUP(A13,[7]令和3年度契約状況調査票!$E:$AR,21,FALSE)="②同種の他の契約の予定価格を類推されるおそれがあるため公表しない","×","○"))</f>
        <v/>
      </c>
    </row>
    <row r="14" spans="1:16" s="36" customFormat="1" ht="60" hidden="1" customHeight="1">
      <c r="A14" s="42" t="str">
        <f>IF(MAX([7]令和3年度契約状況調査票!C9:E253)&gt;=ROW()-5,ROW()-5,"")</f>
        <v/>
      </c>
      <c r="B14" s="13" t="str">
        <f>IF(A14="","",VLOOKUP(A14,[7]令和3年度契約状況調査票!$E:$AR,5,FALSE))</f>
        <v/>
      </c>
      <c r="C14" s="14" t="str">
        <f>IF(A14="","",VLOOKUP(A14,[7]令和3年度契約状況調査票!$E:$AR,6,FALSE))</f>
        <v/>
      </c>
      <c r="D14" s="43" t="str">
        <f>IF(A14="","",VLOOKUP(A14,[7]令和3年度契約状況調査票!$E:$AR,9,FALSE))</f>
        <v/>
      </c>
      <c r="E14" s="13" t="str">
        <f>IF(A14="","",VLOOKUP(A14,[7]令和3年度契約状況調査票!$E:$AR,10,FALSE))</f>
        <v/>
      </c>
      <c r="F14" s="16" t="str">
        <f>IF(A14="","",VLOOKUP(A14,[7]令和3年度契約状況調査票!$E:$AR,11,FALSE))</f>
        <v/>
      </c>
      <c r="G14" s="17" t="str">
        <f>IF(A14="","",IF(VLOOKUP(A14,[7]令和3年度契約状況調査票!$E:$AR,12,FALSE)="②一般競争入札（総合評価方式）","一般競争入札"&amp;CHAR(10)&amp;"（総合評価方式）","一般競争入札"))</f>
        <v/>
      </c>
      <c r="H14" s="18" t="str">
        <f>IF(A14="","",IF(VLOOKUP(A14,[7]令和3年度契約状況調査票!$E:$AR,21,FALSE)="②同種の他の契約の予定価格を類推されるおそれがあるため公表しない","同種の他の契約の予定価格を類推されるおそれがあるため公表しない",IF(VLOOKUP(A14,[7]令和3年度契約状況調査票!$E:$AR,21,FALSE)="－","－",IF(VLOOKUP(A14,[7]令和3年度契約状況調査票!$E:$AR,7,FALSE)&lt;&gt;"",TEXT(VLOOKUP(A14,[7]令和3年度契約状況調査票!$E:$AR,14,FALSE),"#,##0円")&amp;CHAR(10)&amp;"(A)",VLOOKUP(A14,[7]令和3年度契約状況調査票!$E:$AR,14,FALSE)))))</f>
        <v/>
      </c>
      <c r="I14" s="18" t="str">
        <f>IF(A14="","",VLOOKUP(A14,[7]令和3年度契約状況調査票!$E:$AR,15,FALSE))</f>
        <v/>
      </c>
      <c r="J14" s="19" t="str">
        <f>IF(A14="","",IF(VLOOKUP(A14,[7]令和3年度契約状況調査票!$E:$AR,21,FALSE)="②同種の他の契約の予定価格を類推されるおそれがあるため公表しない","－",IF(VLOOKUP(A14,[7]令和3年度契約状況調査票!$E:$AR,21,FALSE)="－","－",IF(VLOOKUP(A14,[7]令和3年度契約状況調査票!$E:$AR,7,FALSE)&lt;&gt;"",TEXT(VLOOKUP(A14,[7]令和3年度契約状況調査票!$E:$AR,17,FALSE),"#.0%")&amp;CHAR(10)&amp;"(B/A×100)",VLOOKUP(A14,[7]令和3年度契約状況調査票!$E:$AR,17,FALSE)))))</f>
        <v/>
      </c>
      <c r="K14" s="20" t="str">
        <f>IF(A14="","",IF(VLOOKUP(A14,[7]令和3年度契約状況調査票!$E:$AR,27,FALSE)="①公益社団法人","公社",IF(VLOOKUP(A14,[7]令和3年度契約状況調査票!$E:$AR,27,FALSE)="②公益財団法人","公財","")))</f>
        <v/>
      </c>
      <c r="L14" s="20" t="str">
        <f>IF(A14="","",VLOOKUP(A14,[7]令和3年度契約状況調査票!$E:$AR,28,FALSE))</f>
        <v/>
      </c>
      <c r="M14" s="21" t="str">
        <f>IF(A14="","",IF(VLOOKUP(A14,[7]令和3年度契約状況調査票!$E:$AR,28,FALSE)="国所管",VLOOKUP(A14,[7]令和3年度契約状況調査票!$E:$AR,22,FALSE),""))</f>
        <v/>
      </c>
      <c r="N14" s="22" t="str">
        <f>IF(A14="","",IF(AND(P14="○",O14="分担契約/単価契約"),"単価契約"&amp;CHAR(10)&amp;"予定調達総額 "&amp;TEXT(VLOOKUP(A14,[7]令和3年度契約状況調査票!$E:$AR,16,FALSE),"#,##0円")&amp;"(B)"&amp;CHAR(10)&amp;"分担契約"&amp;CHAR(10)&amp;VLOOKUP(A14,[7]令和3年度契約状況調査票!$E:$AR,32,FALSE),IF(AND(P14="○",O14="分担契約"),"分担契約"&amp;CHAR(10)&amp;"契約総額 "&amp;TEXT(VLOOKUP(A14,[7]令和3年度契約状況調査票!$E:$AR,16,FALSE),"#,##0円")&amp;"(B)"&amp;CHAR(10)&amp;VLOOKUP(A14,[7]令和3年度契約状況調査票!$E:$AR,32,FALSE),(IF(O14="分担契約/単価契約","単価契約"&amp;CHAR(10)&amp;"予定調達総額 "&amp;TEXT(VLOOKUP(A14,[7]令和3年度契約状況調査票!$E:$AR,16,FALSE),"#,##0円")&amp;CHAR(10)&amp;"分担契約"&amp;CHAR(10)&amp;VLOOKUP(A14,[7]令和3年度契約状況調査票!$E:$AR,32,FALSE),IF(O14="分担契約","分担契約"&amp;CHAR(10)&amp;"契約総額 "&amp;TEXT(VLOOKUP(A14,[7]令和3年度契約状況調査票!$E:$AR,16,FALSE),"#,##0円")&amp;CHAR(10)&amp;VLOOKUP(A14,[7]令和3年度契約状況調査票!$E:$AR,32,FALSE),IF(O14="単価契約","単価契約"&amp;CHAR(10)&amp;"予定調達総額 "&amp;TEXT(VLOOKUP(A14,[7]令和3年度契約状況調査票!$E:$AR,16,FALSE),"#,##0円")&amp;CHAR(10)&amp;VLOOKUP(A14,[7]令和3年度契約状況調査票!$E:$AR,32,FALSE),VLOOKUP(A14,[7]令和3年度契約状況調査票!$E:$AR,32,FALSE))))))))</f>
        <v/>
      </c>
      <c r="O14" s="36" t="str">
        <f>IF(A14="","",VLOOKUP(A14,[7]令和3年度契約状況調査票!$E:$BY,53,FALSE))</f>
        <v/>
      </c>
      <c r="P14" s="36" t="str">
        <f>IF(A14="","",IF(VLOOKUP(A14,[7]令和3年度契約状況調査票!$E:$AR,21,FALSE)="②同種の他の契約の予定価格を類推されるおそれがあるため公表しない","×","○"))</f>
        <v/>
      </c>
    </row>
    <row r="15" spans="1:16" s="36" customFormat="1" ht="60" hidden="1" customHeight="1">
      <c r="A15" s="42" t="str">
        <f>IF(MAX([7]令和3年度契約状況調査票!C9:E254)&gt;=ROW()-5,ROW()-5,"")</f>
        <v/>
      </c>
      <c r="B15" s="13" t="str">
        <f>IF(A15="","",VLOOKUP(A15,[7]令和3年度契約状況調査票!$E:$AR,5,FALSE))</f>
        <v/>
      </c>
      <c r="C15" s="14" t="str">
        <f>IF(A15="","",VLOOKUP(A15,[7]令和3年度契約状況調査票!$E:$AR,6,FALSE))</f>
        <v/>
      </c>
      <c r="D15" s="43" t="str">
        <f>IF(A15="","",VLOOKUP(A15,[7]令和3年度契約状況調査票!$E:$AR,9,FALSE))</f>
        <v/>
      </c>
      <c r="E15" s="13" t="str">
        <f>IF(A15="","",VLOOKUP(A15,[7]令和3年度契約状況調査票!$E:$AR,10,FALSE))</f>
        <v/>
      </c>
      <c r="F15" s="16" t="str">
        <f>IF(A15="","",VLOOKUP(A15,[7]令和3年度契約状況調査票!$E:$AR,11,FALSE))</f>
        <v/>
      </c>
      <c r="G15" s="17" t="str">
        <f>IF(A15="","",IF(VLOOKUP(A15,[7]令和3年度契約状況調査票!$E:$AR,12,FALSE)="②一般競争入札（総合評価方式）","一般競争入札"&amp;CHAR(10)&amp;"（総合評価方式）","一般競争入札"))</f>
        <v/>
      </c>
      <c r="H15" s="18" t="str">
        <f>IF(A15="","",IF(VLOOKUP(A15,[7]令和3年度契約状況調査票!$E:$AR,21,FALSE)="②同種の他の契約の予定価格を類推されるおそれがあるため公表しない","同種の他の契約の予定価格を類推されるおそれがあるため公表しない",IF(VLOOKUP(A15,[7]令和3年度契約状況調査票!$E:$AR,21,FALSE)="－","－",IF(VLOOKUP(A15,[7]令和3年度契約状況調査票!$E:$AR,7,FALSE)&lt;&gt;"",TEXT(VLOOKUP(A15,[7]令和3年度契約状況調査票!$E:$AR,14,FALSE),"#,##0円")&amp;CHAR(10)&amp;"(A)",VLOOKUP(A15,[7]令和3年度契約状況調査票!$E:$AR,14,FALSE)))))</f>
        <v/>
      </c>
      <c r="I15" s="18" t="str">
        <f>IF(A15="","",VLOOKUP(A15,[7]令和3年度契約状況調査票!$E:$AR,15,FALSE))</f>
        <v/>
      </c>
      <c r="J15" s="19" t="str">
        <f>IF(A15="","",IF(VLOOKUP(A15,[7]令和3年度契約状況調査票!$E:$AR,21,FALSE)="②同種の他の契約の予定価格を類推されるおそれがあるため公表しない","－",IF(VLOOKUP(A15,[7]令和3年度契約状況調査票!$E:$AR,21,FALSE)="－","－",IF(VLOOKUP(A15,[7]令和3年度契約状況調査票!$E:$AR,7,FALSE)&lt;&gt;"",TEXT(VLOOKUP(A15,[7]令和3年度契約状況調査票!$E:$AR,17,FALSE),"#.0%")&amp;CHAR(10)&amp;"(B/A×100)",VLOOKUP(A15,[7]令和3年度契約状況調査票!$E:$AR,17,FALSE)))))</f>
        <v/>
      </c>
      <c r="K15" s="20" t="str">
        <f>IF(A15="","",IF(VLOOKUP(A15,[7]令和3年度契約状況調査票!$E:$AR,27,FALSE)="①公益社団法人","公社",IF(VLOOKUP(A15,[7]令和3年度契約状況調査票!$E:$AR,27,FALSE)="②公益財団法人","公財","")))</f>
        <v/>
      </c>
      <c r="L15" s="20" t="str">
        <f>IF(A15="","",VLOOKUP(A15,[7]令和3年度契約状況調査票!$E:$AR,28,FALSE))</f>
        <v/>
      </c>
      <c r="M15" s="21" t="str">
        <f>IF(A15="","",IF(VLOOKUP(A15,[7]令和3年度契約状況調査票!$E:$AR,28,FALSE)="国所管",VLOOKUP(A15,[7]令和3年度契約状況調査票!$E:$AR,22,FALSE),""))</f>
        <v/>
      </c>
      <c r="N15" s="22" t="str">
        <f>IF(A15="","",IF(AND(P15="○",O15="分担契約/単価契約"),"単価契約"&amp;CHAR(10)&amp;"予定調達総額 "&amp;TEXT(VLOOKUP(A15,[7]令和3年度契約状況調査票!$E:$AR,16,FALSE),"#,##0円")&amp;"(B)"&amp;CHAR(10)&amp;"分担契約"&amp;CHAR(10)&amp;VLOOKUP(A15,[7]令和3年度契約状況調査票!$E:$AR,32,FALSE),IF(AND(P15="○",O15="分担契約"),"分担契約"&amp;CHAR(10)&amp;"契約総額 "&amp;TEXT(VLOOKUP(A15,[7]令和3年度契約状況調査票!$E:$AR,16,FALSE),"#,##0円")&amp;"(B)"&amp;CHAR(10)&amp;VLOOKUP(A15,[7]令和3年度契約状況調査票!$E:$AR,32,FALSE),(IF(O15="分担契約/単価契約","単価契約"&amp;CHAR(10)&amp;"予定調達総額 "&amp;TEXT(VLOOKUP(A15,[7]令和3年度契約状況調査票!$E:$AR,16,FALSE),"#,##0円")&amp;CHAR(10)&amp;"分担契約"&amp;CHAR(10)&amp;VLOOKUP(A15,[7]令和3年度契約状況調査票!$E:$AR,32,FALSE),IF(O15="分担契約","分担契約"&amp;CHAR(10)&amp;"契約総額 "&amp;TEXT(VLOOKUP(A15,[7]令和3年度契約状況調査票!$E:$AR,16,FALSE),"#,##0円")&amp;CHAR(10)&amp;VLOOKUP(A15,[7]令和3年度契約状況調査票!$E:$AR,32,FALSE),IF(O15="単価契約","単価契約"&amp;CHAR(10)&amp;"予定調達総額 "&amp;TEXT(VLOOKUP(A15,[7]令和3年度契約状況調査票!$E:$AR,16,FALSE),"#,##0円")&amp;CHAR(10)&amp;VLOOKUP(A15,[7]令和3年度契約状況調査票!$E:$AR,32,FALSE),VLOOKUP(A15,[7]令和3年度契約状況調査票!$E:$AR,32,FALSE))))))))</f>
        <v/>
      </c>
      <c r="O15" s="36" t="str">
        <f>IF(A15="","",VLOOKUP(A15,[7]令和3年度契約状況調査票!$E:$BY,53,FALSE))</f>
        <v/>
      </c>
      <c r="P15" s="36" t="str">
        <f>IF(A15="","",IF(VLOOKUP(A15,[7]令和3年度契約状況調査票!$E:$AR,21,FALSE)="②同種の他の契約の予定価格を類推されるおそれがあるため公表しない","×","○"))</f>
        <v/>
      </c>
    </row>
    <row r="16" spans="1:16" s="36" customFormat="1" ht="60" hidden="1" customHeight="1">
      <c r="A16" s="42" t="str">
        <f>IF(MAX([7]令和3年度契約状況調査票!C10:E255)&gt;=ROW()-5,ROW()-5,"")</f>
        <v/>
      </c>
      <c r="B16" s="13" t="str">
        <f>IF(A16="","",VLOOKUP(A16,[7]令和3年度契約状況調査票!$E:$AR,5,FALSE))</f>
        <v/>
      </c>
      <c r="C16" s="14" t="str">
        <f>IF(A16="","",VLOOKUP(A16,[7]令和3年度契約状況調査票!$E:$AR,6,FALSE))</f>
        <v/>
      </c>
      <c r="D16" s="43" t="str">
        <f>IF(A16="","",VLOOKUP(A16,[7]令和3年度契約状況調査票!$E:$AR,9,FALSE))</f>
        <v/>
      </c>
      <c r="E16" s="13" t="str">
        <f>IF(A16="","",VLOOKUP(A16,[7]令和3年度契約状況調査票!$E:$AR,10,FALSE))</f>
        <v/>
      </c>
      <c r="F16" s="16" t="str">
        <f>IF(A16="","",VLOOKUP(A16,[7]令和3年度契約状況調査票!$E:$AR,11,FALSE))</f>
        <v/>
      </c>
      <c r="G16" s="17" t="str">
        <f>IF(A16="","",IF(VLOOKUP(A16,[7]令和3年度契約状況調査票!$E:$AR,12,FALSE)="②一般競争入札（総合評価方式）","一般競争入札"&amp;CHAR(10)&amp;"（総合評価方式）","一般競争入札"))</f>
        <v/>
      </c>
      <c r="H16" s="18" t="str">
        <f>IF(A16="","",IF(VLOOKUP(A16,[7]令和3年度契約状況調査票!$E:$AR,21,FALSE)="②同種の他の契約の予定価格を類推されるおそれがあるため公表しない","同種の他の契約の予定価格を類推されるおそれがあるため公表しない",IF(VLOOKUP(A16,[7]令和3年度契約状況調査票!$E:$AR,21,FALSE)="－","－",IF(VLOOKUP(A16,[7]令和3年度契約状況調査票!$E:$AR,7,FALSE)&lt;&gt;"",TEXT(VLOOKUP(A16,[7]令和3年度契約状況調査票!$E:$AR,14,FALSE),"#,##0円")&amp;CHAR(10)&amp;"(A)",VLOOKUP(A16,[7]令和3年度契約状況調査票!$E:$AR,14,FALSE)))))</f>
        <v/>
      </c>
      <c r="I16" s="18" t="str">
        <f>IF(A16="","",VLOOKUP(A16,[7]令和3年度契約状況調査票!$E:$AR,15,FALSE))</f>
        <v/>
      </c>
      <c r="J16" s="19" t="str">
        <f>IF(A16="","",IF(VLOOKUP(A16,[7]令和3年度契約状況調査票!$E:$AR,21,FALSE)="②同種の他の契約の予定価格を類推されるおそれがあるため公表しない","－",IF(VLOOKUP(A16,[7]令和3年度契約状況調査票!$E:$AR,21,FALSE)="－","－",IF(VLOOKUP(A16,[7]令和3年度契約状況調査票!$E:$AR,7,FALSE)&lt;&gt;"",TEXT(VLOOKUP(A16,[7]令和3年度契約状況調査票!$E:$AR,17,FALSE),"#.0%")&amp;CHAR(10)&amp;"(B/A×100)",VLOOKUP(A16,[7]令和3年度契約状況調査票!$E:$AR,17,FALSE)))))</f>
        <v/>
      </c>
      <c r="K16" s="20" t="str">
        <f>IF(A16="","",IF(VLOOKUP(A16,[7]令和3年度契約状況調査票!$E:$AR,27,FALSE)="①公益社団法人","公社",IF(VLOOKUP(A16,[7]令和3年度契約状況調査票!$E:$AR,27,FALSE)="②公益財団法人","公財","")))</f>
        <v/>
      </c>
      <c r="L16" s="20" t="str">
        <f>IF(A16="","",VLOOKUP(A16,[7]令和3年度契約状況調査票!$E:$AR,28,FALSE))</f>
        <v/>
      </c>
      <c r="M16" s="21" t="str">
        <f>IF(A16="","",IF(VLOOKUP(A16,[7]令和3年度契約状況調査票!$E:$AR,28,FALSE)="国所管",VLOOKUP(A16,[7]令和3年度契約状況調査票!$E:$AR,22,FALSE),""))</f>
        <v/>
      </c>
      <c r="N16" s="22" t="str">
        <f>IF(A16="","",IF(AND(P16="○",O16="分担契約/単価契約"),"単価契約"&amp;CHAR(10)&amp;"予定調達総額 "&amp;TEXT(VLOOKUP(A16,[7]令和3年度契約状況調査票!$E:$AR,16,FALSE),"#,##0円")&amp;"(B)"&amp;CHAR(10)&amp;"分担契約"&amp;CHAR(10)&amp;VLOOKUP(A16,[7]令和3年度契約状況調査票!$E:$AR,32,FALSE),IF(AND(P16="○",O16="分担契約"),"分担契約"&amp;CHAR(10)&amp;"契約総額 "&amp;TEXT(VLOOKUP(A16,[7]令和3年度契約状況調査票!$E:$AR,16,FALSE),"#,##0円")&amp;"(B)"&amp;CHAR(10)&amp;VLOOKUP(A16,[7]令和3年度契約状況調査票!$E:$AR,32,FALSE),(IF(O16="分担契約/単価契約","単価契約"&amp;CHAR(10)&amp;"予定調達総額 "&amp;TEXT(VLOOKUP(A16,[7]令和3年度契約状況調査票!$E:$AR,16,FALSE),"#,##0円")&amp;CHAR(10)&amp;"分担契約"&amp;CHAR(10)&amp;VLOOKUP(A16,[7]令和3年度契約状況調査票!$E:$AR,32,FALSE),IF(O16="分担契約","分担契約"&amp;CHAR(10)&amp;"契約総額 "&amp;TEXT(VLOOKUP(A16,[7]令和3年度契約状況調査票!$E:$AR,16,FALSE),"#,##0円")&amp;CHAR(10)&amp;VLOOKUP(A16,[7]令和3年度契約状況調査票!$E:$AR,32,FALSE),IF(O16="単価契約","単価契約"&amp;CHAR(10)&amp;"予定調達総額 "&amp;TEXT(VLOOKUP(A16,[7]令和3年度契約状況調査票!$E:$AR,16,FALSE),"#,##0円")&amp;CHAR(10)&amp;VLOOKUP(A16,[7]令和3年度契約状況調査票!$E:$AR,32,FALSE),VLOOKUP(A16,[7]令和3年度契約状況調査票!$E:$AR,32,FALSE))))))))</f>
        <v/>
      </c>
      <c r="O16" s="36" t="str">
        <f>IF(A16="","",VLOOKUP(A16,[7]令和3年度契約状況調査票!$E:$BY,53,FALSE))</f>
        <v/>
      </c>
      <c r="P16" s="36" t="str">
        <f>IF(A16="","",IF(VLOOKUP(A16,[7]令和3年度契約状況調査票!$E:$AR,21,FALSE)="②同種の他の契約の予定価格を類推されるおそれがあるため公表しない","×","○"))</f>
        <v/>
      </c>
    </row>
    <row r="17" spans="1:16" s="36" customFormat="1" ht="60" hidden="1" customHeight="1">
      <c r="A17" s="42" t="str">
        <f>IF(MAX([7]令和3年度契約状況調査票!C11:E256)&gt;=ROW()-5,ROW()-5,"")</f>
        <v/>
      </c>
      <c r="B17" s="13" t="str">
        <f>IF(A17="","",VLOOKUP(A17,[7]令和3年度契約状況調査票!$E:$AR,5,FALSE))</f>
        <v/>
      </c>
      <c r="C17" s="14" t="str">
        <f>IF(A17="","",VLOOKUP(A17,[7]令和3年度契約状況調査票!$E:$AR,6,FALSE))</f>
        <v/>
      </c>
      <c r="D17" s="43" t="str">
        <f>IF(A17="","",VLOOKUP(A17,[7]令和3年度契約状況調査票!$E:$AR,9,FALSE))</f>
        <v/>
      </c>
      <c r="E17" s="13" t="str">
        <f>IF(A17="","",VLOOKUP(A17,[7]令和3年度契約状況調査票!$E:$AR,10,FALSE))</f>
        <v/>
      </c>
      <c r="F17" s="16" t="str">
        <f>IF(A17="","",VLOOKUP(A17,[7]令和3年度契約状況調査票!$E:$AR,11,FALSE))</f>
        <v/>
      </c>
      <c r="G17" s="17" t="str">
        <f>IF(A17="","",IF(VLOOKUP(A17,[7]令和3年度契約状況調査票!$E:$AR,12,FALSE)="②一般競争入札（総合評価方式）","一般競争入札"&amp;CHAR(10)&amp;"（総合評価方式）","一般競争入札"))</f>
        <v/>
      </c>
      <c r="H17" s="18" t="str">
        <f>IF(A17="","",IF(VLOOKUP(A17,[7]令和3年度契約状況調査票!$E:$AR,21,FALSE)="②同種の他の契約の予定価格を類推されるおそれがあるため公表しない","同種の他の契約の予定価格を類推されるおそれがあるため公表しない",IF(VLOOKUP(A17,[7]令和3年度契約状況調査票!$E:$AR,21,FALSE)="－","－",IF(VLOOKUP(A17,[7]令和3年度契約状況調査票!$E:$AR,7,FALSE)&lt;&gt;"",TEXT(VLOOKUP(A17,[7]令和3年度契約状況調査票!$E:$AR,14,FALSE),"#,##0円")&amp;CHAR(10)&amp;"(A)",VLOOKUP(A17,[7]令和3年度契約状況調査票!$E:$AR,14,FALSE)))))</f>
        <v/>
      </c>
      <c r="I17" s="18" t="str">
        <f>IF(A17="","",VLOOKUP(A17,[7]令和3年度契約状況調査票!$E:$AR,15,FALSE))</f>
        <v/>
      </c>
      <c r="J17" s="19" t="str">
        <f>IF(A17="","",IF(VLOOKUP(A17,[7]令和3年度契約状況調査票!$E:$AR,21,FALSE)="②同種の他の契約の予定価格を類推されるおそれがあるため公表しない","－",IF(VLOOKUP(A17,[7]令和3年度契約状況調査票!$E:$AR,21,FALSE)="－","－",IF(VLOOKUP(A17,[7]令和3年度契約状況調査票!$E:$AR,7,FALSE)&lt;&gt;"",TEXT(VLOOKUP(A17,[7]令和3年度契約状況調査票!$E:$AR,17,FALSE),"#.0%")&amp;CHAR(10)&amp;"(B/A×100)",VLOOKUP(A17,[7]令和3年度契約状況調査票!$E:$AR,17,FALSE)))))</f>
        <v/>
      </c>
      <c r="K17" s="20" t="str">
        <f>IF(A17="","",IF(VLOOKUP(A17,[7]令和3年度契約状況調査票!$E:$AR,27,FALSE)="①公益社団法人","公社",IF(VLOOKUP(A17,[7]令和3年度契約状況調査票!$E:$AR,27,FALSE)="②公益財団法人","公財","")))</f>
        <v/>
      </c>
      <c r="L17" s="20" t="str">
        <f>IF(A17="","",VLOOKUP(A17,[7]令和3年度契約状況調査票!$E:$AR,28,FALSE))</f>
        <v/>
      </c>
      <c r="M17" s="21" t="str">
        <f>IF(A17="","",IF(VLOOKUP(A17,[7]令和3年度契約状況調査票!$E:$AR,28,FALSE)="国所管",VLOOKUP(A17,[7]令和3年度契約状況調査票!$E:$AR,22,FALSE),""))</f>
        <v/>
      </c>
      <c r="N17" s="22" t="str">
        <f>IF(A17="","",IF(AND(P17="○",O17="分担契約/単価契約"),"単価契約"&amp;CHAR(10)&amp;"予定調達総額 "&amp;TEXT(VLOOKUP(A17,[7]令和3年度契約状況調査票!$E:$AR,16,FALSE),"#,##0円")&amp;"(B)"&amp;CHAR(10)&amp;"分担契約"&amp;CHAR(10)&amp;VLOOKUP(A17,[7]令和3年度契約状況調査票!$E:$AR,32,FALSE),IF(AND(P17="○",O17="分担契約"),"分担契約"&amp;CHAR(10)&amp;"契約総額 "&amp;TEXT(VLOOKUP(A17,[7]令和3年度契約状況調査票!$E:$AR,16,FALSE),"#,##0円")&amp;"(B)"&amp;CHAR(10)&amp;VLOOKUP(A17,[7]令和3年度契約状況調査票!$E:$AR,32,FALSE),(IF(O17="分担契約/単価契約","単価契約"&amp;CHAR(10)&amp;"予定調達総額 "&amp;TEXT(VLOOKUP(A17,[7]令和3年度契約状況調査票!$E:$AR,16,FALSE),"#,##0円")&amp;CHAR(10)&amp;"分担契約"&amp;CHAR(10)&amp;VLOOKUP(A17,[7]令和3年度契約状況調査票!$E:$AR,32,FALSE),IF(O17="分担契約","分担契約"&amp;CHAR(10)&amp;"契約総額 "&amp;TEXT(VLOOKUP(A17,[7]令和3年度契約状況調査票!$E:$AR,16,FALSE),"#,##0円")&amp;CHAR(10)&amp;VLOOKUP(A17,[7]令和3年度契約状況調査票!$E:$AR,32,FALSE),IF(O17="単価契約","単価契約"&amp;CHAR(10)&amp;"予定調達総額 "&amp;TEXT(VLOOKUP(A17,[7]令和3年度契約状況調査票!$E:$AR,16,FALSE),"#,##0円")&amp;CHAR(10)&amp;VLOOKUP(A17,[7]令和3年度契約状況調査票!$E:$AR,32,FALSE),VLOOKUP(A17,[7]令和3年度契約状況調査票!$E:$AR,32,FALSE))))))))</f>
        <v/>
      </c>
      <c r="O17" s="36" t="str">
        <f>IF(A17="","",VLOOKUP(A17,[7]令和3年度契約状況調査票!$E:$BY,53,FALSE))</f>
        <v/>
      </c>
      <c r="P17" s="36" t="str">
        <f>IF(A17="","",IF(VLOOKUP(A17,[7]令和3年度契約状況調査票!$E:$AR,21,FALSE)="②同種の他の契約の予定価格を類推されるおそれがあるため公表しない","×","○"))</f>
        <v/>
      </c>
    </row>
    <row r="18" spans="1:16" s="36" customFormat="1" ht="60" hidden="1" customHeight="1">
      <c r="A18" s="42" t="str">
        <f>IF(MAX([7]令和3年度契約状況調査票!C12:E257)&gt;=ROW()-5,ROW()-5,"")</f>
        <v/>
      </c>
      <c r="B18" s="13" t="str">
        <f>IF(A18="","",VLOOKUP(A18,[7]令和3年度契約状況調査票!$E:$AR,5,FALSE))</f>
        <v/>
      </c>
      <c r="C18" s="14" t="str">
        <f>IF(A18="","",VLOOKUP(A18,[7]令和3年度契約状況調査票!$E:$AR,6,FALSE))</f>
        <v/>
      </c>
      <c r="D18" s="43" t="str">
        <f>IF(A18="","",VLOOKUP(A18,[7]令和3年度契約状況調査票!$E:$AR,9,FALSE))</f>
        <v/>
      </c>
      <c r="E18" s="13" t="str">
        <f>IF(A18="","",VLOOKUP(A18,[7]令和3年度契約状況調査票!$E:$AR,10,FALSE))</f>
        <v/>
      </c>
      <c r="F18" s="16" t="str">
        <f>IF(A18="","",VLOOKUP(A18,[7]令和3年度契約状況調査票!$E:$AR,11,FALSE))</f>
        <v/>
      </c>
      <c r="G18" s="17" t="str">
        <f>IF(A18="","",IF(VLOOKUP(A18,[7]令和3年度契約状況調査票!$E:$AR,12,FALSE)="②一般競争入札（総合評価方式）","一般競争入札"&amp;CHAR(10)&amp;"（総合評価方式）","一般競争入札"))</f>
        <v/>
      </c>
      <c r="H18" s="18" t="str">
        <f>IF(A18="","",IF(VLOOKUP(A18,[7]令和3年度契約状況調査票!$E:$AR,21,FALSE)="②同種の他の契約の予定価格を類推されるおそれがあるため公表しない","同種の他の契約の予定価格を類推されるおそれがあるため公表しない",IF(VLOOKUP(A18,[7]令和3年度契約状況調査票!$E:$AR,21,FALSE)="－","－",IF(VLOOKUP(A18,[7]令和3年度契約状況調査票!$E:$AR,7,FALSE)&lt;&gt;"",TEXT(VLOOKUP(A18,[7]令和3年度契約状況調査票!$E:$AR,14,FALSE),"#,##0円")&amp;CHAR(10)&amp;"(A)",VLOOKUP(A18,[7]令和3年度契約状況調査票!$E:$AR,14,FALSE)))))</f>
        <v/>
      </c>
      <c r="I18" s="18" t="str">
        <f>IF(A18="","",VLOOKUP(A18,[7]令和3年度契約状況調査票!$E:$AR,15,FALSE))</f>
        <v/>
      </c>
      <c r="J18" s="19" t="str">
        <f>IF(A18="","",IF(VLOOKUP(A18,[7]令和3年度契約状況調査票!$E:$AR,21,FALSE)="②同種の他の契約の予定価格を類推されるおそれがあるため公表しない","－",IF(VLOOKUP(A18,[7]令和3年度契約状況調査票!$E:$AR,21,FALSE)="－","－",IF(VLOOKUP(A18,[7]令和3年度契約状況調査票!$E:$AR,7,FALSE)&lt;&gt;"",TEXT(VLOOKUP(A18,[7]令和3年度契約状況調査票!$E:$AR,17,FALSE),"#.0%")&amp;CHAR(10)&amp;"(B/A×100)",VLOOKUP(A18,[7]令和3年度契約状況調査票!$E:$AR,17,FALSE)))))</f>
        <v/>
      </c>
      <c r="K18" s="20" t="str">
        <f>IF(A18="","",IF(VLOOKUP(A18,[7]令和3年度契約状況調査票!$E:$AR,27,FALSE)="①公益社団法人","公社",IF(VLOOKUP(A18,[7]令和3年度契約状況調査票!$E:$AR,27,FALSE)="②公益財団法人","公財","")))</f>
        <v/>
      </c>
      <c r="L18" s="20" t="str">
        <f>IF(A18="","",VLOOKUP(A18,[7]令和3年度契約状況調査票!$E:$AR,28,FALSE))</f>
        <v/>
      </c>
      <c r="M18" s="21" t="str">
        <f>IF(A18="","",IF(VLOOKUP(A18,[7]令和3年度契約状況調査票!$E:$AR,28,FALSE)="国所管",VLOOKUP(A18,[7]令和3年度契約状況調査票!$E:$AR,22,FALSE),""))</f>
        <v/>
      </c>
      <c r="N18" s="22" t="str">
        <f>IF(A18="","",IF(AND(P18="○",O18="分担契約/単価契約"),"単価契約"&amp;CHAR(10)&amp;"予定調達総額 "&amp;TEXT(VLOOKUP(A18,[7]令和3年度契約状況調査票!$E:$AR,16,FALSE),"#,##0円")&amp;"(B)"&amp;CHAR(10)&amp;"分担契約"&amp;CHAR(10)&amp;VLOOKUP(A18,[7]令和3年度契約状況調査票!$E:$AR,32,FALSE),IF(AND(P18="○",O18="分担契約"),"分担契約"&amp;CHAR(10)&amp;"契約総額 "&amp;TEXT(VLOOKUP(A18,[7]令和3年度契約状況調査票!$E:$AR,16,FALSE),"#,##0円")&amp;"(B)"&amp;CHAR(10)&amp;VLOOKUP(A18,[7]令和3年度契約状況調査票!$E:$AR,32,FALSE),(IF(O18="分担契約/単価契約","単価契約"&amp;CHAR(10)&amp;"予定調達総額 "&amp;TEXT(VLOOKUP(A18,[7]令和3年度契約状況調査票!$E:$AR,16,FALSE),"#,##0円")&amp;CHAR(10)&amp;"分担契約"&amp;CHAR(10)&amp;VLOOKUP(A18,[7]令和3年度契約状況調査票!$E:$AR,32,FALSE),IF(O18="分担契約","分担契約"&amp;CHAR(10)&amp;"契約総額 "&amp;TEXT(VLOOKUP(A18,[7]令和3年度契約状況調査票!$E:$AR,16,FALSE),"#,##0円")&amp;CHAR(10)&amp;VLOOKUP(A18,[7]令和3年度契約状況調査票!$E:$AR,32,FALSE),IF(O18="単価契約","単価契約"&amp;CHAR(10)&amp;"予定調達総額 "&amp;TEXT(VLOOKUP(A18,[7]令和3年度契約状況調査票!$E:$AR,16,FALSE),"#,##0円")&amp;CHAR(10)&amp;VLOOKUP(A18,[7]令和3年度契約状況調査票!$E:$AR,32,FALSE),VLOOKUP(A18,[7]令和3年度契約状況調査票!$E:$AR,32,FALSE))))))))</f>
        <v/>
      </c>
      <c r="O18" s="36" t="str">
        <f>IF(A18="","",VLOOKUP(A18,[7]令和3年度契約状況調査票!$E:$BY,53,FALSE))</f>
        <v/>
      </c>
      <c r="P18" s="36" t="str">
        <f>IF(A18="","",IF(VLOOKUP(A18,[7]令和3年度契約状況調査票!$E:$AR,21,FALSE)="②同種の他の契約の予定価格を類推されるおそれがあるため公表しない","×","○"))</f>
        <v/>
      </c>
    </row>
    <row r="19" spans="1:16" s="36" customFormat="1" ht="60" hidden="1" customHeight="1">
      <c r="A19" s="42" t="str">
        <f>IF(MAX([7]令和3年度契約状況調査票!C13:E258)&gt;=ROW()-5,ROW()-5,"")</f>
        <v/>
      </c>
      <c r="B19" s="13" t="str">
        <f>IF(A19="","",VLOOKUP(A19,[7]令和3年度契約状況調査票!$E:$AR,5,FALSE))</f>
        <v/>
      </c>
      <c r="C19" s="14" t="str">
        <f>IF(A19="","",VLOOKUP(A19,[7]令和3年度契約状況調査票!$E:$AR,6,FALSE))</f>
        <v/>
      </c>
      <c r="D19" s="43" t="str">
        <f>IF(A19="","",VLOOKUP(A19,[7]令和3年度契約状況調査票!$E:$AR,9,FALSE))</f>
        <v/>
      </c>
      <c r="E19" s="13" t="str">
        <f>IF(A19="","",VLOOKUP(A19,[7]令和3年度契約状況調査票!$E:$AR,10,FALSE))</f>
        <v/>
      </c>
      <c r="F19" s="16" t="str">
        <f>IF(A19="","",VLOOKUP(A19,[7]令和3年度契約状況調査票!$E:$AR,11,FALSE))</f>
        <v/>
      </c>
      <c r="G19" s="17" t="str">
        <f>IF(A19="","",IF(VLOOKUP(A19,[7]令和3年度契約状況調査票!$E:$AR,12,FALSE)="②一般競争入札（総合評価方式）","一般競争入札"&amp;CHAR(10)&amp;"（総合評価方式）","一般競争入札"))</f>
        <v/>
      </c>
      <c r="H19" s="18" t="str">
        <f>IF(A19="","",IF(VLOOKUP(A19,[7]令和3年度契約状況調査票!$E:$AR,21,FALSE)="②同種の他の契約の予定価格を類推されるおそれがあるため公表しない","同種の他の契約の予定価格を類推されるおそれがあるため公表しない",IF(VLOOKUP(A19,[7]令和3年度契約状況調査票!$E:$AR,21,FALSE)="－","－",IF(VLOOKUP(A19,[7]令和3年度契約状況調査票!$E:$AR,7,FALSE)&lt;&gt;"",TEXT(VLOOKUP(A19,[7]令和3年度契約状況調査票!$E:$AR,14,FALSE),"#,##0円")&amp;CHAR(10)&amp;"(A)",VLOOKUP(A19,[7]令和3年度契約状況調査票!$E:$AR,14,FALSE)))))</f>
        <v/>
      </c>
      <c r="I19" s="18" t="str">
        <f>IF(A19="","",VLOOKUP(A19,[7]令和3年度契約状況調査票!$E:$AR,15,FALSE))</f>
        <v/>
      </c>
      <c r="J19" s="19" t="str">
        <f>IF(A19="","",IF(VLOOKUP(A19,[7]令和3年度契約状況調査票!$E:$AR,21,FALSE)="②同種の他の契約の予定価格を類推されるおそれがあるため公表しない","－",IF(VLOOKUP(A19,[7]令和3年度契約状況調査票!$E:$AR,21,FALSE)="－","－",IF(VLOOKUP(A19,[7]令和3年度契約状況調査票!$E:$AR,7,FALSE)&lt;&gt;"",TEXT(VLOOKUP(A19,[7]令和3年度契約状況調査票!$E:$AR,17,FALSE),"#.0%")&amp;CHAR(10)&amp;"(B/A×100)",VLOOKUP(A19,[7]令和3年度契約状況調査票!$E:$AR,17,FALSE)))))</f>
        <v/>
      </c>
      <c r="K19" s="20" t="str">
        <f>IF(A19="","",IF(VLOOKUP(A19,[7]令和3年度契約状況調査票!$E:$AR,27,FALSE)="①公益社団法人","公社",IF(VLOOKUP(A19,[7]令和3年度契約状況調査票!$E:$AR,27,FALSE)="②公益財団法人","公財","")))</f>
        <v/>
      </c>
      <c r="L19" s="20" t="str">
        <f>IF(A19="","",VLOOKUP(A19,[7]令和3年度契約状況調査票!$E:$AR,28,FALSE))</f>
        <v/>
      </c>
      <c r="M19" s="21" t="str">
        <f>IF(A19="","",IF(VLOOKUP(A19,[7]令和3年度契約状況調査票!$E:$AR,28,FALSE)="国所管",VLOOKUP(A19,[7]令和3年度契約状況調査票!$E:$AR,22,FALSE),""))</f>
        <v/>
      </c>
      <c r="N19" s="22" t="str">
        <f>IF(A19="","",IF(AND(P19="○",O19="分担契約/単価契約"),"単価契約"&amp;CHAR(10)&amp;"予定調達総額 "&amp;TEXT(VLOOKUP(A19,[7]令和3年度契約状況調査票!$E:$AR,16,FALSE),"#,##0円")&amp;"(B)"&amp;CHAR(10)&amp;"分担契約"&amp;CHAR(10)&amp;VLOOKUP(A19,[7]令和3年度契約状況調査票!$E:$AR,32,FALSE),IF(AND(P19="○",O19="分担契約"),"分担契約"&amp;CHAR(10)&amp;"契約総額 "&amp;TEXT(VLOOKUP(A19,[7]令和3年度契約状況調査票!$E:$AR,16,FALSE),"#,##0円")&amp;"(B)"&amp;CHAR(10)&amp;VLOOKUP(A19,[7]令和3年度契約状況調査票!$E:$AR,32,FALSE),(IF(O19="分担契約/単価契約","単価契約"&amp;CHAR(10)&amp;"予定調達総額 "&amp;TEXT(VLOOKUP(A19,[7]令和3年度契約状況調査票!$E:$AR,16,FALSE),"#,##0円")&amp;CHAR(10)&amp;"分担契約"&amp;CHAR(10)&amp;VLOOKUP(A19,[7]令和3年度契約状況調査票!$E:$AR,32,FALSE),IF(O19="分担契約","分担契約"&amp;CHAR(10)&amp;"契約総額 "&amp;TEXT(VLOOKUP(A19,[7]令和3年度契約状況調査票!$E:$AR,16,FALSE),"#,##0円")&amp;CHAR(10)&amp;VLOOKUP(A19,[7]令和3年度契約状況調査票!$E:$AR,32,FALSE),IF(O19="単価契約","単価契約"&amp;CHAR(10)&amp;"予定調達総額 "&amp;TEXT(VLOOKUP(A19,[7]令和3年度契約状況調査票!$E:$AR,16,FALSE),"#,##0円")&amp;CHAR(10)&amp;VLOOKUP(A19,[7]令和3年度契約状況調査票!$E:$AR,32,FALSE),VLOOKUP(A19,[7]令和3年度契約状況調査票!$E:$AR,32,FALSE))))))))</f>
        <v/>
      </c>
      <c r="O19" s="36" t="str">
        <f>IF(A19="","",VLOOKUP(A19,[7]令和3年度契約状況調査票!$E:$BY,53,FALSE))</f>
        <v/>
      </c>
      <c r="P19" s="36" t="str">
        <f>IF(A19="","",IF(VLOOKUP(A19,[7]令和3年度契約状況調査票!$E:$AR,21,FALSE)="②同種の他の契約の予定価格を類推されるおそれがあるため公表しない","×","○"))</f>
        <v/>
      </c>
    </row>
    <row r="20" spans="1:16" s="36" customFormat="1" ht="60" hidden="1" customHeight="1">
      <c r="A20" s="42" t="str">
        <f>IF(MAX([7]令和3年度契約状況調査票!C14:E259)&gt;=ROW()-5,ROW()-5,"")</f>
        <v/>
      </c>
      <c r="B20" s="13" t="str">
        <f>IF(A20="","",VLOOKUP(A20,[7]令和3年度契約状況調査票!$E:$AR,5,FALSE))</f>
        <v/>
      </c>
      <c r="C20" s="14" t="str">
        <f>IF(A20="","",VLOOKUP(A20,[7]令和3年度契約状況調査票!$E:$AR,6,FALSE))</f>
        <v/>
      </c>
      <c r="D20" s="43" t="str">
        <f>IF(A20="","",VLOOKUP(A20,[7]令和3年度契約状況調査票!$E:$AR,9,FALSE))</f>
        <v/>
      </c>
      <c r="E20" s="13" t="str">
        <f>IF(A20="","",VLOOKUP(A20,[7]令和3年度契約状況調査票!$E:$AR,10,FALSE))</f>
        <v/>
      </c>
      <c r="F20" s="16" t="str">
        <f>IF(A20="","",VLOOKUP(A20,[7]令和3年度契約状況調査票!$E:$AR,11,FALSE))</f>
        <v/>
      </c>
      <c r="G20" s="17" t="str">
        <f>IF(A20="","",IF(VLOOKUP(A20,[7]令和3年度契約状況調査票!$E:$AR,12,FALSE)="②一般競争入札（総合評価方式）","一般競争入札"&amp;CHAR(10)&amp;"（総合評価方式）","一般競争入札"))</f>
        <v/>
      </c>
      <c r="H20" s="18" t="str">
        <f>IF(A20="","",IF(VLOOKUP(A20,[7]令和3年度契約状況調査票!$E:$AR,21,FALSE)="②同種の他の契約の予定価格を類推されるおそれがあるため公表しない","同種の他の契約の予定価格を類推されるおそれがあるため公表しない",IF(VLOOKUP(A20,[7]令和3年度契約状況調査票!$E:$AR,21,FALSE)="－","－",IF(VLOOKUP(A20,[7]令和3年度契約状況調査票!$E:$AR,7,FALSE)&lt;&gt;"",TEXT(VLOOKUP(A20,[7]令和3年度契約状況調査票!$E:$AR,14,FALSE),"#,##0円")&amp;CHAR(10)&amp;"(A)",VLOOKUP(A20,[7]令和3年度契約状況調査票!$E:$AR,14,FALSE)))))</f>
        <v/>
      </c>
      <c r="I20" s="18" t="str">
        <f>IF(A20="","",VLOOKUP(A20,[7]令和3年度契約状況調査票!$E:$AR,15,FALSE))</f>
        <v/>
      </c>
      <c r="J20" s="19" t="str">
        <f>IF(A20="","",IF(VLOOKUP(A20,[7]令和3年度契約状況調査票!$E:$AR,21,FALSE)="②同種の他の契約の予定価格を類推されるおそれがあるため公表しない","－",IF(VLOOKUP(A20,[7]令和3年度契約状況調査票!$E:$AR,21,FALSE)="－","－",IF(VLOOKUP(A20,[7]令和3年度契約状況調査票!$E:$AR,7,FALSE)&lt;&gt;"",TEXT(VLOOKUP(A20,[7]令和3年度契約状況調査票!$E:$AR,17,FALSE),"#.0%")&amp;CHAR(10)&amp;"(B/A×100)",VLOOKUP(A20,[7]令和3年度契約状況調査票!$E:$AR,17,FALSE)))))</f>
        <v/>
      </c>
      <c r="K20" s="20" t="str">
        <f>IF(A20="","",IF(VLOOKUP(A20,[7]令和3年度契約状況調査票!$E:$AR,27,FALSE)="①公益社団法人","公社",IF(VLOOKUP(A20,[7]令和3年度契約状況調査票!$E:$AR,27,FALSE)="②公益財団法人","公財","")))</f>
        <v/>
      </c>
      <c r="L20" s="20" t="str">
        <f>IF(A20="","",VLOOKUP(A20,[7]令和3年度契約状況調査票!$E:$AR,28,FALSE))</f>
        <v/>
      </c>
      <c r="M20" s="21" t="str">
        <f>IF(A20="","",IF(VLOOKUP(A20,[7]令和3年度契約状況調査票!$E:$AR,28,FALSE)="国所管",VLOOKUP(A20,[7]令和3年度契約状況調査票!$E:$AR,22,FALSE),""))</f>
        <v/>
      </c>
      <c r="N20" s="22" t="str">
        <f>IF(A20="","",IF(AND(P20="○",O20="分担契約/単価契約"),"単価契約"&amp;CHAR(10)&amp;"予定調達総額 "&amp;TEXT(VLOOKUP(A20,[7]令和3年度契約状況調査票!$E:$AR,16,FALSE),"#,##0円")&amp;"(B)"&amp;CHAR(10)&amp;"分担契約"&amp;CHAR(10)&amp;VLOOKUP(A20,[7]令和3年度契約状況調査票!$E:$AR,32,FALSE),IF(AND(P20="○",O20="分担契約"),"分担契約"&amp;CHAR(10)&amp;"契約総額 "&amp;TEXT(VLOOKUP(A20,[7]令和3年度契約状況調査票!$E:$AR,16,FALSE),"#,##0円")&amp;"(B)"&amp;CHAR(10)&amp;VLOOKUP(A20,[7]令和3年度契約状況調査票!$E:$AR,32,FALSE),(IF(O20="分担契約/単価契約","単価契約"&amp;CHAR(10)&amp;"予定調達総額 "&amp;TEXT(VLOOKUP(A20,[7]令和3年度契約状況調査票!$E:$AR,16,FALSE),"#,##0円")&amp;CHAR(10)&amp;"分担契約"&amp;CHAR(10)&amp;VLOOKUP(A20,[7]令和3年度契約状況調査票!$E:$AR,32,FALSE),IF(O20="分担契約","分担契約"&amp;CHAR(10)&amp;"契約総額 "&amp;TEXT(VLOOKUP(A20,[7]令和3年度契約状況調査票!$E:$AR,16,FALSE),"#,##0円")&amp;CHAR(10)&amp;VLOOKUP(A20,[7]令和3年度契約状況調査票!$E:$AR,32,FALSE),IF(O20="単価契約","単価契約"&amp;CHAR(10)&amp;"予定調達総額 "&amp;TEXT(VLOOKUP(A20,[7]令和3年度契約状況調査票!$E:$AR,16,FALSE),"#,##0円")&amp;CHAR(10)&amp;VLOOKUP(A20,[7]令和3年度契約状況調査票!$E:$AR,32,FALSE),VLOOKUP(A20,[7]令和3年度契約状況調査票!$E:$AR,32,FALSE))))))))</f>
        <v/>
      </c>
      <c r="O20" s="36" t="str">
        <f>IF(A20="","",VLOOKUP(A20,[7]令和3年度契約状況調査票!$E:$BY,53,FALSE))</f>
        <v/>
      </c>
      <c r="P20" s="36" t="str">
        <f>IF(A20="","",IF(VLOOKUP(A20,[7]令和3年度契約状況調査票!$E:$AR,21,FALSE)="②同種の他の契約の予定価格を類推されるおそれがあるため公表しない","×","○"))</f>
        <v/>
      </c>
    </row>
    <row r="21" spans="1:16" s="36" customFormat="1" ht="60" hidden="1" customHeight="1">
      <c r="A21" s="42" t="str">
        <f>IF(MAX([7]令和3年度契約状況調査票!C15:E260)&gt;=ROW()-5,ROW()-5,"")</f>
        <v/>
      </c>
      <c r="B21" s="13" t="str">
        <f>IF(A21="","",VLOOKUP(A21,[7]令和3年度契約状況調査票!$E:$AR,5,FALSE))</f>
        <v/>
      </c>
      <c r="C21" s="14" t="str">
        <f>IF(A21="","",VLOOKUP(A21,[7]令和3年度契約状況調査票!$E:$AR,6,FALSE))</f>
        <v/>
      </c>
      <c r="D21" s="43" t="str">
        <f>IF(A21="","",VLOOKUP(A21,[7]令和3年度契約状況調査票!$E:$AR,9,FALSE))</f>
        <v/>
      </c>
      <c r="E21" s="13" t="str">
        <f>IF(A21="","",VLOOKUP(A21,[7]令和3年度契約状況調査票!$E:$AR,10,FALSE))</f>
        <v/>
      </c>
      <c r="F21" s="16" t="str">
        <f>IF(A21="","",VLOOKUP(A21,[7]令和3年度契約状況調査票!$E:$AR,11,FALSE))</f>
        <v/>
      </c>
      <c r="G21" s="17" t="str">
        <f>IF(A21="","",IF(VLOOKUP(A21,[7]令和3年度契約状況調査票!$E:$AR,12,FALSE)="②一般競争入札（総合評価方式）","一般競争入札"&amp;CHAR(10)&amp;"（総合評価方式）","一般競争入札"))</f>
        <v/>
      </c>
      <c r="H21" s="18" t="str">
        <f>IF(A21="","",IF(VLOOKUP(A21,[7]令和3年度契約状況調査票!$E:$AR,21,FALSE)="②同種の他の契約の予定価格を類推されるおそれがあるため公表しない","同種の他の契約の予定価格を類推されるおそれがあるため公表しない",IF(VLOOKUP(A21,[7]令和3年度契約状況調査票!$E:$AR,21,FALSE)="－","－",IF(VLOOKUP(A21,[7]令和3年度契約状況調査票!$E:$AR,7,FALSE)&lt;&gt;"",TEXT(VLOOKUP(A21,[7]令和3年度契約状況調査票!$E:$AR,14,FALSE),"#,##0円")&amp;CHAR(10)&amp;"(A)",VLOOKUP(A21,[7]令和3年度契約状況調査票!$E:$AR,14,FALSE)))))</f>
        <v/>
      </c>
      <c r="I21" s="18" t="str">
        <f>IF(A21="","",VLOOKUP(A21,[7]令和3年度契約状況調査票!$E:$AR,15,FALSE))</f>
        <v/>
      </c>
      <c r="J21" s="19" t="str">
        <f>IF(A21="","",IF(VLOOKUP(A21,[7]令和3年度契約状況調査票!$E:$AR,21,FALSE)="②同種の他の契約の予定価格を類推されるおそれがあるため公表しない","－",IF(VLOOKUP(A21,[7]令和3年度契約状況調査票!$E:$AR,21,FALSE)="－","－",IF(VLOOKUP(A21,[7]令和3年度契約状況調査票!$E:$AR,7,FALSE)&lt;&gt;"",TEXT(VLOOKUP(A21,[7]令和3年度契約状況調査票!$E:$AR,17,FALSE),"#.0%")&amp;CHAR(10)&amp;"(B/A×100)",VLOOKUP(A21,[7]令和3年度契約状況調査票!$E:$AR,17,FALSE)))))</f>
        <v/>
      </c>
      <c r="K21" s="20" t="str">
        <f>IF(A21="","",IF(VLOOKUP(A21,[7]令和3年度契約状況調査票!$E:$AR,27,FALSE)="①公益社団法人","公社",IF(VLOOKUP(A21,[7]令和3年度契約状況調査票!$E:$AR,27,FALSE)="②公益財団法人","公財","")))</f>
        <v/>
      </c>
      <c r="L21" s="20" t="str">
        <f>IF(A21="","",VLOOKUP(A21,[7]令和3年度契約状況調査票!$E:$AR,28,FALSE))</f>
        <v/>
      </c>
      <c r="M21" s="21" t="str">
        <f>IF(A21="","",IF(VLOOKUP(A21,[7]令和3年度契約状況調査票!$E:$AR,28,FALSE)="国所管",VLOOKUP(A21,[7]令和3年度契約状況調査票!$E:$AR,22,FALSE),""))</f>
        <v/>
      </c>
      <c r="N21" s="22" t="str">
        <f>IF(A21="","",IF(AND(P21="○",O21="分担契約/単価契約"),"単価契約"&amp;CHAR(10)&amp;"予定調達総額 "&amp;TEXT(VLOOKUP(A21,[7]令和3年度契約状況調査票!$E:$AR,16,FALSE),"#,##0円")&amp;"(B)"&amp;CHAR(10)&amp;"分担契約"&amp;CHAR(10)&amp;VLOOKUP(A21,[7]令和3年度契約状況調査票!$E:$AR,32,FALSE),IF(AND(P21="○",O21="分担契約"),"分担契約"&amp;CHAR(10)&amp;"契約総額 "&amp;TEXT(VLOOKUP(A21,[7]令和3年度契約状況調査票!$E:$AR,16,FALSE),"#,##0円")&amp;"(B)"&amp;CHAR(10)&amp;VLOOKUP(A21,[7]令和3年度契約状況調査票!$E:$AR,32,FALSE),(IF(O21="分担契約/単価契約","単価契約"&amp;CHAR(10)&amp;"予定調達総額 "&amp;TEXT(VLOOKUP(A21,[7]令和3年度契約状況調査票!$E:$AR,16,FALSE),"#,##0円")&amp;CHAR(10)&amp;"分担契約"&amp;CHAR(10)&amp;VLOOKUP(A21,[7]令和3年度契約状況調査票!$E:$AR,32,FALSE),IF(O21="分担契約","分担契約"&amp;CHAR(10)&amp;"契約総額 "&amp;TEXT(VLOOKUP(A21,[7]令和3年度契約状況調査票!$E:$AR,16,FALSE),"#,##0円")&amp;CHAR(10)&amp;VLOOKUP(A21,[7]令和3年度契約状況調査票!$E:$AR,32,FALSE),IF(O21="単価契約","単価契約"&amp;CHAR(10)&amp;"予定調達総額 "&amp;TEXT(VLOOKUP(A21,[7]令和3年度契約状況調査票!$E:$AR,16,FALSE),"#,##0円")&amp;CHAR(10)&amp;VLOOKUP(A21,[7]令和3年度契約状況調査票!$E:$AR,32,FALSE),VLOOKUP(A21,[7]令和3年度契約状況調査票!$E:$AR,32,FALSE))))))))</f>
        <v/>
      </c>
      <c r="O21" s="36" t="str">
        <f>IF(A21="","",VLOOKUP(A21,[7]令和3年度契約状況調査票!$E:$BY,53,FALSE))</f>
        <v/>
      </c>
      <c r="P21" s="36" t="str">
        <f>IF(A21="","",IF(VLOOKUP(A21,[7]令和3年度契約状況調査票!$E:$AR,21,FALSE)="②同種の他の契約の予定価格を類推されるおそれがあるため公表しない","×","○"))</f>
        <v/>
      </c>
    </row>
    <row r="22" spans="1:16" s="36" customFormat="1" ht="60" hidden="1" customHeight="1">
      <c r="A22" s="42" t="str">
        <f>IF(MAX([7]令和3年度契約状況調査票!C16:E261)&gt;=ROW()-5,ROW()-5,"")</f>
        <v/>
      </c>
      <c r="B22" s="13" t="str">
        <f>IF(A22="","",VLOOKUP(A22,[7]令和3年度契約状況調査票!$E:$AR,5,FALSE))</f>
        <v/>
      </c>
      <c r="C22" s="14" t="str">
        <f>IF(A22="","",VLOOKUP(A22,[7]令和3年度契約状況調査票!$E:$AR,6,FALSE))</f>
        <v/>
      </c>
      <c r="D22" s="43" t="str">
        <f>IF(A22="","",VLOOKUP(A22,[7]令和3年度契約状況調査票!$E:$AR,9,FALSE))</f>
        <v/>
      </c>
      <c r="E22" s="13" t="str">
        <f>IF(A22="","",VLOOKUP(A22,[7]令和3年度契約状況調査票!$E:$AR,10,FALSE))</f>
        <v/>
      </c>
      <c r="F22" s="16" t="str">
        <f>IF(A22="","",VLOOKUP(A22,[7]令和3年度契約状況調査票!$E:$AR,11,FALSE))</f>
        <v/>
      </c>
      <c r="G22" s="17" t="str">
        <f>IF(A22="","",IF(VLOOKUP(A22,[7]令和3年度契約状況調査票!$E:$AR,12,FALSE)="②一般競争入札（総合評価方式）","一般競争入札"&amp;CHAR(10)&amp;"（総合評価方式）","一般競争入札"))</f>
        <v/>
      </c>
      <c r="H22" s="18" t="str">
        <f>IF(A22="","",IF(VLOOKUP(A22,[7]令和3年度契約状況調査票!$E:$AR,21,FALSE)="②同種の他の契約の予定価格を類推されるおそれがあるため公表しない","同種の他の契約の予定価格を類推されるおそれがあるため公表しない",IF(VLOOKUP(A22,[7]令和3年度契約状況調査票!$E:$AR,21,FALSE)="－","－",IF(VLOOKUP(A22,[7]令和3年度契約状況調査票!$E:$AR,7,FALSE)&lt;&gt;"",TEXT(VLOOKUP(A22,[7]令和3年度契約状況調査票!$E:$AR,14,FALSE),"#,##0円")&amp;CHAR(10)&amp;"(A)",VLOOKUP(A22,[7]令和3年度契約状況調査票!$E:$AR,14,FALSE)))))</f>
        <v/>
      </c>
      <c r="I22" s="18" t="str">
        <f>IF(A22="","",VLOOKUP(A22,[7]令和3年度契約状況調査票!$E:$AR,15,FALSE))</f>
        <v/>
      </c>
      <c r="J22" s="19" t="str">
        <f>IF(A22="","",IF(VLOOKUP(A22,[7]令和3年度契約状況調査票!$E:$AR,21,FALSE)="②同種の他の契約の予定価格を類推されるおそれがあるため公表しない","－",IF(VLOOKUP(A22,[7]令和3年度契約状況調査票!$E:$AR,21,FALSE)="－","－",IF(VLOOKUP(A22,[7]令和3年度契約状況調査票!$E:$AR,7,FALSE)&lt;&gt;"",TEXT(VLOOKUP(A22,[7]令和3年度契約状況調査票!$E:$AR,17,FALSE),"#.0%")&amp;CHAR(10)&amp;"(B/A×100)",VLOOKUP(A22,[7]令和3年度契約状況調査票!$E:$AR,17,FALSE)))))</f>
        <v/>
      </c>
      <c r="K22" s="20" t="str">
        <f>IF(A22="","",IF(VLOOKUP(A22,[7]令和3年度契約状況調査票!$E:$AR,27,FALSE)="①公益社団法人","公社",IF(VLOOKUP(A22,[7]令和3年度契約状況調査票!$E:$AR,27,FALSE)="②公益財団法人","公財","")))</f>
        <v/>
      </c>
      <c r="L22" s="20" t="str">
        <f>IF(A22="","",VLOOKUP(A22,[7]令和3年度契約状況調査票!$E:$AR,28,FALSE))</f>
        <v/>
      </c>
      <c r="M22" s="21" t="str">
        <f>IF(A22="","",IF(VLOOKUP(A22,[7]令和3年度契約状況調査票!$E:$AR,28,FALSE)="国所管",VLOOKUP(A22,[7]令和3年度契約状況調査票!$E:$AR,22,FALSE),""))</f>
        <v/>
      </c>
      <c r="N22" s="22" t="str">
        <f>IF(A22="","",IF(AND(P22="○",O22="分担契約/単価契約"),"単価契約"&amp;CHAR(10)&amp;"予定調達総額 "&amp;TEXT(VLOOKUP(A22,[7]令和3年度契約状況調査票!$E:$AR,16,FALSE),"#,##0円")&amp;"(B)"&amp;CHAR(10)&amp;"分担契約"&amp;CHAR(10)&amp;VLOOKUP(A22,[7]令和3年度契約状況調査票!$E:$AR,32,FALSE),IF(AND(P22="○",O22="分担契約"),"分担契約"&amp;CHAR(10)&amp;"契約総額 "&amp;TEXT(VLOOKUP(A22,[7]令和3年度契約状況調査票!$E:$AR,16,FALSE),"#,##0円")&amp;"(B)"&amp;CHAR(10)&amp;VLOOKUP(A22,[7]令和3年度契約状況調査票!$E:$AR,32,FALSE),(IF(O22="分担契約/単価契約","単価契約"&amp;CHAR(10)&amp;"予定調達総額 "&amp;TEXT(VLOOKUP(A22,[7]令和3年度契約状況調査票!$E:$AR,16,FALSE),"#,##0円")&amp;CHAR(10)&amp;"分担契約"&amp;CHAR(10)&amp;VLOOKUP(A22,[7]令和3年度契約状況調査票!$E:$AR,32,FALSE),IF(O22="分担契約","分担契約"&amp;CHAR(10)&amp;"契約総額 "&amp;TEXT(VLOOKUP(A22,[7]令和3年度契約状況調査票!$E:$AR,16,FALSE),"#,##0円")&amp;CHAR(10)&amp;VLOOKUP(A22,[7]令和3年度契約状況調査票!$E:$AR,32,FALSE),IF(O22="単価契約","単価契約"&amp;CHAR(10)&amp;"予定調達総額 "&amp;TEXT(VLOOKUP(A22,[7]令和3年度契約状況調査票!$E:$AR,16,FALSE),"#,##0円")&amp;CHAR(10)&amp;VLOOKUP(A22,[7]令和3年度契約状況調査票!$E:$AR,32,FALSE),VLOOKUP(A22,[7]令和3年度契約状況調査票!$E:$AR,32,FALSE))))))))</f>
        <v/>
      </c>
      <c r="O22" s="36" t="str">
        <f>IF(A22="","",VLOOKUP(A22,[7]令和3年度契約状況調査票!$E:$BY,53,FALSE))</f>
        <v/>
      </c>
      <c r="P22" s="36" t="str">
        <f>IF(A22="","",IF(VLOOKUP(A22,[7]令和3年度契約状況調査票!$E:$AR,21,FALSE)="②同種の他の契約の予定価格を類推されるおそれがあるため公表しない","×","○"))</f>
        <v/>
      </c>
    </row>
    <row r="23" spans="1:16" s="36" customFormat="1" ht="60" hidden="1" customHeight="1">
      <c r="A23" s="42" t="str">
        <f>IF(MAX([7]令和3年度契約状況調査票!C17:E262)&gt;=ROW()-5,ROW()-5,"")</f>
        <v/>
      </c>
      <c r="B23" s="13" t="str">
        <f>IF(A23="","",VLOOKUP(A23,[7]令和3年度契約状況調査票!$E:$AR,5,FALSE))</f>
        <v/>
      </c>
      <c r="C23" s="14" t="str">
        <f>IF(A23="","",VLOOKUP(A23,[7]令和3年度契約状況調査票!$E:$AR,6,FALSE))</f>
        <v/>
      </c>
      <c r="D23" s="43" t="str">
        <f>IF(A23="","",VLOOKUP(A23,[7]令和3年度契約状況調査票!$E:$AR,9,FALSE))</f>
        <v/>
      </c>
      <c r="E23" s="13" t="str">
        <f>IF(A23="","",VLOOKUP(A23,[7]令和3年度契約状況調査票!$E:$AR,10,FALSE))</f>
        <v/>
      </c>
      <c r="F23" s="16" t="str">
        <f>IF(A23="","",VLOOKUP(A23,[7]令和3年度契約状況調査票!$E:$AR,11,FALSE))</f>
        <v/>
      </c>
      <c r="G23" s="17" t="str">
        <f>IF(A23="","",IF(VLOOKUP(A23,[7]令和3年度契約状況調査票!$E:$AR,12,FALSE)="②一般競争入札（総合評価方式）","一般競争入札"&amp;CHAR(10)&amp;"（総合評価方式）","一般競争入札"))</f>
        <v/>
      </c>
      <c r="H23" s="18" t="str">
        <f>IF(A23="","",IF(VLOOKUP(A23,[7]令和3年度契約状況調査票!$E:$AR,21,FALSE)="②同種の他の契約の予定価格を類推されるおそれがあるため公表しない","同種の他の契約の予定価格を類推されるおそれがあるため公表しない",IF(VLOOKUP(A23,[7]令和3年度契約状況調査票!$E:$AR,21,FALSE)="－","－",IF(VLOOKUP(A23,[7]令和3年度契約状況調査票!$E:$AR,7,FALSE)&lt;&gt;"",TEXT(VLOOKUP(A23,[7]令和3年度契約状況調査票!$E:$AR,14,FALSE),"#,##0円")&amp;CHAR(10)&amp;"(A)",VLOOKUP(A23,[7]令和3年度契約状況調査票!$E:$AR,14,FALSE)))))</f>
        <v/>
      </c>
      <c r="I23" s="18" t="str">
        <f>IF(A23="","",VLOOKUP(A23,[7]令和3年度契約状況調査票!$E:$AR,15,FALSE))</f>
        <v/>
      </c>
      <c r="J23" s="19" t="str">
        <f>IF(A23="","",IF(VLOOKUP(A23,[7]令和3年度契約状況調査票!$E:$AR,21,FALSE)="②同種の他の契約の予定価格を類推されるおそれがあるため公表しない","－",IF(VLOOKUP(A23,[7]令和3年度契約状況調査票!$E:$AR,21,FALSE)="－","－",IF(VLOOKUP(A23,[7]令和3年度契約状況調査票!$E:$AR,7,FALSE)&lt;&gt;"",TEXT(VLOOKUP(A23,[7]令和3年度契約状況調査票!$E:$AR,17,FALSE),"#.0%")&amp;CHAR(10)&amp;"(B/A×100)",VLOOKUP(A23,[7]令和3年度契約状況調査票!$E:$AR,17,FALSE)))))</f>
        <v/>
      </c>
      <c r="K23" s="20" t="str">
        <f>IF(A23="","",IF(VLOOKUP(A23,[7]令和3年度契約状況調査票!$E:$AR,27,FALSE)="①公益社団法人","公社",IF(VLOOKUP(A23,[7]令和3年度契約状況調査票!$E:$AR,27,FALSE)="②公益財団法人","公財","")))</f>
        <v/>
      </c>
      <c r="L23" s="20" t="str">
        <f>IF(A23="","",VLOOKUP(A23,[7]令和3年度契約状況調査票!$E:$AR,28,FALSE))</f>
        <v/>
      </c>
      <c r="M23" s="21" t="str">
        <f>IF(A23="","",IF(VLOOKUP(A23,[7]令和3年度契約状況調査票!$E:$AR,28,FALSE)="国所管",VLOOKUP(A23,[7]令和3年度契約状況調査票!$E:$AR,22,FALSE),""))</f>
        <v/>
      </c>
      <c r="N23" s="22" t="str">
        <f>IF(A23="","",IF(AND(P23="○",O23="分担契約/単価契約"),"単価契約"&amp;CHAR(10)&amp;"予定調達総額 "&amp;TEXT(VLOOKUP(A23,[7]令和3年度契約状況調査票!$E:$AR,16,FALSE),"#,##0円")&amp;"(B)"&amp;CHAR(10)&amp;"分担契約"&amp;CHAR(10)&amp;VLOOKUP(A23,[7]令和3年度契約状況調査票!$E:$AR,32,FALSE),IF(AND(P23="○",O23="分担契約"),"分担契約"&amp;CHAR(10)&amp;"契約総額 "&amp;TEXT(VLOOKUP(A23,[7]令和3年度契約状況調査票!$E:$AR,16,FALSE),"#,##0円")&amp;"(B)"&amp;CHAR(10)&amp;VLOOKUP(A23,[7]令和3年度契約状況調査票!$E:$AR,32,FALSE),(IF(O23="分担契約/単価契約","単価契約"&amp;CHAR(10)&amp;"予定調達総額 "&amp;TEXT(VLOOKUP(A23,[7]令和3年度契約状況調査票!$E:$AR,16,FALSE),"#,##0円")&amp;CHAR(10)&amp;"分担契約"&amp;CHAR(10)&amp;VLOOKUP(A23,[7]令和3年度契約状況調査票!$E:$AR,32,FALSE),IF(O23="分担契約","分担契約"&amp;CHAR(10)&amp;"契約総額 "&amp;TEXT(VLOOKUP(A23,[7]令和3年度契約状況調査票!$E:$AR,16,FALSE),"#,##0円")&amp;CHAR(10)&amp;VLOOKUP(A23,[7]令和3年度契約状況調査票!$E:$AR,32,FALSE),IF(O23="単価契約","単価契約"&amp;CHAR(10)&amp;"予定調達総額 "&amp;TEXT(VLOOKUP(A23,[7]令和3年度契約状況調査票!$E:$AR,16,FALSE),"#,##0円")&amp;CHAR(10)&amp;VLOOKUP(A23,[7]令和3年度契約状況調査票!$E:$AR,32,FALSE),VLOOKUP(A23,[7]令和3年度契約状況調査票!$E:$AR,32,FALSE))))))))</f>
        <v/>
      </c>
      <c r="O23" s="36" t="str">
        <f>IF(A23="","",VLOOKUP(A23,[7]令和3年度契約状況調査票!$E:$BY,53,FALSE))</f>
        <v/>
      </c>
      <c r="P23" s="36" t="str">
        <f>IF(A23="","",IF(VLOOKUP(A23,[7]令和3年度契約状況調査票!$E:$AR,21,FALSE)="②同種の他の契約の予定価格を類推されるおそれがあるため公表しない","×","○"))</f>
        <v/>
      </c>
    </row>
    <row r="24" spans="1:16" s="36" customFormat="1" ht="60" hidden="1" customHeight="1">
      <c r="A24" s="42" t="str">
        <f>IF(MAX([7]令和3年度契約状況調査票!C18:E263)&gt;=ROW()-5,ROW()-5,"")</f>
        <v/>
      </c>
      <c r="B24" s="13" t="str">
        <f>IF(A24="","",VLOOKUP(A24,[7]令和3年度契約状況調査票!$E:$AR,5,FALSE))</f>
        <v/>
      </c>
      <c r="C24" s="14" t="str">
        <f>IF(A24="","",VLOOKUP(A24,[7]令和3年度契約状況調査票!$E:$AR,6,FALSE))</f>
        <v/>
      </c>
      <c r="D24" s="43" t="str">
        <f>IF(A24="","",VLOOKUP(A24,[7]令和3年度契約状況調査票!$E:$AR,9,FALSE))</f>
        <v/>
      </c>
      <c r="E24" s="13" t="str">
        <f>IF(A24="","",VLOOKUP(A24,[7]令和3年度契約状況調査票!$E:$AR,10,FALSE))</f>
        <v/>
      </c>
      <c r="F24" s="16" t="str">
        <f>IF(A24="","",VLOOKUP(A24,[7]令和3年度契約状況調査票!$E:$AR,11,FALSE))</f>
        <v/>
      </c>
      <c r="G24" s="17" t="str">
        <f>IF(A24="","",IF(VLOOKUP(A24,[7]令和3年度契約状況調査票!$E:$AR,12,FALSE)="②一般競争入札（総合評価方式）","一般競争入札"&amp;CHAR(10)&amp;"（総合評価方式）","一般競争入札"))</f>
        <v/>
      </c>
      <c r="H24" s="18" t="str">
        <f>IF(A24="","",IF(VLOOKUP(A24,[7]令和3年度契約状況調査票!$E:$AR,21,FALSE)="②同種の他の契約の予定価格を類推されるおそれがあるため公表しない","同種の他の契約の予定価格を類推されるおそれがあるため公表しない",IF(VLOOKUP(A24,[7]令和3年度契約状況調査票!$E:$AR,21,FALSE)="－","－",IF(VLOOKUP(A24,[7]令和3年度契約状況調査票!$E:$AR,7,FALSE)&lt;&gt;"",TEXT(VLOOKUP(A24,[7]令和3年度契約状況調査票!$E:$AR,14,FALSE),"#,##0円")&amp;CHAR(10)&amp;"(A)",VLOOKUP(A24,[7]令和3年度契約状況調査票!$E:$AR,14,FALSE)))))</f>
        <v/>
      </c>
      <c r="I24" s="18" t="str">
        <f>IF(A24="","",VLOOKUP(A24,[7]令和3年度契約状況調査票!$E:$AR,15,FALSE))</f>
        <v/>
      </c>
      <c r="J24" s="19" t="str">
        <f>IF(A24="","",IF(VLOOKUP(A24,[7]令和3年度契約状況調査票!$E:$AR,21,FALSE)="②同種の他の契約の予定価格を類推されるおそれがあるため公表しない","－",IF(VLOOKUP(A24,[7]令和3年度契約状況調査票!$E:$AR,21,FALSE)="－","－",IF(VLOOKUP(A24,[7]令和3年度契約状況調査票!$E:$AR,7,FALSE)&lt;&gt;"",TEXT(VLOOKUP(A24,[7]令和3年度契約状況調査票!$E:$AR,17,FALSE),"#.0%")&amp;CHAR(10)&amp;"(B/A×100)",VLOOKUP(A24,[7]令和3年度契約状況調査票!$E:$AR,17,FALSE)))))</f>
        <v/>
      </c>
      <c r="K24" s="20" t="str">
        <f>IF(A24="","",IF(VLOOKUP(A24,[7]令和3年度契約状況調査票!$E:$AR,27,FALSE)="①公益社団法人","公社",IF(VLOOKUP(A24,[7]令和3年度契約状況調査票!$E:$AR,27,FALSE)="②公益財団法人","公財","")))</f>
        <v/>
      </c>
      <c r="L24" s="20" t="str">
        <f>IF(A24="","",VLOOKUP(A24,[7]令和3年度契約状況調査票!$E:$AR,28,FALSE))</f>
        <v/>
      </c>
      <c r="M24" s="21" t="str">
        <f>IF(A24="","",IF(VLOOKUP(A24,[7]令和3年度契約状況調査票!$E:$AR,28,FALSE)="国所管",VLOOKUP(A24,[7]令和3年度契約状況調査票!$E:$AR,22,FALSE),""))</f>
        <v/>
      </c>
      <c r="N24" s="22" t="str">
        <f>IF(A24="","",IF(AND(P24="○",O24="分担契約/単価契約"),"単価契約"&amp;CHAR(10)&amp;"予定調達総額 "&amp;TEXT(VLOOKUP(A24,[7]令和3年度契約状況調査票!$E:$AR,16,FALSE),"#,##0円")&amp;"(B)"&amp;CHAR(10)&amp;"分担契約"&amp;CHAR(10)&amp;VLOOKUP(A24,[7]令和3年度契約状況調査票!$E:$AR,32,FALSE),IF(AND(P24="○",O24="分担契約"),"分担契約"&amp;CHAR(10)&amp;"契約総額 "&amp;TEXT(VLOOKUP(A24,[7]令和3年度契約状況調査票!$E:$AR,16,FALSE),"#,##0円")&amp;"(B)"&amp;CHAR(10)&amp;VLOOKUP(A24,[7]令和3年度契約状況調査票!$E:$AR,32,FALSE),(IF(O24="分担契約/単価契約","単価契約"&amp;CHAR(10)&amp;"予定調達総額 "&amp;TEXT(VLOOKUP(A24,[7]令和3年度契約状況調査票!$E:$AR,16,FALSE),"#,##0円")&amp;CHAR(10)&amp;"分担契約"&amp;CHAR(10)&amp;VLOOKUP(A24,[7]令和3年度契約状況調査票!$E:$AR,32,FALSE),IF(O24="分担契約","分担契約"&amp;CHAR(10)&amp;"契約総額 "&amp;TEXT(VLOOKUP(A24,[7]令和3年度契約状況調査票!$E:$AR,16,FALSE),"#,##0円")&amp;CHAR(10)&amp;VLOOKUP(A24,[7]令和3年度契約状況調査票!$E:$AR,32,FALSE),IF(O24="単価契約","単価契約"&amp;CHAR(10)&amp;"予定調達総額 "&amp;TEXT(VLOOKUP(A24,[7]令和3年度契約状況調査票!$E:$AR,16,FALSE),"#,##0円")&amp;CHAR(10)&amp;VLOOKUP(A24,[7]令和3年度契約状況調査票!$E:$AR,32,FALSE),VLOOKUP(A24,[7]令和3年度契約状況調査票!$E:$AR,32,FALSE))))))))</f>
        <v/>
      </c>
      <c r="O24" s="36" t="str">
        <f>IF(A24="","",VLOOKUP(A24,[7]令和3年度契約状況調査票!$E:$BY,53,FALSE))</f>
        <v/>
      </c>
      <c r="P24" s="36" t="str">
        <f>IF(A24="","",IF(VLOOKUP(A24,[7]令和3年度契約状況調査票!$E:$AR,21,FALSE)="②同種の他の契約の予定価格を類推されるおそれがあるため公表しない","×","○"))</f>
        <v/>
      </c>
    </row>
    <row r="25" spans="1:16" s="36" customFormat="1" ht="60" hidden="1" customHeight="1">
      <c r="A25" s="42" t="str">
        <f>IF(MAX([7]令和3年度契約状況調査票!C19:E264)&gt;=ROW()-5,ROW()-5,"")</f>
        <v/>
      </c>
      <c r="B25" s="13" t="str">
        <f>IF(A25="","",VLOOKUP(A25,[7]令和3年度契約状況調査票!$E:$AR,5,FALSE))</f>
        <v/>
      </c>
      <c r="C25" s="14" t="str">
        <f>IF(A25="","",VLOOKUP(A25,[7]令和3年度契約状況調査票!$E:$AR,6,FALSE))</f>
        <v/>
      </c>
      <c r="D25" s="43" t="str">
        <f>IF(A25="","",VLOOKUP(A25,[7]令和3年度契約状況調査票!$E:$AR,9,FALSE))</f>
        <v/>
      </c>
      <c r="E25" s="13" t="str">
        <f>IF(A25="","",VLOOKUP(A25,[7]令和3年度契約状況調査票!$E:$AR,10,FALSE))</f>
        <v/>
      </c>
      <c r="F25" s="16" t="str">
        <f>IF(A25="","",VLOOKUP(A25,[7]令和3年度契約状況調査票!$E:$AR,11,FALSE))</f>
        <v/>
      </c>
      <c r="G25" s="17" t="str">
        <f>IF(A25="","",IF(VLOOKUP(A25,[7]令和3年度契約状況調査票!$E:$AR,12,FALSE)="②一般競争入札（総合評価方式）","一般競争入札"&amp;CHAR(10)&amp;"（総合評価方式）","一般競争入札"))</f>
        <v/>
      </c>
      <c r="H25" s="18" t="str">
        <f>IF(A25="","",IF(VLOOKUP(A25,[7]令和3年度契約状況調査票!$E:$AR,21,FALSE)="②同種の他の契約の予定価格を類推されるおそれがあるため公表しない","同種の他の契約の予定価格を類推されるおそれがあるため公表しない",IF(VLOOKUP(A25,[7]令和3年度契約状況調査票!$E:$AR,21,FALSE)="－","－",IF(VLOOKUP(A25,[7]令和3年度契約状況調査票!$E:$AR,7,FALSE)&lt;&gt;"",TEXT(VLOOKUP(A25,[7]令和3年度契約状況調査票!$E:$AR,14,FALSE),"#,##0円")&amp;CHAR(10)&amp;"(A)",VLOOKUP(A25,[7]令和3年度契約状況調査票!$E:$AR,14,FALSE)))))</f>
        <v/>
      </c>
      <c r="I25" s="18" t="str">
        <f>IF(A25="","",VLOOKUP(A25,[7]令和3年度契約状況調査票!$E:$AR,15,FALSE))</f>
        <v/>
      </c>
      <c r="J25" s="19" t="str">
        <f>IF(A25="","",IF(VLOOKUP(A25,[7]令和3年度契約状況調査票!$E:$AR,21,FALSE)="②同種の他の契約の予定価格を類推されるおそれがあるため公表しない","－",IF(VLOOKUP(A25,[7]令和3年度契約状況調査票!$E:$AR,21,FALSE)="－","－",IF(VLOOKUP(A25,[7]令和3年度契約状況調査票!$E:$AR,7,FALSE)&lt;&gt;"",TEXT(VLOOKUP(A25,[7]令和3年度契約状況調査票!$E:$AR,17,FALSE),"#.0%")&amp;CHAR(10)&amp;"(B/A×100)",VLOOKUP(A25,[7]令和3年度契約状況調査票!$E:$AR,17,FALSE)))))</f>
        <v/>
      </c>
      <c r="K25" s="20" t="str">
        <f>IF(A25="","",IF(VLOOKUP(A25,[7]令和3年度契約状況調査票!$E:$AR,27,FALSE)="①公益社団法人","公社",IF(VLOOKUP(A25,[7]令和3年度契約状況調査票!$E:$AR,27,FALSE)="②公益財団法人","公財","")))</f>
        <v/>
      </c>
      <c r="L25" s="20" t="str">
        <f>IF(A25="","",VLOOKUP(A25,[7]令和3年度契約状況調査票!$E:$AR,28,FALSE))</f>
        <v/>
      </c>
      <c r="M25" s="21" t="str">
        <f>IF(A25="","",IF(VLOOKUP(A25,[7]令和3年度契約状況調査票!$E:$AR,28,FALSE)="国所管",VLOOKUP(A25,[7]令和3年度契約状況調査票!$E:$AR,22,FALSE),""))</f>
        <v/>
      </c>
      <c r="N25" s="22" t="str">
        <f>IF(A25="","",IF(AND(P25="○",O25="分担契約/単価契約"),"単価契約"&amp;CHAR(10)&amp;"予定調達総額 "&amp;TEXT(VLOOKUP(A25,[7]令和3年度契約状況調査票!$E:$AR,16,FALSE),"#,##0円")&amp;"(B)"&amp;CHAR(10)&amp;"分担契約"&amp;CHAR(10)&amp;VLOOKUP(A25,[7]令和3年度契約状況調査票!$E:$AR,32,FALSE),IF(AND(P25="○",O25="分担契約"),"分担契約"&amp;CHAR(10)&amp;"契約総額 "&amp;TEXT(VLOOKUP(A25,[7]令和3年度契約状況調査票!$E:$AR,16,FALSE),"#,##0円")&amp;"(B)"&amp;CHAR(10)&amp;VLOOKUP(A25,[7]令和3年度契約状況調査票!$E:$AR,32,FALSE),(IF(O25="分担契約/単価契約","単価契約"&amp;CHAR(10)&amp;"予定調達総額 "&amp;TEXT(VLOOKUP(A25,[7]令和3年度契約状況調査票!$E:$AR,16,FALSE),"#,##0円")&amp;CHAR(10)&amp;"分担契約"&amp;CHAR(10)&amp;VLOOKUP(A25,[7]令和3年度契約状況調査票!$E:$AR,32,FALSE),IF(O25="分担契約","分担契約"&amp;CHAR(10)&amp;"契約総額 "&amp;TEXT(VLOOKUP(A25,[7]令和3年度契約状況調査票!$E:$AR,16,FALSE),"#,##0円")&amp;CHAR(10)&amp;VLOOKUP(A25,[7]令和3年度契約状況調査票!$E:$AR,32,FALSE),IF(O25="単価契約","単価契約"&amp;CHAR(10)&amp;"予定調達総額 "&amp;TEXT(VLOOKUP(A25,[7]令和3年度契約状況調査票!$E:$AR,16,FALSE),"#,##0円")&amp;CHAR(10)&amp;VLOOKUP(A25,[7]令和3年度契約状況調査票!$E:$AR,32,FALSE),VLOOKUP(A25,[7]令和3年度契約状況調査票!$E:$AR,32,FALSE))))))))</f>
        <v/>
      </c>
      <c r="O25" s="36" t="str">
        <f>IF(A25="","",VLOOKUP(A25,[7]令和3年度契約状況調査票!$E:$BY,53,FALSE))</f>
        <v/>
      </c>
      <c r="P25" s="36" t="str">
        <f>IF(A25="","",IF(VLOOKUP(A25,[7]令和3年度契約状況調査票!$E:$AR,21,FALSE)="②同種の他の契約の予定価格を類推されるおそれがあるため公表しない","×","○"))</f>
        <v/>
      </c>
    </row>
    <row r="26" spans="1:16" s="36" customFormat="1" ht="60" hidden="1" customHeight="1">
      <c r="A26" s="42" t="str">
        <f>IF(MAX([7]令和3年度契約状況調査票!C20:E265)&gt;=ROW()-5,ROW()-5,"")</f>
        <v/>
      </c>
      <c r="B26" s="13" t="str">
        <f>IF(A26="","",VLOOKUP(A26,[7]令和3年度契約状況調査票!$E:$AR,5,FALSE))</f>
        <v/>
      </c>
      <c r="C26" s="14" t="str">
        <f>IF(A26="","",VLOOKUP(A26,[7]令和3年度契約状況調査票!$E:$AR,6,FALSE))</f>
        <v/>
      </c>
      <c r="D26" s="43" t="str">
        <f>IF(A26="","",VLOOKUP(A26,[7]令和3年度契約状況調査票!$E:$AR,9,FALSE))</f>
        <v/>
      </c>
      <c r="E26" s="13" t="str">
        <f>IF(A26="","",VLOOKUP(A26,[7]令和3年度契約状況調査票!$E:$AR,10,FALSE))</f>
        <v/>
      </c>
      <c r="F26" s="16" t="str">
        <f>IF(A26="","",VLOOKUP(A26,[7]令和3年度契約状況調査票!$E:$AR,11,FALSE))</f>
        <v/>
      </c>
      <c r="G26" s="17" t="str">
        <f>IF(A26="","",IF(VLOOKUP(A26,[7]令和3年度契約状況調査票!$E:$AR,12,FALSE)="②一般競争入札（総合評価方式）","一般競争入札"&amp;CHAR(10)&amp;"（総合評価方式）","一般競争入札"))</f>
        <v/>
      </c>
      <c r="H26" s="18" t="str">
        <f>IF(A26="","",IF(VLOOKUP(A26,[7]令和3年度契約状況調査票!$E:$AR,21,FALSE)="②同種の他の契約の予定価格を類推されるおそれがあるため公表しない","同種の他の契約の予定価格を類推されるおそれがあるため公表しない",IF(VLOOKUP(A26,[7]令和3年度契約状況調査票!$E:$AR,21,FALSE)="－","－",IF(VLOOKUP(A26,[7]令和3年度契約状況調査票!$E:$AR,7,FALSE)&lt;&gt;"",TEXT(VLOOKUP(A26,[7]令和3年度契約状況調査票!$E:$AR,14,FALSE),"#,##0円")&amp;CHAR(10)&amp;"(A)",VLOOKUP(A26,[7]令和3年度契約状況調査票!$E:$AR,14,FALSE)))))</f>
        <v/>
      </c>
      <c r="I26" s="18" t="str">
        <f>IF(A26="","",VLOOKUP(A26,[7]令和3年度契約状況調査票!$E:$AR,15,FALSE))</f>
        <v/>
      </c>
      <c r="J26" s="19" t="str">
        <f>IF(A26="","",IF(VLOOKUP(A26,[7]令和3年度契約状況調査票!$E:$AR,21,FALSE)="②同種の他の契約の予定価格を類推されるおそれがあるため公表しない","－",IF(VLOOKUP(A26,[7]令和3年度契約状況調査票!$E:$AR,21,FALSE)="－","－",IF(VLOOKUP(A26,[7]令和3年度契約状況調査票!$E:$AR,7,FALSE)&lt;&gt;"",TEXT(VLOOKUP(A26,[7]令和3年度契約状況調査票!$E:$AR,17,FALSE),"#.0%")&amp;CHAR(10)&amp;"(B/A×100)",VLOOKUP(A26,[7]令和3年度契約状況調査票!$E:$AR,17,FALSE)))))</f>
        <v/>
      </c>
      <c r="K26" s="20" t="str">
        <f>IF(A26="","",IF(VLOOKUP(A26,[7]令和3年度契約状況調査票!$E:$AR,27,FALSE)="①公益社団法人","公社",IF(VLOOKUP(A26,[7]令和3年度契約状況調査票!$E:$AR,27,FALSE)="②公益財団法人","公財","")))</f>
        <v/>
      </c>
      <c r="L26" s="20" t="str">
        <f>IF(A26="","",VLOOKUP(A26,[7]令和3年度契約状況調査票!$E:$AR,28,FALSE))</f>
        <v/>
      </c>
      <c r="M26" s="21" t="str">
        <f>IF(A26="","",IF(VLOOKUP(A26,[7]令和3年度契約状況調査票!$E:$AR,28,FALSE)="国所管",VLOOKUP(A26,[7]令和3年度契約状況調査票!$E:$AR,22,FALSE),""))</f>
        <v/>
      </c>
      <c r="N26" s="22" t="str">
        <f>IF(A26="","",IF(AND(P26="○",O26="分担契約/単価契約"),"単価契約"&amp;CHAR(10)&amp;"予定調達総額 "&amp;TEXT(VLOOKUP(A26,[7]令和3年度契約状況調査票!$E:$AR,16,FALSE),"#,##0円")&amp;"(B)"&amp;CHAR(10)&amp;"分担契約"&amp;CHAR(10)&amp;VLOOKUP(A26,[7]令和3年度契約状況調査票!$E:$AR,32,FALSE),IF(AND(P26="○",O26="分担契約"),"分担契約"&amp;CHAR(10)&amp;"契約総額 "&amp;TEXT(VLOOKUP(A26,[7]令和3年度契約状況調査票!$E:$AR,16,FALSE),"#,##0円")&amp;"(B)"&amp;CHAR(10)&amp;VLOOKUP(A26,[7]令和3年度契約状況調査票!$E:$AR,32,FALSE),(IF(O26="分担契約/単価契約","単価契約"&amp;CHAR(10)&amp;"予定調達総額 "&amp;TEXT(VLOOKUP(A26,[7]令和3年度契約状況調査票!$E:$AR,16,FALSE),"#,##0円")&amp;CHAR(10)&amp;"分担契約"&amp;CHAR(10)&amp;VLOOKUP(A26,[7]令和3年度契約状況調査票!$E:$AR,32,FALSE),IF(O26="分担契約","分担契約"&amp;CHAR(10)&amp;"契約総額 "&amp;TEXT(VLOOKUP(A26,[7]令和3年度契約状況調査票!$E:$AR,16,FALSE),"#,##0円")&amp;CHAR(10)&amp;VLOOKUP(A26,[7]令和3年度契約状況調査票!$E:$AR,32,FALSE),IF(O26="単価契約","単価契約"&amp;CHAR(10)&amp;"予定調達総額 "&amp;TEXT(VLOOKUP(A26,[7]令和3年度契約状況調査票!$E:$AR,16,FALSE),"#,##0円")&amp;CHAR(10)&amp;VLOOKUP(A26,[7]令和3年度契約状況調査票!$E:$AR,32,FALSE),VLOOKUP(A26,[7]令和3年度契約状況調査票!$E:$AR,32,FALSE))))))))</f>
        <v/>
      </c>
      <c r="O26" s="36" t="str">
        <f>IF(A26="","",VLOOKUP(A26,[7]令和3年度契約状況調査票!$E:$BY,53,FALSE))</f>
        <v/>
      </c>
      <c r="P26" s="36" t="str">
        <f>IF(A26="","",IF(VLOOKUP(A26,[7]令和3年度契約状況調査票!$E:$AR,21,FALSE)="②同種の他の契約の予定価格を類推されるおそれがあるため公表しない","×","○"))</f>
        <v/>
      </c>
    </row>
    <row r="27" spans="1:16" s="36" customFormat="1" ht="60" hidden="1" customHeight="1">
      <c r="A27" s="42" t="str">
        <f>IF(MAX([7]令和3年度契約状況調査票!C21:E266)&gt;=ROW()-5,ROW()-5,"")</f>
        <v/>
      </c>
      <c r="B27" s="13" t="str">
        <f>IF(A27="","",VLOOKUP(A27,[7]令和3年度契約状況調査票!$E:$AR,5,FALSE))</f>
        <v/>
      </c>
      <c r="C27" s="14" t="str">
        <f>IF(A27="","",VLOOKUP(A27,[7]令和3年度契約状況調査票!$E:$AR,6,FALSE))</f>
        <v/>
      </c>
      <c r="D27" s="43" t="str">
        <f>IF(A27="","",VLOOKUP(A27,[7]令和3年度契約状況調査票!$E:$AR,9,FALSE))</f>
        <v/>
      </c>
      <c r="E27" s="13" t="str">
        <f>IF(A27="","",VLOOKUP(A27,[7]令和3年度契約状況調査票!$E:$AR,10,FALSE))</f>
        <v/>
      </c>
      <c r="F27" s="16" t="str">
        <f>IF(A27="","",VLOOKUP(A27,[7]令和3年度契約状況調査票!$E:$AR,11,FALSE))</f>
        <v/>
      </c>
      <c r="G27" s="17" t="str">
        <f>IF(A27="","",IF(VLOOKUP(A27,[7]令和3年度契約状況調査票!$E:$AR,12,FALSE)="②一般競争入札（総合評価方式）","一般競争入札"&amp;CHAR(10)&amp;"（総合評価方式）","一般競争入札"))</f>
        <v/>
      </c>
      <c r="H27" s="18" t="str">
        <f>IF(A27="","",IF(VLOOKUP(A27,[7]令和3年度契約状況調査票!$E:$AR,21,FALSE)="②同種の他の契約の予定価格を類推されるおそれがあるため公表しない","同種の他の契約の予定価格を類推されるおそれがあるため公表しない",IF(VLOOKUP(A27,[7]令和3年度契約状況調査票!$E:$AR,21,FALSE)="－","－",IF(VLOOKUP(A27,[7]令和3年度契約状況調査票!$E:$AR,7,FALSE)&lt;&gt;"",TEXT(VLOOKUP(A27,[7]令和3年度契約状況調査票!$E:$AR,14,FALSE),"#,##0円")&amp;CHAR(10)&amp;"(A)",VLOOKUP(A27,[7]令和3年度契約状況調査票!$E:$AR,14,FALSE)))))</f>
        <v/>
      </c>
      <c r="I27" s="18" t="str">
        <f>IF(A27="","",VLOOKUP(A27,[7]令和3年度契約状況調査票!$E:$AR,15,FALSE))</f>
        <v/>
      </c>
      <c r="J27" s="19" t="str">
        <f>IF(A27="","",IF(VLOOKUP(A27,[7]令和3年度契約状況調査票!$E:$AR,21,FALSE)="②同種の他の契約の予定価格を類推されるおそれがあるため公表しない","－",IF(VLOOKUP(A27,[7]令和3年度契約状況調査票!$E:$AR,21,FALSE)="－","－",IF(VLOOKUP(A27,[7]令和3年度契約状況調査票!$E:$AR,7,FALSE)&lt;&gt;"",TEXT(VLOOKUP(A27,[7]令和3年度契約状況調査票!$E:$AR,17,FALSE),"#.0%")&amp;CHAR(10)&amp;"(B/A×100)",VLOOKUP(A27,[7]令和3年度契約状況調査票!$E:$AR,17,FALSE)))))</f>
        <v/>
      </c>
      <c r="K27" s="20" t="str">
        <f>IF(A27="","",IF(VLOOKUP(A27,[7]令和3年度契約状況調査票!$E:$AR,27,FALSE)="①公益社団法人","公社",IF(VLOOKUP(A27,[7]令和3年度契約状況調査票!$E:$AR,27,FALSE)="②公益財団法人","公財","")))</f>
        <v/>
      </c>
      <c r="L27" s="20" t="str">
        <f>IF(A27="","",VLOOKUP(A27,[7]令和3年度契約状況調査票!$E:$AR,28,FALSE))</f>
        <v/>
      </c>
      <c r="M27" s="21" t="str">
        <f>IF(A27="","",IF(VLOOKUP(A27,[7]令和3年度契約状況調査票!$E:$AR,28,FALSE)="国所管",VLOOKUP(A27,[7]令和3年度契約状況調査票!$E:$AR,22,FALSE),""))</f>
        <v/>
      </c>
      <c r="N27" s="22" t="str">
        <f>IF(A27="","",IF(AND(P27="○",O27="分担契約/単価契約"),"単価契約"&amp;CHAR(10)&amp;"予定調達総額 "&amp;TEXT(VLOOKUP(A27,[7]令和3年度契約状況調査票!$E:$AR,16,FALSE),"#,##0円")&amp;"(B)"&amp;CHAR(10)&amp;"分担契約"&amp;CHAR(10)&amp;VLOOKUP(A27,[7]令和3年度契約状況調査票!$E:$AR,32,FALSE),IF(AND(P27="○",O27="分担契約"),"分担契約"&amp;CHAR(10)&amp;"契約総額 "&amp;TEXT(VLOOKUP(A27,[7]令和3年度契約状況調査票!$E:$AR,16,FALSE),"#,##0円")&amp;"(B)"&amp;CHAR(10)&amp;VLOOKUP(A27,[7]令和3年度契約状況調査票!$E:$AR,32,FALSE),(IF(O27="分担契約/単価契約","単価契約"&amp;CHAR(10)&amp;"予定調達総額 "&amp;TEXT(VLOOKUP(A27,[7]令和3年度契約状況調査票!$E:$AR,16,FALSE),"#,##0円")&amp;CHAR(10)&amp;"分担契約"&amp;CHAR(10)&amp;VLOOKUP(A27,[7]令和3年度契約状況調査票!$E:$AR,32,FALSE),IF(O27="分担契約","分担契約"&amp;CHAR(10)&amp;"契約総額 "&amp;TEXT(VLOOKUP(A27,[7]令和3年度契約状況調査票!$E:$AR,16,FALSE),"#,##0円")&amp;CHAR(10)&amp;VLOOKUP(A27,[7]令和3年度契約状況調査票!$E:$AR,32,FALSE),IF(O27="単価契約","単価契約"&amp;CHAR(10)&amp;"予定調達総額 "&amp;TEXT(VLOOKUP(A27,[7]令和3年度契約状況調査票!$E:$AR,16,FALSE),"#,##0円")&amp;CHAR(10)&amp;VLOOKUP(A27,[7]令和3年度契約状況調査票!$E:$AR,32,FALSE),VLOOKUP(A27,[7]令和3年度契約状況調査票!$E:$AR,32,FALSE))))))))</f>
        <v/>
      </c>
      <c r="O27" s="36" t="str">
        <f>IF(A27="","",VLOOKUP(A27,[7]令和3年度契約状況調査票!$E:$BY,53,FALSE))</f>
        <v/>
      </c>
      <c r="P27" s="36" t="str">
        <f>IF(A27="","",IF(VLOOKUP(A27,[7]令和3年度契約状況調査票!$E:$AR,21,FALSE)="②同種の他の契約の予定価格を類推されるおそれがあるため公表しない","×","○"))</f>
        <v/>
      </c>
    </row>
    <row r="28" spans="1:16" s="36" customFormat="1" ht="60" hidden="1" customHeight="1">
      <c r="A28" s="42" t="str">
        <f>IF(MAX([7]令和3年度契約状況調査票!C22:E267)&gt;=ROW()-5,ROW()-5,"")</f>
        <v/>
      </c>
      <c r="B28" s="13" t="str">
        <f>IF(A28="","",VLOOKUP(A28,[7]令和3年度契約状況調査票!$E:$AR,5,FALSE))</f>
        <v/>
      </c>
      <c r="C28" s="14" t="str">
        <f>IF(A28="","",VLOOKUP(A28,[7]令和3年度契約状況調査票!$E:$AR,6,FALSE))</f>
        <v/>
      </c>
      <c r="D28" s="43" t="str">
        <f>IF(A28="","",VLOOKUP(A28,[7]令和3年度契約状況調査票!$E:$AR,9,FALSE))</f>
        <v/>
      </c>
      <c r="E28" s="13" t="str">
        <f>IF(A28="","",VLOOKUP(A28,[7]令和3年度契約状況調査票!$E:$AR,10,FALSE))</f>
        <v/>
      </c>
      <c r="F28" s="16" t="str">
        <f>IF(A28="","",VLOOKUP(A28,[7]令和3年度契約状況調査票!$E:$AR,11,FALSE))</f>
        <v/>
      </c>
      <c r="G28" s="17" t="str">
        <f>IF(A28="","",IF(VLOOKUP(A28,[7]令和3年度契約状況調査票!$E:$AR,12,FALSE)="②一般競争入札（総合評価方式）","一般競争入札"&amp;CHAR(10)&amp;"（総合評価方式）","一般競争入札"))</f>
        <v/>
      </c>
      <c r="H28" s="18" t="str">
        <f>IF(A28="","",IF(VLOOKUP(A28,[7]令和3年度契約状況調査票!$E:$AR,21,FALSE)="②同種の他の契約の予定価格を類推されるおそれがあるため公表しない","同種の他の契約の予定価格を類推されるおそれがあるため公表しない",IF(VLOOKUP(A28,[7]令和3年度契約状況調査票!$E:$AR,21,FALSE)="－","－",IF(VLOOKUP(A28,[7]令和3年度契約状況調査票!$E:$AR,7,FALSE)&lt;&gt;"",TEXT(VLOOKUP(A28,[7]令和3年度契約状況調査票!$E:$AR,14,FALSE),"#,##0円")&amp;CHAR(10)&amp;"(A)",VLOOKUP(A28,[7]令和3年度契約状況調査票!$E:$AR,14,FALSE)))))</f>
        <v/>
      </c>
      <c r="I28" s="18" t="str">
        <f>IF(A28="","",VLOOKUP(A28,[7]令和3年度契約状況調査票!$E:$AR,15,FALSE))</f>
        <v/>
      </c>
      <c r="J28" s="19" t="str">
        <f>IF(A28="","",IF(VLOOKUP(A28,[7]令和3年度契約状況調査票!$E:$AR,21,FALSE)="②同種の他の契約の予定価格を類推されるおそれがあるため公表しない","－",IF(VLOOKUP(A28,[7]令和3年度契約状況調査票!$E:$AR,21,FALSE)="－","－",IF(VLOOKUP(A28,[7]令和3年度契約状況調査票!$E:$AR,7,FALSE)&lt;&gt;"",TEXT(VLOOKUP(A28,[7]令和3年度契約状況調査票!$E:$AR,17,FALSE),"#.0%")&amp;CHAR(10)&amp;"(B/A×100)",VLOOKUP(A28,[7]令和3年度契約状況調査票!$E:$AR,17,FALSE)))))</f>
        <v/>
      </c>
      <c r="K28" s="20" t="str">
        <f>IF(A28="","",IF(VLOOKUP(A28,[7]令和3年度契約状況調査票!$E:$AR,27,FALSE)="①公益社団法人","公社",IF(VLOOKUP(A28,[7]令和3年度契約状況調査票!$E:$AR,27,FALSE)="②公益財団法人","公財","")))</f>
        <v/>
      </c>
      <c r="L28" s="20" t="str">
        <f>IF(A28="","",VLOOKUP(A28,[7]令和3年度契約状況調査票!$E:$AR,28,FALSE))</f>
        <v/>
      </c>
      <c r="M28" s="21" t="str">
        <f>IF(A28="","",IF(VLOOKUP(A28,[7]令和3年度契約状況調査票!$E:$AR,28,FALSE)="国所管",VLOOKUP(A28,[7]令和3年度契約状況調査票!$E:$AR,22,FALSE),""))</f>
        <v/>
      </c>
      <c r="N28" s="22" t="str">
        <f>IF(A28="","",IF(AND(P28="○",O28="分担契約/単価契約"),"単価契約"&amp;CHAR(10)&amp;"予定調達総額 "&amp;TEXT(VLOOKUP(A28,[7]令和3年度契約状況調査票!$E:$AR,16,FALSE),"#,##0円")&amp;"(B)"&amp;CHAR(10)&amp;"分担契約"&amp;CHAR(10)&amp;VLOOKUP(A28,[7]令和3年度契約状況調査票!$E:$AR,32,FALSE),IF(AND(P28="○",O28="分担契約"),"分担契約"&amp;CHAR(10)&amp;"契約総額 "&amp;TEXT(VLOOKUP(A28,[7]令和3年度契約状況調査票!$E:$AR,16,FALSE),"#,##0円")&amp;"(B)"&amp;CHAR(10)&amp;VLOOKUP(A28,[7]令和3年度契約状況調査票!$E:$AR,32,FALSE),(IF(O28="分担契約/単価契約","単価契約"&amp;CHAR(10)&amp;"予定調達総額 "&amp;TEXT(VLOOKUP(A28,[7]令和3年度契約状況調査票!$E:$AR,16,FALSE),"#,##0円")&amp;CHAR(10)&amp;"分担契約"&amp;CHAR(10)&amp;VLOOKUP(A28,[7]令和3年度契約状況調査票!$E:$AR,32,FALSE),IF(O28="分担契約","分担契約"&amp;CHAR(10)&amp;"契約総額 "&amp;TEXT(VLOOKUP(A28,[7]令和3年度契約状況調査票!$E:$AR,16,FALSE),"#,##0円")&amp;CHAR(10)&amp;VLOOKUP(A28,[7]令和3年度契約状況調査票!$E:$AR,32,FALSE),IF(O28="単価契約","単価契約"&amp;CHAR(10)&amp;"予定調達総額 "&amp;TEXT(VLOOKUP(A28,[7]令和3年度契約状況調査票!$E:$AR,16,FALSE),"#,##0円")&amp;CHAR(10)&amp;VLOOKUP(A28,[7]令和3年度契約状況調査票!$E:$AR,32,FALSE),VLOOKUP(A28,[7]令和3年度契約状況調査票!$E:$AR,32,FALSE))))))))</f>
        <v/>
      </c>
      <c r="O28" s="36" t="str">
        <f>IF(A28="","",VLOOKUP(A28,[7]令和3年度契約状況調査票!$E:$BY,53,FALSE))</f>
        <v/>
      </c>
      <c r="P28" s="36" t="str">
        <f>IF(A28="","",IF(VLOOKUP(A28,[7]令和3年度契約状況調査票!$E:$AR,21,FALSE)="②同種の他の契約の予定価格を類推されるおそれがあるため公表しない","×","○"))</f>
        <v/>
      </c>
    </row>
    <row r="29" spans="1:16" s="36" customFormat="1" ht="60" hidden="1" customHeight="1">
      <c r="A29" s="42" t="str">
        <f>IF(MAX([7]令和3年度契約状況調査票!C23:E268)&gt;=ROW()-5,ROW()-5,"")</f>
        <v/>
      </c>
      <c r="B29" s="13" t="str">
        <f>IF(A29="","",VLOOKUP(A29,[7]令和3年度契約状況調査票!$E:$AR,5,FALSE))</f>
        <v/>
      </c>
      <c r="C29" s="14" t="str">
        <f>IF(A29="","",VLOOKUP(A29,[7]令和3年度契約状況調査票!$E:$AR,6,FALSE))</f>
        <v/>
      </c>
      <c r="D29" s="43" t="str">
        <f>IF(A29="","",VLOOKUP(A29,[7]令和3年度契約状況調査票!$E:$AR,9,FALSE))</f>
        <v/>
      </c>
      <c r="E29" s="13" t="str">
        <f>IF(A29="","",VLOOKUP(A29,[7]令和3年度契約状況調査票!$E:$AR,10,FALSE))</f>
        <v/>
      </c>
      <c r="F29" s="16" t="str">
        <f>IF(A29="","",VLOOKUP(A29,[7]令和3年度契約状況調査票!$E:$AR,11,FALSE))</f>
        <v/>
      </c>
      <c r="G29" s="17" t="str">
        <f>IF(A29="","",IF(VLOOKUP(A29,[7]令和3年度契約状況調査票!$E:$AR,12,FALSE)="②一般競争入札（総合評価方式）","一般競争入札"&amp;CHAR(10)&amp;"（総合評価方式）","一般競争入札"))</f>
        <v/>
      </c>
      <c r="H29" s="18" t="str">
        <f>IF(A29="","",IF(VLOOKUP(A29,[7]令和3年度契約状況調査票!$E:$AR,21,FALSE)="②同種の他の契約の予定価格を類推されるおそれがあるため公表しない","同種の他の契約の予定価格を類推されるおそれがあるため公表しない",IF(VLOOKUP(A29,[7]令和3年度契約状況調査票!$E:$AR,21,FALSE)="－","－",IF(VLOOKUP(A29,[7]令和3年度契約状況調査票!$E:$AR,7,FALSE)&lt;&gt;"",TEXT(VLOOKUP(A29,[7]令和3年度契約状況調査票!$E:$AR,14,FALSE),"#,##0円")&amp;CHAR(10)&amp;"(A)",VLOOKUP(A29,[7]令和3年度契約状況調査票!$E:$AR,14,FALSE)))))</f>
        <v/>
      </c>
      <c r="I29" s="18" t="str">
        <f>IF(A29="","",VLOOKUP(A29,[7]令和3年度契約状況調査票!$E:$AR,15,FALSE))</f>
        <v/>
      </c>
      <c r="J29" s="19" t="str">
        <f>IF(A29="","",IF(VLOOKUP(A29,[7]令和3年度契約状況調査票!$E:$AR,21,FALSE)="②同種の他の契約の予定価格を類推されるおそれがあるため公表しない","－",IF(VLOOKUP(A29,[7]令和3年度契約状況調査票!$E:$AR,21,FALSE)="－","－",IF(VLOOKUP(A29,[7]令和3年度契約状況調査票!$E:$AR,7,FALSE)&lt;&gt;"",TEXT(VLOOKUP(A29,[7]令和3年度契約状況調査票!$E:$AR,17,FALSE),"#.0%")&amp;CHAR(10)&amp;"(B/A×100)",VLOOKUP(A29,[7]令和3年度契約状況調査票!$E:$AR,17,FALSE)))))</f>
        <v/>
      </c>
      <c r="K29" s="20" t="str">
        <f>IF(A29="","",IF(VLOOKUP(A29,[7]令和3年度契約状況調査票!$E:$AR,27,FALSE)="①公益社団法人","公社",IF(VLOOKUP(A29,[7]令和3年度契約状況調査票!$E:$AR,27,FALSE)="②公益財団法人","公財","")))</f>
        <v/>
      </c>
      <c r="L29" s="20" t="str">
        <f>IF(A29="","",VLOOKUP(A29,[7]令和3年度契約状況調査票!$E:$AR,28,FALSE))</f>
        <v/>
      </c>
      <c r="M29" s="21" t="str">
        <f>IF(A29="","",IF(VLOOKUP(A29,[7]令和3年度契約状況調査票!$E:$AR,28,FALSE)="国所管",VLOOKUP(A29,[7]令和3年度契約状況調査票!$E:$AR,22,FALSE),""))</f>
        <v/>
      </c>
      <c r="N29" s="22" t="str">
        <f>IF(A29="","",IF(AND(P29="○",O29="分担契約/単価契約"),"単価契約"&amp;CHAR(10)&amp;"予定調達総額 "&amp;TEXT(VLOOKUP(A29,[7]令和3年度契約状況調査票!$E:$AR,16,FALSE),"#,##0円")&amp;"(B)"&amp;CHAR(10)&amp;"分担契約"&amp;CHAR(10)&amp;VLOOKUP(A29,[7]令和3年度契約状況調査票!$E:$AR,32,FALSE),IF(AND(P29="○",O29="分担契約"),"分担契約"&amp;CHAR(10)&amp;"契約総額 "&amp;TEXT(VLOOKUP(A29,[7]令和3年度契約状況調査票!$E:$AR,16,FALSE),"#,##0円")&amp;"(B)"&amp;CHAR(10)&amp;VLOOKUP(A29,[7]令和3年度契約状況調査票!$E:$AR,32,FALSE),(IF(O29="分担契約/単価契約","単価契約"&amp;CHAR(10)&amp;"予定調達総額 "&amp;TEXT(VLOOKUP(A29,[7]令和3年度契約状況調査票!$E:$AR,16,FALSE),"#,##0円")&amp;CHAR(10)&amp;"分担契約"&amp;CHAR(10)&amp;VLOOKUP(A29,[7]令和3年度契約状況調査票!$E:$AR,32,FALSE),IF(O29="分担契約","分担契約"&amp;CHAR(10)&amp;"契約総額 "&amp;TEXT(VLOOKUP(A29,[7]令和3年度契約状況調査票!$E:$AR,16,FALSE),"#,##0円")&amp;CHAR(10)&amp;VLOOKUP(A29,[7]令和3年度契約状況調査票!$E:$AR,32,FALSE),IF(O29="単価契約","単価契約"&amp;CHAR(10)&amp;"予定調達総額 "&amp;TEXT(VLOOKUP(A29,[7]令和3年度契約状況調査票!$E:$AR,16,FALSE),"#,##0円")&amp;CHAR(10)&amp;VLOOKUP(A29,[7]令和3年度契約状況調査票!$E:$AR,32,FALSE),VLOOKUP(A29,[7]令和3年度契約状況調査票!$E:$AR,32,FALSE))))))))</f>
        <v/>
      </c>
      <c r="O29" s="36" t="str">
        <f>IF(A29="","",VLOOKUP(A29,[7]令和3年度契約状況調査票!$E:$BY,53,FALSE))</f>
        <v/>
      </c>
      <c r="P29" s="36" t="str">
        <f>IF(A29="","",IF(VLOOKUP(A29,[7]令和3年度契約状況調査票!$E:$AR,21,FALSE)="②同種の他の契約の予定価格を類推されるおそれがあるため公表しない","×","○"))</f>
        <v/>
      </c>
    </row>
    <row r="30" spans="1:16" s="36" customFormat="1" ht="60" hidden="1" customHeight="1">
      <c r="A30" s="42" t="str">
        <f>IF(MAX([7]令和3年度契約状況調査票!C24:E269)&gt;=ROW()-5,ROW()-5,"")</f>
        <v/>
      </c>
      <c r="B30" s="13" t="str">
        <f>IF(A30="","",VLOOKUP(A30,[7]令和3年度契約状況調査票!$E:$AR,5,FALSE))</f>
        <v/>
      </c>
      <c r="C30" s="14" t="str">
        <f>IF(A30="","",VLOOKUP(A30,[7]令和3年度契約状況調査票!$E:$AR,6,FALSE))</f>
        <v/>
      </c>
      <c r="D30" s="43" t="str">
        <f>IF(A30="","",VLOOKUP(A30,[7]令和3年度契約状況調査票!$E:$AR,9,FALSE))</f>
        <v/>
      </c>
      <c r="E30" s="13" t="str">
        <f>IF(A30="","",VLOOKUP(A30,[7]令和3年度契約状況調査票!$E:$AR,10,FALSE))</f>
        <v/>
      </c>
      <c r="F30" s="16" t="str">
        <f>IF(A30="","",VLOOKUP(A30,[7]令和3年度契約状況調査票!$E:$AR,11,FALSE))</f>
        <v/>
      </c>
      <c r="G30" s="17" t="str">
        <f>IF(A30="","",IF(VLOOKUP(A30,[7]令和3年度契約状況調査票!$E:$AR,12,FALSE)="②一般競争入札（総合評価方式）","一般競争入札"&amp;CHAR(10)&amp;"（総合評価方式）","一般競争入札"))</f>
        <v/>
      </c>
      <c r="H30" s="18" t="str">
        <f>IF(A30="","",IF(VLOOKUP(A30,[7]令和3年度契約状況調査票!$E:$AR,21,FALSE)="②同種の他の契約の予定価格を類推されるおそれがあるため公表しない","同種の他の契約の予定価格を類推されるおそれがあるため公表しない",IF(VLOOKUP(A30,[7]令和3年度契約状況調査票!$E:$AR,21,FALSE)="－","－",IF(VLOOKUP(A30,[7]令和3年度契約状況調査票!$E:$AR,7,FALSE)&lt;&gt;"",TEXT(VLOOKUP(A30,[7]令和3年度契約状況調査票!$E:$AR,14,FALSE),"#,##0円")&amp;CHAR(10)&amp;"(A)",VLOOKUP(A30,[7]令和3年度契約状況調査票!$E:$AR,14,FALSE)))))</f>
        <v/>
      </c>
      <c r="I30" s="18" t="str">
        <f>IF(A30="","",VLOOKUP(A30,[7]令和3年度契約状況調査票!$E:$AR,15,FALSE))</f>
        <v/>
      </c>
      <c r="J30" s="19" t="str">
        <f>IF(A30="","",IF(VLOOKUP(A30,[7]令和3年度契約状況調査票!$E:$AR,21,FALSE)="②同種の他の契約の予定価格を類推されるおそれがあるため公表しない","－",IF(VLOOKUP(A30,[7]令和3年度契約状況調査票!$E:$AR,21,FALSE)="－","－",IF(VLOOKUP(A30,[7]令和3年度契約状況調査票!$E:$AR,7,FALSE)&lt;&gt;"",TEXT(VLOOKUP(A30,[7]令和3年度契約状況調査票!$E:$AR,17,FALSE),"#.0%")&amp;CHAR(10)&amp;"(B/A×100)",VLOOKUP(A30,[7]令和3年度契約状況調査票!$E:$AR,17,FALSE)))))</f>
        <v/>
      </c>
      <c r="K30" s="20" t="str">
        <f>IF(A30="","",IF(VLOOKUP(A30,[7]令和3年度契約状況調査票!$E:$AR,27,FALSE)="①公益社団法人","公社",IF(VLOOKUP(A30,[7]令和3年度契約状況調査票!$E:$AR,27,FALSE)="②公益財団法人","公財","")))</f>
        <v/>
      </c>
      <c r="L30" s="20" t="str">
        <f>IF(A30="","",VLOOKUP(A30,[7]令和3年度契約状況調査票!$E:$AR,28,FALSE))</f>
        <v/>
      </c>
      <c r="M30" s="21" t="str">
        <f>IF(A30="","",IF(VLOOKUP(A30,[7]令和3年度契約状況調査票!$E:$AR,28,FALSE)="国所管",VLOOKUP(A30,[7]令和3年度契約状況調査票!$E:$AR,22,FALSE),""))</f>
        <v/>
      </c>
      <c r="N30" s="22" t="str">
        <f>IF(A30="","",IF(AND(P30="○",O30="分担契約/単価契約"),"単価契約"&amp;CHAR(10)&amp;"予定調達総額 "&amp;TEXT(VLOOKUP(A30,[7]令和3年度契約状況調査票!$E:$AR,16,FALSE),"#,##0円")&amp;"(B)"&amp;CHAR(10)&amp;"分担契約"&amp;CHAR(10)&amp;VLOOKUP(A30,[7]令和3年度契約状況調査票!$E:$AR,32,FALSE),IF(AND(P30="○",O30="分担契約"),"分担契約"&amp;CHAR(10)&amp;"契約総額 "&amp;TEXT(VLOOKUP(A30,[7]令和3年度契約状況調査票!$E:$AR,16,FALSE),"#,##0円")&amp;"(B)"&amp;CHAR(10)&amp;VLOOKUP(A30,[7]令和3年度契約状況調査票!$E:$AR,32,FALSE),(IF(O30="分担契約/単価契約","単価契約"&amp;CHAR(10)&amp;"予定調達総額 "&amp;TEXT(VLOOKUP(A30,[7]令和3年度契約状況調査票!$E:$AR,16,FALSE),"#,##0円")&amp;CHAR(10)&amp;"分担契約"&amp;CHAR(10)&amp;VLOOKUP(A30,[7]令和3年度契約状況調査票!$E:$AR,32,FALSE),IF(O30="分担契約","分担契約"&amp;CHAR(10)&amp;"契約総額 "&amp;TEXT(VLOOKUP(A30,[7]令和3年度契約状況調査票!$E:$AR,16,FALSE),"#,##0円")&amp;CHAR(10)&amp;VLOOKUP(A30,[7]令和3年度契約状況調査票!$E:$AR,32,FALSE),IF(O30="単価契約","単価契約"&amp;CHAR(10)&amp;"予定調達総額 "&amp;TEXT(VLOOKUP(A30,[7]令和3年度契約状況調査票!$E:$AR,16,FALSE),"#,##0円")&amp;CHAR(10)&amp;VLOOKUP(A30,[7]令和3年度契約状況調査票!$E:$AR,32,FALSE),VLOOKUP(A30,[7]令和3年度契約状況調査票!$E:$AR,32,FALSE))))))))</f>
        <v/>
      </c>
      <c r="O30" s="36" t="str">
        <f>IF(A30="","",VLOOKUP(A30,[7]令和3年度契約状況調査票!$E:$BY,53,FALSE))</f>
        <v/>
      </c>
      <c r="P30" s="36" t="str">
        <f>IF(A30="","",IF(VLOOKUP(A30,[7]令和3年度契約状況調査票!$E:$AR,21,FALSE)="②同種の他の契約の予定価格を類推されるおそれがあるため公表しない","×","○"))</f>
        <v/>
      </c>
    </row>
    <row r="31" spans="1:16" s="36" customFormat="1" ht="60" hidden="1" customHeight="1">
      <c r="A31" s="42" t="str">
        <f>IF(MAX([7]令和3年度契約状況調査票!C25:E270)&gt;=ROW()-5,ROW()-5,"")</f>
        <v/>
      </c>
      <c r="B31" s="13" t="str">
        <f>IF(A31="","",VLOOKUP(A31,[7]令和3年度契約状況調査票!$E:$AR,5,FALSE))</f>
        <v/>
      </c>
      <c r="C31" s="14" t="str">
        <f>IF(A31="","",VLOOKUP(A31,[7]令和3年度契約状況調査票!$E:$AR,6,FALSE))</f>
        <v/>
      </c>
      <c r="D31" s="43" t="str">
        <f>IF(A31="","",VLOOKUP(A31,[7]令和3年度契約状況調査票!$E:$AR,9,FALSE))</f>
        <v/>
      </c>
      <c r="E31" s="13" t="str">
        <f>IF(A31="","",VLOOKUP(A31,[7]令和3年度契約状況調査票!$E:$AR,10,FALSE))</f>
        <v/>
      </c>
      <c r="F31" s="16" t="str">
        <f>IF(A31="","",VLOOKUP(A31,[7]令和3年度契約状況調査票!$E:$AR,11,FALSE))</f>
        <v/>
      </c>
      <c r="G31" s="17" t="str">
        <f>IF(A31="","",IF(VLOOKUP(A31,[7]令和3年度契約状況調査票!$E:$AR,12,FALSE)="②一般競争入札（総合評価方式）","一般競争入札"&amp;CHAR(10)&amp;"（総合評価方式）","一般競争入札"))</f>
        <v/>
      </c>
      <c r="H31" s="18" t="str">
        <f>IF(A31="","",IF(VLOOKUP(A31,[7]令和3年度契約状況調査票!$E:$AR,21,FALSE)="②同種の他の契約の予定価格を類推されるおそれがあるため公表しない","同種の他の契約の予定価格を類推されるおそれがあるため公表しない",IF(VLOOKUP(A31,[7]令和3年度契約状況調査票!$E:$AR,21,FALSE)="－","－",IF(VLOOKUP(A31,[7]令和3年度契約状況調査票!$E:$AR,7,FALSE)&lt;&gt;"",TEXT(VLOOKUP(A31,[7]令和3年度契約状況調査票!$E:$AR,14,FALSE),"#,##0円")&amp;CHAR(10)&amp;"(A)",VLOOKUP(A31,[7]令和3年度契約状況調査票!$E:$AR,14,FALSE)))))</f>
        <v/>
      </c>
      <c r="I31" s="18" t="str">
        <f>IF(A31="","",VLOOKUP(A31,[7]令和3年度契約状況調査票!$E:$AR,15,FALSE))</f>
        <v/>
      </c>
      <c r="J31" s="19" t="str">
        <f>IF(A31="","",IF(VLOOKUP(A31,[7]令和3年度契約状況調査票!$E:$AR,21,FALSE)="②同種の他の契約の予定価格を類推されるおそれがあるため公表しない","－",IF(VLOOKUP(A31,[7]令和3年度契約状況調査票!$E:$AR,21,FALSE)="－","－",IF(VLOOKUP(A31,[7]令和3年度契約状況調査票!$E:$AR,7,FALSE)&lt;&gt;"",TEXT(VLOOKUP(A31,[7]令和3年度契約状況調査票!$E:$AR,17,FALSE),"#.0%")&amp;CHAR(10)&amp;"(B/A×100)",VLOOKUP(A31,[7]令和3年度契約状況調査票!$E:$AR,17,FALSE)))))</f>
        <v/>
      </c>
      <c r="K31" s="20" t="str">
        <f>IF(A31="","",IF(VLOOKUP(A31,[7]令和3年度契約状況調査票!$E:$AR,27,FALSE)="①公益社団法人","公社",IF(VLOOKUP(A31,[7]令和3年度契約状況調査票!$E:$AR,27,FALSE)="②公益財団法人","公財","")))</f>
        <v/>
      </c>
      <c r="L31" s="20" t="str">
        <f>IF(A31="","",VLOOKUP(A31,[7]令和3年度契約状況調査票!$E:$AR,28,FALSE))</f>
        <v/>
      </c>
      <c r="M31" s="21" t="str">
        <f>IF(A31="","",IF(VLOOKUP(A31,[7]令和3年度契約状況調査票!$E:$AR,28,FALSE)="国所管",VLOOKUP(A31,[7]令和3年度契約状況調査票!$E:$AR,22,FALSE),""))</f>
        <v/>
      </c>
      <c r="N31" s="22" t="str">
        <f>IF(A31="","",IF(AND(P31="○",O31="分担契約/単価契約"),"単価契約"&amp;CHAR(10)&amp;"予定調達総額 "&amp;TEXT(VLOOKUP(A31,[7]令和3年度契約状況調査票!$E:$AR,16,FALSE),"#,##0円")&amp;"(B)"&amp;CHAR(10)&amp;"分担契約"&amp;CHAR(10)&amp;VLOOKUP(A31,[7]令和3年度契約状況調査票!$E:$AR,32,FALSE),IF(AND(P31="○",O31="分担契約"),"分担契約"&amp;CHAR(10)&amp;"契約総額 "&amp;TEXT(VLOOKUP(A31,[7]令和3年度契約状況調査票!$E:$AR,16,FALSE),"#,##0円")&amp;"(B)"&amp;CHAR(10)&amp;VLOOKUP(A31,[7]令和3年度契約状況調査票!$E:$AR,32,FALSE),(IF(O31="分担契約/単価契約","単価契約"&amp;CHAR(10)&amp;"予定調達総額 "&amp;TEXT(VLOOKUP(A31,[7]令和3年度契約状況調査票!$E:$AR,16,FALSE),"#,##0円")&amp;CHAR(10)&amp;"分担契約"&amp;CHAR(10)&amp;VLOOKUP(A31,[7]令和3年度契約状況調査票!$E:$AR,32,FALSE),IF(O31="分担契約","分担契約"&amp;CHAR(10)&amp;"契約総額 "&amp;TEXT(VLOOKUP(A31,[7]令和3年度契約状況調査票!$E:$AR,16,FALSE),"#,##0円")&amp;CHAR(10)&amp;VLOOKUP(A31,[7]令和3年度契約状況調査票!$E:$AR,32,FALSE),IF(O31="単価契約","単価契約"&amp;CHAR(10)&amp;"予定調達総額 "&amp;TEXT(VLOOKUP(A31,[7]令和3年度契約状況調査票!$E:$AR,16,FALSE),"#,##0円")&amp;CHAR(10)&amp;VLOOKUP(A31,[7]令和3年度契約状況調査票!$E:$AR,32,FALSE),VLOOKUP(A31,[7]令和3年度契約状況調査票!$E:$AR,32,FALSE))))))))</f>
        <v/>
      </c>
      <c r="O31" s="36" t="str">
        <f>IF(A31="","",VLOOKUP(A31,[7]令和3年度契約状況調査票!$E:$BY,53,FALSE))</f>
        <v/>
      </c>
      <c r="P31" s="36" t="str">
        <f>IF(A31="","",IF(VLOOKUP(A31,[7]令和3年度契約状況調査票!$E:$AR,21,FALSE)="②同種の他の契約の予定価格を類推されるおそれがあるため公表しない","×","○"))</f>
        <v/>
      </c>
    </row>
    <row r="32" spans="1:16" s="36" customFormat="1" ht="60" hidden="1" customHeight="1">
      <c r="A32" s="42" t="str">
        <f>IF(MAX([7]令和3年度契約状況調査票!C26:E271)&gt;=ROW()-5,ROW()-5,"")</f>
        <v/>
      </c>
      <c r="B32" s="13" t="str">
        <f>IF(A32="","",VLOOKUP(A32,[7]令和3年度契約状況調査票!$E:$AR,5,FALSE))</f>
        <v/>
      </c>
      <c r="C32" s="14" t="str">
        <f>IF(A32="","",VLOOKUP(A32,[7]令和3年度契約状況調査票!$E:$AR,6,FALSE))</f>
        <v/>
      </c>
      <c r="D32" s="43" t="str">
        <f>IF(A32="","",VLOOKUP(A32,[7]令和3年度契約状況調査票!$E:$AR,9,FALSE))</f>
        <v/>
      </c>
      <c r="E32" s="13" t="str">
        <f>IF(A32="","",VLOOKUP(A32,[7]令和3年度契約状況調査票!$E:$AR,10,FALSE))</f>
        <v/>
      </c>
      <c r="F32" s="16" t="str">
        <f>IF(A32="","",VLOOKUP(A32,[7]令和3年度契約状況調査票!$E:$AR,11,FALSE))</f>
        <v/>
      </c>
      <c r="G32" s="17" t="str">
        <f>IF(A32="","",IF(VLOOKUP(A32,[7]令和3年度契約状況調査票!$E:$AR,12,FALSE)="②一般競争入札（総合評価方式）","一般競争入札"&amp;CHAR(10)&amp;"（総合評価方式）","一般競争入札"))</f>
        <v/>
      </c>
      <c r="H32" s="18" t="str">
        <f>IF(A32="","",IF(VLOOKUP(A32,[7]令和3年度契約状況調査票!$E:$AR,21,FALSE)="②同種の他の契約の予定価格を類推されるおそれがあるため公表しない","同種の他の契約の予定価格を類推されるおそれがあるため公表しない",IF(VLOOKUP(A32,[7]令和3年度契約状況調査票!$E:$AR,21,FALSE)="－","－",IF(VLOOKUP(A32,[7]令和3年度契約状況調査票!$E:$AR,7,FALSE)&lt;&gt;"",TEXT(VLOOKUP(A32,[7]令和3年度契約状況調査票!$E:$AR,14,FALSE),"#,##0円")&amp;CHAR(10)&amp;"(A)",VLOOKUP(A32,[7]令和3年度契約状況調査票!$E:$AR,14,FALSE)))))</f>
        <v/>
      </c>
      <c r="I32" s="18" t="str">
        <f>IF(A32="","",VLOOKUP(A32,[7]令和3年度契約状況調査票!$E:$AR,15,FALSE))</f>
        <v/>
      </c>
      <c r="J32" s="19" t="str">
        <f>IF(A32="","",IF(VLOOKUP(A32,[7]令和3年度契約状況調査票!$E:$AR,21,FALSE)="②同種の他の契約の予定価格を類推されるおそれがあるため公表しない","－",IF(VLOOKUP(A32,[7]令和3年度契約状況調査票!$E:$AR,21,FALSE)="－","－",IF(VLOOKUP(A32,[7]令和3年度契約状況調査票!$E:$AR,7,FALSE)&lt;&gt;"",TEXT(VLOOKUP(A32,[7]令和3年度契約状況調査票!$E:$AR,17,FALSE),"#.0%")&amp;CHAR(10)&amp;"(B/A×100)",VLOOKUP(A32,[7]令和3年度契約状況調査票!$E:$AR,17,FALSE)))))</f>
        <v/>
      </c>
      <c r="K32" s="20" t="str">
        <f>IF(A32="","",IF(VLOOKUP(A32,[7]令和3年度契約状況調査票!$E:$AR,27,FALSE)="①公益社団法人","公社",IF(VLOOKUP(A32,[7]令和3年度契約状況調査票!$E:$AR,27,FALSE)="②公益財団法人","公財","")))</f>
        <v/>
      </c>
      <c r="L32" s="20" t="str">
        <f>IF(A32="","",VLOOKUP(A32,[7]令和3年度契約状況調査票!$E:$AR,28,FALSE))</f>
        <v/>
      </c>
      <c r="M32" s="21" t="str">
        <f>IF(A32="","",IF(VLOOKUP(A32,[7]令和3年度契約状況調査票!$E:$AR,28,FALSE)="国所管",VLOOKUP(A32,[7]令和3年度契約状況調査票!$E:$AR,22,FALSE),""))</f>
        <v/>
      </c>
      <c r="N32" s="22" t="str">
        <f>IF(A32="","",IF(AND(P32="○",O32="分担契約/単価契約"),"単価契約"&amp;CHAR(10)&amp;"予定調達総額 "&amp;TEXT(VLOOKUP(A32,[7]令和3年度契約状況調査票!$E:$AR,16,FALSE),"#,##0円")&amp;"(B)"&amp;CHAR(10)&amp;"分担契約"&amp;CHAR(10)&amp;VLOOKUP(A32,[7]令和3年度契約状況調査票!$E:$AR,32,FALSE),IF(AND(P32="○",O32="分担契約"),"分担契約"&amp;CHAR(10)&amp;"契約総額 "&amp;TEXT(VLOOKUP(A32,[7]令和3年度契約状況調査票!$E:$AR,16,FALSE),"#,##0円")&amp;"(B)"&amp;CHAR(10)&amp;VLOOKUP(A32,[7]令和3年度契約状況調査票!$E:$AR,32,FALSE),(IF(O32="分担契約/単価契約","単価契約"&amp;CHAR(10)&amp;"予定調達総額 "&amp;TEXT(VLOOKUP(A32,[7]令和3年度契約状況調査票!$E:$AR,16,FALSE),"#,##0円")&amp;CHAR(10)&amp;"分担契約"&amp;CHAR(10)&amp;VLOOKUP(A32,[7]令和3年度契約状況調査票!$E:$AR,32,FALSE),IF(O32="分担契約","分担契約"&amp;CHAR(10)&amp;"契約総額 "&amp;TEXT(VLOOKUP(A32,[7]令和3年度契約状況調査票!$E:$AR,16,FALSE),"#,##0円")&amp;CHAR(10)&amp;VLOOKUP(A32,[7]令和3年度契約状況調査票!$E:$AR,32,FALSE),IF(O32="単価契約","単価契約"&amp;CHAR(10)&amp;"予定調達総額 "&amp;TEXT(VLOOKUP(A32,[7]令和3年度契約状況調査票!$E:$AR,16,FALSE),"#,##0円")&amp;CHAR(10)&amp;VLOOKUP(A32,[7]令和3年度契約状況調査票!$E:$AR,32,FALSE),VLOOKUP(A32,[7]令和3年度契約状況調査票!$E:$AR,32,FALSE))))))))</f>
        <v/>
      </c>
      <c r="O32" s="36" t="str">
        <f>IF(A32="","",VLOOKUP(A32,[7]令和3年度契約状況調査票!$E:$BY,53,FALSE))</f>
        <v/>
      </c>
      <c r="P32" s="36" t="str">
        <f>IF(A32="","",IF(VLOOKUP(A32,[7]令和3年度契約状況調査票!$E:$AR,21,FALSE)="②同種の他の契約の予定価格を類推されるおそれがあるため公表しない","×","○"))</f>
        <v/>
      </c>
    </row>
    <row r="33" spans="1:16" s="36" customFormat="1" ht="60" hidden="1" customHeight="1">
      <c r="A33" s="42" t="str">
        <f>IF(MAX([7]令和3年度契約状況調査票!C27:E272)&gt;=ROW()-5,ROW()-5,"")</f>
        <v/>
      </c>
      <c r="B33" s="13" t="str">
        <f>IF(A33="","",VLOOKUP(A33,[7]令和3年度契約状況調査票!$E:$AR,5,FALSE))</f>
        <v/>
      </c>
      <c r="C33" s="14" t="str">
        <f>IF(A33="","",VLOOKUP(A33,[7]令和3年度契約状況調査票!$E:$AR,6,FALSE))</f>
        <v/>
      </c>
      <c r="D33" s="43" t="str">
        <f>IF(A33="","",VLOOKUP(A33,[7]令和3年度契約状況調査票!$E:$AR,9,FALSE))</f>
        <v/>
      </c>
      <c r="E33" s="13" t="str">
        <f>IF(A33="","",VLOOKUP(A33,[7]令和3年度契約状況調査票!$E:$AR,10,FALSE))</f>
        <v/>
      </c>
      <c r="F33" s="16" t="str">
        <f>IF(A33="","",VLOOKUP(A33,[7]令和3年度契約状況調査票!$E:$AR,11,FALSE))</f>
        <v/>
      </c>
      <c r="G33" s="17" t="str">
        <f>IF(A33="","",IF(VLOOKUP(A33,[7]令和3年度契約状況調査票!$E:$AR,12,FALSE)="②一般競争入札（総合評価方式）","一般競争入札"&amp;CHAR(10)&amp;"（総合評価方式）","一般競争入札"))</f>
        <v/>
      </c>
      <c r="H33" s="18" t="str">
        <f>IF(A33="","",IF(VLOOKUP(A33,[7]令和3年度契約状況調査票!$E:$AR,21,FALSE)="②同種の他の契約の予定価格を類推されるおそれがあるため公表しない","同種の他の契約の予定価格を類推されるおそれがあるため公表しない",IF(VLOOKUP(A33,[7]令和3年度契約状況調査票!$E:$AR,21,FALSE)="－","－",IF(VLOOKUP(A33,[7]令和3年度契約状況調査票!$E:$AR,7,FALSE)&lt;&gt;"",TEXT(VLOOKUP(A33,[7]令和3年度契約状況調査票!$E:$AR,14,FALSE),"#,##0円")&amp;CHAR(10)&amp;"(A)",VLOOKUP(A33,[7]令和3年度契約状況調査票!$E:$AR,14,FALSE)))))</f>
        <v/>
      </c>
      <c r="I33" s="18" t="str">
        <f>IF(A33="","",VLOOKUP(A33,[7]令和3年度契約状況調査票!$E:$AR,15,FALSE))</f>
        <v/>
      </c>
      <c r="J33" s="19" t="str">
        <f>IF(A33="","",IF(VLOOKUP(A33,[7]令和3年度契約状況調査票!$E:$AR,21,FALSE)="②同種の他の契約の予定価格を類推されるおそれがあるため公表しない","－",IF(VLOOKUP(A33,[7]令和3年度契約状況調査票!$E:$AR,21,FALSE)="－","－",IF(VLOOKUP(A33,[7]令和3年度契約状況調査票!$E:$AR,7,FALSE)&lt;&gt;"",TEXT(VLOOKUP(A33,[7]令和3年度契約状況調査票!$E:$AR,17,FALSE),"#.0%")&amp;CHAR(10)&amp;"(B/A×100)",VLOOKUP(A33,[7]令和3年度契約状況調査票!$E:$AR,17,FALSE)))))</f>
        <v/>
      </c>
      <c r="K33" s="20" t="str">
        <f>IF(A33="","",IF(VLOOKUP(A33,[7]令和3年度契約状況調査票!$E:$AR,27,FALSE)="①公益社団法人","公社",IF(VLOOKUP(A33,[7]令和3年度契約状況調査票!$E:$AR,27,FALSE)="②公益財団法人","公財","")))</f>
        <v/>
      </c>
      <c r="L33" s="20" t="str">
        <f>IF(A33="","",VLOOKUP(A33,[7]令和3年度契約状況調査票!$E:$AR,28,FALSE))</f>
        <v/>
      </c>
      <c r="M33" s="21" t="str">
        <f>IF(A33="","",IF(VLOOKUP(A33,[7]令和3年度契約状況調査票!$E:$AR,28,FALSE)="国所管",VLOOKUP(A33,[7]令和3年度契約状況調査票!$E:$AR,22,FALSE),""))</f>
        <v/>
      </c>
      <c r="N33" s="22" t="str">
        <f>IF(A33="","",IF(AND(P33="○",O33="分担契約/単価契約"),"単価契約"&amp;CHAR(10)&amp;"予定調達総額 "&amp;TEXT(VLOOKUP(A33,[7]令和3年度契約状況調査票!$E:$AR,16,FALSE),"#,##0円")&amp;"(B)"&amp;CHAR(10)&amp;"分担契約"&amp;CHAR(10)&amp;VLOOKUP(A33,[7]令和3年度契約状況調査票!$E:$AR,32,FALSE),IF(AND(P33="○",O33="分担契約"),"分担契約"&amp;CHAR(10)&amp;"契約総額 "&amp;TEXT(VLOOKUP(A33,[7]令和3年度契約状況調査票!$E:$AR,16,FALSE),"#,##0円")&amp;"(B)"&amp;CHAR(10)&amp;VLOOKUP(A33,[7]令和3年度契約状況調査票!$E:$AR,32,FALSE),(IF(O33="分担契約/単価契約","単価契約"&amp;CHAR(10)&amp;"予定調達総額 "&amp;TEXT(VLOOKUP(A33,[7]令和3年度契約状況調査票!$E:$AR,16,FALSE),"#,##0円")&amp;CHAR(10)&amp;"分担契約"&amp;CHAR(10)&amp;VLOOKUP(A33,[7]令和3年度契約状況調査票!$E:$AR,32,FALSE),IF(O33="分担契約","分担契約"&amp;CHAR(10)&amp;"契約総額 "&amp;TEXT(VLOOKUP(A33,[7]令和3年度契約状況調査票!$E:$AR,16,FALSE),"#,##0円")&amp;CHAR(10)&amp;VLOOKUP(A33,[7]令和3年度契約状況調査票!$E:$AR,32,FALSE),IF(O33="単価契約","単価契約"&amp;CHAR(10)&amp;"予定調達総額 "&amp;TEXT(VLOOKUP(A33,[7]令和3年度契約状況調査票!$E:$AR,16,FALSE),"#,##0円")&amp;CHAR(10)&amp;VLOOKUP(A33,[7]令和3年度契約状況調査票!$E:$AR,32,FALSE),VLOOKUP(A33,[7]令和3年度契約状況調査票!$E:$AR,32,FALSE))))))))</f>
        <v/>
      </c>
      <c r="O33" s="36" t="str">
        <f>IF(A33="","",VLOOKUP(A33,[7]令和3年度契約状況調査票!$E:$BY,53,FALSE))</f>
        <v/>
      </c>
      <c r="P33" s="36" t="str">
        <f>IF(A33="","",IF(VLOOKUP(A33,[7]令和3年度契約状況調査票!$E:$AR,21,FALSE)="②同種の他の契約の予定価格を類推されるおそれがあるため公表しない","×","○"))</f>
        <v/>
      </c>
    </row>
    <row r="34" spans="1:16" s="36" customFormat="1" ht="60" hidden="1" customHeight="1">
      <c r="A34" s="42" t="str">
        <f>IF(MAX([7]令和3年度契約状況調査票!C28:E273)&gt;=ROW()-5,ROW()-5,"")</f>
        <v/>
      </c>
      <c r="B34" s="13" t="str">
        <f>IF(A34="","",VLOOKUP(A34,[7]令和3年度契約状況調査票!$E:$AR,5,FALSE))</f>
        <v/>
      </c>
      <c r="C34" s="14" t="str">
        <f>IF(A34="","",VLOOKUP(A34,[7]令和3年度契約状況調査票!$E:$AR,6,FALSE))</f>
        <v/>
      </c>
      <c r="D34" s="43" t="str">
        <f>IF(A34="","",VLOOKUP(A34,[7]令和3年度契約状況調査票!$E:$AR,9,FALSE))</f>
        <v/>
      </c>
      <c r="E34" s="13" t="str">
        <f>IF(A34="","",VLOOKUP(A34,[7]令和3年度契約状況調査票!$E:$AR,10,FALSE))</f>
        <v/>
      </c>
      <c r="F34" s="16" t="str">
        <f>IF(A34="","",VLOOKUP(A34,[7]令和3年度契約状況調査票!$E:$AR,11,FALSE))</f>
        <v/>
      </c>
      <c r="G34" s="17" t="str">
        <f>IF(A34="","",IF(VLOOKUP(A34,[7]令和3年度契約状況調査票!$E:$AR,12,FALSE)="②一般競争入札（総合評価方式）","一般競争入札"&amp;CHAR(10)&amp;"（総合評価方式）","一般競争入札"))</f>
        <v/>
      </c>
      <c r="H34" s="18" t="str">
        <f>IF(A34="","",IF(VLOOKUP(A34,[7]令和3年度契約状況調査票!$E:$AR,21,FALSE)="②同種の他の契約の予定価格を類推されるおそれがあるため公表しない","同種の他の契約の予定価格を類推されるおそれがあるため公表しない",IF(VLOOKUP(A34,[7]令和3年度契約状況調査票!$E:$AR,21,FALSE)="－","－",IF(VLOOKUP(A34,[7]令和3年度契約状況調査票!$E:$AR,7,FALSE)&lt;&gt;"",TEXT(VLOOKUP(A34,[7]令和3年度契約状況調査票!$E:$AR,14,FALSE),"#,##0円")&amp;CHAR(10)&amp;"(A)",VLOOKUP(A34,[7]令和3年度契約状況調査票!$E:$AR,14,FALSE)))))</f>
        <v/>
      </c>
      <c r="I34" s="18" t="str">
        <f>IF(A34="","",VLOOKUP(A34,[7]令和3年度契約状況調査票!$E:$AR,15,FALSE))</f>
        <v/>
      </c>
      <c r="J34" s="19" t="str">
        <f>IF(A34="","",IF(VLOOKUP(A34,[7]令和3年度契約状況調査票!$E:$AR,21,FALSE)="②同種の他の契約の予定価格を類推されるおそれがあるため公表しない","－",IF(VLOOKUP(A34,[7]令和3年度契約状況調査票!$E:$AR,21,FALSE)="－","－",IF(VLOOKUP(A34,[7]令和3年度契約状況調査票!$E:$AR,7,FALSE)&lt;&gt;"",TEXT(VLOOKUP(A34,[7]令和3年度契約状況調査票!$E:$AR,17,FALSE),"#.0%")&amp;CHAR(10)&amp;"(B/A×100)",VLOOKUP(A34,[7]令和3年度契約状況調査票!$E:$AR,17,FALSE)))))</f>
        <v/>
      </c>
      <c r="K34" s="20" t="str">
        <f>IF(A34="","",IF(VLOOKUP(A34,[7]令和3年度契約状況調査票!$E:$AR,27,FALSE)="①公益社団法人","公社",IF(VLOOKUP(A34,[7]令和3年度契約状況調査票!$E:$AR,27,FALSE)="②公益財団法人","公財","")))</f>
        <v/>
      </c>
      <c r="L34" s="20" t="str">
        <f>IF(A34="","",VLOOKUP(A34,[7]令和3年度契約状況調査票!$E:$AR,28,FALSE))</f>
        <v/>
      </c>
      <c r="M34" s="21" t="str">
        <f>IF(A34="","",IF(VLOOKUP(A34,[7]令和3年度契約状況調査票!$E:$AR,28,FALSE)="国所管",VLOOKUP(A34,[7]令和3年度契約状況調査票!$E:$AR,22,FALSE),""))</f>
        <v/>
      </c>
      <c r="N34" s="22" t="str">
        <f>IF(A34="","",IF(AND(P34="○",O34="分担契約/単価契約"),"単価契約"&amp;CHAR(10)&amp;"予定調達総額 "&amp;TEXT(VLOOKUP(A34,[7]令和3年度契約状況調査票!$E:$AR,16,FALSE),"#,##0円")&amp;"(B)"&amp;CHAR(10)&amp;"分担契約"&amp;CHAR(10)&amp;VLOOKUP(A34,[7]令和3年度契約状況調査票!$E:$AR,32,FALSE),IF(AND(P34="○",O34="分担契約"),"分担契約"&amp;CHAR(10)&amp;"契約総額 "&amp;TEXT(VLOOKUP(A34,[7]令和3年度契約状況調査票!$E:$AR,16,FALSE),"#,##0円")&amp;"(B)"&amp;CHAR(10)&amp;VLOOKUP(A34,[7]令和3年度契約状況調査票!$E:$AR,32,FALSE),(IF(O34="分担契約/単価契約","単価契約"&amp;CHAR(10)&amp;"予定調達総額 "&amp;TEXT(VLOOKUP(A34,[7]令和3年度契約状況調査票!$E:$AR,16,FALSE),"#,##0円")&amp;CHAR(10)&amp;"分担契約"&amp;CHAR(10)&amp;VLOOKUP(A34,[7]令和3年度契約状況調査票!$E:$AR,32,FALSE),IF(O34="分担契約","分担契約"&amp;CHAR(10)&amp;"契約総額 "&amp;TEXT(VLOOKUP(A34,[7]令和3年度契約状況調査票!$E:$AR,16,FALSE),"#,##0円")&amp;CHAR(10)&amp;VLOOKUP(A34,[7]令和3年度契約状況調査票!$E:$AR,32,FALSE),IF(O34="単価契約","単価契約"&amp;CHAR(10)&amp;"予定調達総額 "&amp;TEXT(VLOOKUP(A34,[7]令和3年度契約状況調査票!$E:$AR,16,FALSE),"#,##0円")&amp;CHAR(10)&amp;VLOOKUP(A34,[7]令和3年度契約状況調査票!$E:$AR,32,FALSE),VLOOKUP(A34,[7]令和3年度契約状況調査票!$E:$AR,32,FALSE))))))))</f>
        <v/>
      </c>
      <c r="O34" s="36" t="str">
        <f>IF(A34="","",VLOOKUP(A34,[7]令和3年度契約状況調査票!$E:$BY,53,FALSE))</f>
        <v/>
      </c>
      <c r="P34" s="36" t="str">
        <f>IF(A34="","",IF(VLOOKUP(A34,[7]令和3年度契約状況調査票!$E:$AR,21,FALSE)="②同種の他の契約の予定価格を類推されるおそれがあるため公表しない","×","○"))</f>
        <v/>
      </c>
    </row>
    <row r="35" spans="1:16" s="36" customFormat="1" ht="60" hidden="1" customHeight="1">
      <c r="A35" s="42" t="str">
        <f>IF(MAX([7]令和3年度契約状況調査票!C29:E274)&gt;=ROW()-5,ROW()-5,"")</f>
        <v/>
      </c>
      <c r="B35" s="13" t="str">
        <f>IF(A35="","",VLOOKUP(A35,[7]令和3年度契約状況調査票!$E:$AR,5,FALSE))</f>
        <v/>
      </c>
      <c r="C35" s="14" t="str">
        <f>IF(A35="","",VLOOKUP(A35,[7]令和3年度契約状況調査票!$E:$AR,6,FALSE))</f>
        <v/>
      </c>
      <c r="D35" s="43" t="str">
        <f>IF(A35="","",VLOOKUP(A35,[7]令和3年度契約状況調査票!$E:$AR,9,FALSE))</f>
        <v/>
      </c>
      <c r="E35" s="13" t="str">
        <f>IF(A35="","",VLOOKUP(A35,[7]令和3年度契約状況調査票!$E:$AR,10,FALSE))</f>
        <v/>
      </c>
      <c r="F35" s="16" t="str">
        <f>IF(A35="","",VLOOKUP(A35,[7]令和3年度契約状況調査票!$E:$AR,11,FALSE))</f>
        <v/>
      </c>
      <c r="G35" s="17" t="str">
        <f>IF(A35="","",IF(VLOOKUP(A35,[7]令和3年度契約状況調査票!$E:$AR,12,FALSE)="②一般競争入札（総合評価方式）","一般競争入札"&amp;CHAR(10)&amp;"（総合評価方式）","一般競争入札"))</f>
        <v/>
      </c>
      <c r="H35" s="18" t="str">
        <f>IF(A35="","",IF(VLOOKUP(A35,[7]令和3年度契約状況調査票!$E:$AR,21,FALSE)="②同種の他の契約の予定価格を類推されるおそれがあるため公表しない","同種の他の契約の予定価格を類推されるおそれがあるため公表しない",IF(VLOOKUP(A35,[7]令和3年度契約状況調査票!$E:$AR,21,FALSE)="－","－",IF(VLOOKUP(A35,[7]令和3年度契約状況調査票!$E:$AR,7,FALSE)&lt;&gt;"",TEXT(VLOOKUP(A35,[7]令和3年度契約状況調査票!$E:$AR,14,FALSE),"#,##0円")&amp;CHAR(10)&amp;"(A)",VLOOKUP(A35,[7]令和3年度契約状況調査票!$E:$AR,14,FALSE)))))</f>
        <v/>
      </c>
      <c r="I35" s="18" t="str">
        <f>IF(A35="","",VLOOKUP(A35,[7]令和3年度契約状況調査票!$E:$AR,15,FALSE))</f>
        <v/>
      </c>
      <c r="J35" s="19" t="str">
        <f>IF(A35="","",IF(VLOOKUP(A35,[7]令和3年度契約状況調査票!$E:$AR,21,FALSE)="②同種の他の契約の予定価格を類推されるおそれがあるため公表しない","－",IF(VLOOKUP(A35,[7]令和3年度契約状況調査票!$E:$AR,21,FALSE)="－","－",IF(VLOOKUP(A35,[7]令和3年度契約状況調査票!$E:$AR,7,FALSE)&lt;&gt;"",TEXT(VLOOKUP(A35,[7]令和3年度契約状況調査票!$E:$AR,17,FALSE),"#.0%")&amp;CHAR(10)&amp;"(B/A×100)",VLOOKUP(A35,[7]令和3年度契約状況調査票!$E:$AR,17,FALSE)))))</f>
        <v/>
      </c>
      <c r="K35" s="20" t="str">
        <f>IF(A35="","",IF(VLOOKUP(A35,[7]令和3年度契約状況調査票!$E:$AR,27,FALSE)="①公益社団法人","公社",IF(VLOOKUP(A35,[7]令和3年度契約状況調査票!$E:$AR,27,FALSE)="②公益財団法人","公財","")))</f>
        <v/>
      </c>
      <c r="L35" s="20" t="str">
        <f>IF(A35="","",VLOOKUP(A35,[7]令和3年度契約状況調査票!$E:$AR,28,FALSE))</f>
        <v/>
      </c>
      <c r="M35" s="21" t="str">
        <f>IF(A35="","",IF(VLOOKUP(A35,[7]令和3年度契約状況調査票!$E:$AR,28,FALSE)="国所管",VLOOKUP(A35,[7]令和3年度契約状況調査票!$E:$AR,22,FALSE),""))</f>
        <v/>
      </c>
      <c r="N35" s="22" t="str">
        <f>IF(A35="","",IF(AND(P35="○",O35="分担契約/単価契約"),"単価契約"&amp;CHAR(10)&amp;"予定調達総額 "&amp;TEXT(VLOOKUP(A35,[7]令和3年度契約状況調査票!$E:$AR,16,FALSE),"#,##0円")&amp;"(B)"&amp;CHAR(10)&amp;"分担契約"&amp;CHAR(10)&amp;VLOOKUP(A35,[7]令和3年度契約状況調査票!$E:$AR,32,FALSE),IF(AND(P35="○",O35="分担契約"),"分担契約"&amp;CHAR(10)&amp;"契約総額 "&amp;TEXT(VLOOKUP(A35,[7]令和3年度契約状況調査票!$E:$AR,16,FALSE),"#,##0円")&amp;"(B)"&amp;CHAR(10)&amp;VLOOKUP(A35,[7]令和3年度契約状況調査票!$E:$AR,32,FALSE),(IF(O35="分担契約/単価契約","単価契約"&amp;CHAR(10)&amp;"予定調達総額 "&amp;TEXT(VLOOKUP(A35,[7]令和3年度契約状況調査票!$E:$AR,16,FALSE),"#,##0円")&amp;CHAR(10)&amp;"分担契約"&amp;CHAR(10)&amp;VLOOKUP(A35,[7]令和3年度契約状況調査票!$E:$AR,32,FALSE),IF(O35="分担契約","分担契約"&amp;CHAR(10)&amp;"契約総額 "&amp;TEXT(VLOOKUP(A35,[7]令和3年度契約状況調査票!$E:$AR,16,FALSE),"#,##0円")&amp;CHAR(10)&amp;VLOOKUP(A35,[7]令和3年度契約状況調査票!$E:$AR,32,FALSE),IF(O35="単価契約","単価契約"&amp;CHAR(10)&amp;"予定調達総額 "&amp;TEXT(VLOOKUP(A35,[7]令和3年度契約状況調査票!$E:$AR,16,FALSE),"#,##0円")&amp;CHAR(10)&amp;VLOOKUP(A35,[7]令和3年度契約状況調査票!$E:$AR,32,FALSE),VLOOKUP(A35,[7]令和3年度契約状況調査票!$E:$AR,32,FALSE))))))))</f>
        <v/>
      </c>
      <c r="O35" s="36" t="str">
        <f>IF(A35="","",VLOOKUP(A35,[7]令和3年度契約状況調査票!$E:$BY,53,FALSE))</f>
        <v/>
      </c>
      <c r="P35" s="36" t="str">
        <f>IF(A35="","",IF(VLOOKUP(A35,[7]令和3年度契約状況調査票!$E:$AR,21,FALSE)="②同種の他の契約の予定価格を類推されるおそれがあるため公表しない","×","○"))</f>
        <v/>
      </c>
    </row>
    <row r="36" spans="1:16" s="36" customFormat="1" ht="60" hidden="1" customHeight="1">
      <c r="A36" s="42" t="str">
        <f>IF(MAX([7]令和3年度契約状況調査票!C30:E275)&gt;=ROW()-5,ROW()-5,"")</f>
        <v/>
      </c>
      <c r="B36" s="13" t="str">
        <f>IF(A36="","",VLOOKUP(A36,[7]令和3年度契約状況調査票!$E:$AR,5,FALSE))</f>
        <v/>
      </c>
      <c r="C36" s="14" t="str">
        <f>IF(A36="","",VLOOKUP(A36,[7]令和3年度契約状況調査票!$E:$AR,6,FALSE))</f>
        <v/>
      </c>
      <c r="D36" s="43" t="str">
        <f>IF(A36="","",VLOOKUP(A36,[7]令和3年度契約状況調査票!$E:$AR,9,FALSE))</f>
        <v/>
      </c>
      <c r="E36" s="13" t="str">
        <f>IF(A36="","",VLOOKUP(A36,[7]令和3年度契約状況調査票!$E:$AR,10,FALSE))</f>
        <v/>
      </c>
      <c r="F36" s="16" t="str">
        <f>IF(A36="","",VLOOKUP(A36,[7]令和3年度契約状況調査票!$E:$AR,11,FALSE))</f>
        <v/>
      </c>
      <c r="G36" s="17" t="str">
        <f>IF(A36="","",IF(VLOOKUP(A36,[7]令和3年度契約状況調査票!$E:$AR,12,FALSE)="②一般競争入札（総合評価方式）","一般競争入札"&amp;CHAR(10)&amp;"（総合評価方式）","一般競争入札"))</f>
        <v/>
      </c>
      <c r="H36" s="18" t="str">
        <f>IF(A36="","",IF(VLOOKUP(A36,[7]令和3年度契約状況調査票!$E:$AR,21,FALSE)="②同種の他の契約の予定価格を類推されるおそれがあるため公表しない","同種の他の契約の予定価格を類推されるおそれがあるため公表しない",IF(VLOOKUP(A36,[7]令和3年度契約状況調査票!$E:$AR,21,FALSE)="－","－",IF(VLOOKUP(A36,[7]令和3年度契約状況調査票!$E:$AR,7,FALSE)&lt;&gt;"",TEXT(VLOOKUP(A36,[7]令和3年度契約状況調査票!$E:$AR,14,FALSE),"#,##0円")&amp;CHAR(10)&amp;"(A)",VLOOKUP(A36,[7]令和3年度契約状況調査票!$E:$AR,14,FALSE)))))</f>
        <v/>
      </c>
      <c r="I36" s="18" t="str">
        <f>IF(A36="","",VLOOKUP(A36,[7]令和3年度契約状況調査票!$E:$AR,15,FALSE))</f>
        <v/>
      </c>
      <c r="J36" s="19" t="str">
        <f>IF(A36="","",IF(VLOOKUP(A36,[7]令和3年度契約状況調査票!$E:$AR,21,FALSE)="②同種の他の契約の予定価格を類推されるおそれがあるため公表しない","－",IF(VLOOKUP(A36,[7]令和3年度契約状況調査票!$E:$AR,21,FALSE)="－","－",IF(VLOOKUP(A36,[7]令和3年度契約状況調査票!$E:$AR,7,FALSE)&lt;&gt;"",TEXT(VLOOKUP(A36,[7]令和3年度契約状況調査票!$E:$AR,17,FALSE),"#.0%")&amp;CHAR(10)&amp;"(B/A×100)",VLOOKUP(A36,[7]令和3年度契約状況調査票!$E:$AR,17,FALSE)))))</f>
        <v/>
      </c>
      <c r="K36" s="20" t="str">
        <f>IF(A36="","",IF(VLOOKUP(A36,[7]令和3年度契約状況調査票!$E:$AR,27,FALSE)="①公益社団法人","公社",IF(VLOOKUP(A36,[7]令和3年度契約状況調査票!$E:$AR,27,FALSE)="②公益財団法人","公財","")))</f>
        <v/>
      </c>
      <c r="L36" s="20" t="str">
        <f>IF(A36="","",VLOOKUP(A36,[7]令和3年度契約状況調査票!$E:$AR,28,FALSE))</f>
        <v/>
      </c>
      <c r="M36" s="21" t="str">
        <f>IF(A36="","",IF(VLOOKUP(A36,[7]令和3年度契約状況調査票!$E:$AR,28,FALSE)="国所管",VLOOKUP(A36,[7]令和3年度契約状況調査票!$E:$AR,22,FALSE),""))</f>
        <v/>
      </c>
      <c r="N36" s="22" t="str">
        <f>IF(A36="","",IF(AND(P36="○",O36="分担契約/単価契約"),"単価契約"&amp;CHAR(10)&amp;"予定調達総額 "&amp;TEXT(VLOOKUP(A36,[7]令和3年度契約状況調査票!$E:$AR,16,FALSE),"#,##0円")&amp;"(B)"&amp;CHAR(10)&amp;"分担契約"&amp;CHAR(10)&amp;VLOOKUP(A36,[7]令和3年度契約状況調査票!$E:$AR,32,FALSE),IF(AND(P36="○",O36="分担契約"),"分担契約"&amp;CHAR(10)&amp;"契約総額 "&amp;TEXT(VLOOKUP(A36,[7]令和3年度契約状況調査票!$E:$AR,16,FALSE),"#,##0円")&amp;"(B)"&amp;CHAR(10)&amp;VLOOKUP(A36,[7]令和3年度契約状況調査票!$E:$AR,32,FALSE),(IF(O36="分担契約/単価契約","単価契約"&amp;CHAR(10)&amp;"予定調達総額 "&amp;TEXT(VLOOKUP(A36,[7]令和3年度契約状況調査票!$E:$AR,16,FALSE),"#,##0円")&amp;CHAR(10)&amp;"分担契約"&amp;CHAR(10)&amp;VLOOKUP(A36,[7]令和3年度契約状況調査票!$E:$AR,32,FALSE),IF(O36="分担契約","分担契約"&amp;CHAR(10)&amp;"契約総額 "&amp;TEXT(VLOOKUP(A36,[7]令和3年度契約状況調査票!$E:$AR,16,FALSE),"#,##0円")&amp;CHAR(10)&amp;VLOOKUP(A36,[7]令和3年度契約状況調査票!$E:$AR,32,FALSE),IF(O36="単価契約","単価契約"&amp;CHAR(10)&amp;"予定調達総額 "&amp;TEXT(VLOOKUP(A36,[7]令和3年度契約状況調査票!$E:$AR,16,FALSE),"#,##0円")&amp;CHAR(10)&amp;VLOOKUP(A36,[7]令和3年度契約状況調査票!$E:$AR,32,FALSE),VLOOKUP(A36,[7]令和3年度契約状況調査票!$E:$AR,32,FALSE))))))))</f>
        <v/>
      </c>
      <c r="O36" s="36" t="str">
        <f>IF(A36="","",VLOOKUP(A36,[7]令和3年度契約状況調査票!$E:$BY,53,FALSE))</f>
        <v/>
      </c>
      <c r="P36" s="36" t="str">
        <f>IF(A36="","",IF(VLOOKUP(A36,[7]令和3年度契約状況調査票!$E:$AR,21,FALSE)="②同種の他の契約の予定価格を類推されるおそれがあるため公表しない","×","○"))</f>
        <v/>
      </c>
    </row>
    <row r="37" spans="1:16" s="36" customFormat="1" ht="60" hidden="1" customHeight="1">
      <c r="A37" s="42" t="str">
        <f>IF(MAX([7]令和3年度契約状況調査票!C31:E276)&gt;=ROW()-5,ROW()-5,"")</f>
        <v/>
      </c>
      <c r="B37" s="13" t="str">
        <f>IF(A37="","",VLOOKUP(A37,[7]令和3年度契約状況調査票!$E:$AR,5,FALSE))</f>
        <v/>
      </c>
      <c r="C37" s="14" t="str">
        <f>IF(A37="","",VLOOKUP(A37,[7]令和3年度契約状況調査票!$E:$AR,6,FALSE))</f>
        <v/>
      </c>
      <c r="D37" s="43" t="str">
        <f>IF(A37="","",VLOOKUP(A37,[7]令和3年度契約状況調査票!$E:$AR,9,FALSE))</f>
        <v/>
      </c>
      <c r="E37" s="13" t="str">
        <f>IF(A37="","",VLOOKUP(A37,[7]令和3年度契約状況調査票!$E:$AR,10,FALSE))</f>
        <v/>
      </c>
      <c r="F37" s="16" t="str">
        <f>IF(A37="","",VLOOKUP(A37,[7]令和3年度契約状況調査票!$E:$AR,11,FALSE))</f>
        <v/>
      </c>
      <c r="G37" s="17" t="str">
        <f>IF(A37="","",IF(VLOOKUP(A37,[7]令和3年度契約状況調査票!$E:$AR,12,FALSE)="②一般競争入札（総合評価方式）","一般競争入札"&amp;CHAR(10)&amp;"（総合評価方式）","一般競争入札"))</f>
        <v/>
      </c>
      <c r="H37" s="18" t="str">
        <f>IF(A37="","",IF(VLOOKUP(A37,[7]令和3年度契約状況調査票!$E:$AR,21,FALSE)="②同種の他の契約の予定価格を類推されるおそれがあるため公表しない","同種の他の契約の予定価格を類推されるおそれがあるため公表しない",IF(VLOOKUP(A37,[7]令和3年度契約状況調査票!$E:$AR,21,FALSE)="－","－",IF(VLOOKUP(A37,[7]令和3年度契約状況調査票!$E:$AR,7,FALSE)&lt;&gt;"",TEXT(VLOOKUP(A37,[7]令和3年度契約状況調査票!$E:$AR,14,FALSE),"#,##0円")&amp;CHAR(10)&amp;"(A)",VLOOKUP(A37,[7]令和3年度契約状況調査票!$E:$AR,14,FALSE)))))</f>
        <v/>
      </c>
      <c r="I37" s="18" t="str">
        <f>IF(A37="","",VLOOKUP(A37,[7]令和3年度契約状況調査票!$E:$AR,15,FALSE))</f>
        <v/>
      </c>
      <c r="J37" s="19" t="str">
        <f>IF(A37="","",IF(VLOOKUP(A37,[7]令和3年度契約状況調査票!$E:$AR,21,FALSE)="②同種の他の契約の予定価格を類推されるおそれがあるため公表しない","－",IF(VLOOKUP(A37,[7]令和3年度契約状況調査票!$E:$AR,21,FALSE)="－","－",IF(VLOOKUP(A37,[7]令和3年度契約状況調査票!$E:$AR,7,FALSE)&lt;&gt;"",TEXT(VLOOKUP(A37,[7]令和3年度契約状況調査票!$E:$AR,17,FALSE),"#.0%")&amp;CHAR(10)&amp;"(B/A×100)",VLOOKUP(A37,[7]令和3年度契約状況調査票!$E:$AR,17,FALSE)))))</f>
        <v/>
      </c>
      <c r="K37" s="20" t="str">
        <f>IF(A37="","",IF(VLOOKUP(A37,[7]令和3年度契約状況調査票!$E:$AR,27,FALSE)="①公益社団法人","公社",IF(VLOOKUP(A37,[7]令和3年度契約状況調査票!$E:$AR,27,FALSE)="②公益財団法人","公財","")))</f>
        <v/>
      </c>
      <c r="L37" s="20" t="str">
        <f>IF(A37="","",VLOOKUP(A37,[7]令和3年度契約状況調査票!$E:$AR,28,FALSE))</f>
        <v/>
      </c>
      <c r="M37" s="21" t="str">
        <f>IF(A37="","",IF(VLOOKUP(A37,[7]令和3年度契約状況調査票!$E:$AR,28,FALSE)="国所管",VLOOKUP(A37,[7]令和3年度契約状況調査票!$E:$AR,22,FALSE),""))</f>
        <v/>
      </c>
      <c r="N37" s="22" t="str">
        <f>IF(A37="","",IF(AND(P37="○",O37="分担契約/単価契約"),"単価契約"&amp;CHAR(10)&amp;"予定調達総額 "&amp;TEXT(VLOOKUP(A37,[7]令和3年度契約状況調査票!$E:$AR,16,FALSE),"#,##0円")&amp;"(B)"&amp;CHAR(10)&amp;"分担契約"&amp;CHAR(10)&amp;VLOOKUP(A37,[7]令和3年度契約状況調査票!$E:$AR,32,FALSE),IF(AND(P37="○",O37="分担契約"),"分担契約"&amp;CHAR(10)&amp;"契約総額 "&amp;TEXT(VLOOKUP(A37,[7]令和3年度契約状況調査票!$E:$AR,16,FALSE),"#,##0円")&amp;"(B)"&amp;CHAR(10)&amp;VLOOKUP(A37,[7]令和3年度契約状況調査票!$E:$AR,32,FALSE),(IF(O37="分担契約/単価契約","単価契約"&amp;CHAR(10)&amp;"予定調達総額 "&amp;TEXT(VLOOKUP(A37,[7]令和3年度契約状況調査票!$E:$AR,16,FALSE),"#,##0円")&amp;CHAR(10)&amp;"分担契約"&amp;CHAR(10)&amp;VLOOKUP(A37,[7]令和3年度契約状況調査票!$E:$AR,32,FALSE),IF(O37="分担契約","分担契約"&amp;CHAR(10)&amp;"契約総額 "&amp;TEXT(VLOOKUP(A37,[7]令和3年度契約状況調査票!$E:$AR,16,FALSE),"#,##0円")&amp;CHAR(10)&amp;VLOOKUP(A37,[7]令和3年度契約状況調査票!$E:$AR,32,FALSE),IF(O37="単価契約","単価契約"&amp;CHAR(10)&amp;"予定調達総額 "&amp;TEXT(VLOOKUP(A37,[7]令和3年度契約状況調査票!$E:$AR,16,FALSE),"#,##0円")&amp;CHAR(10)&amp;VLOOKUP(A37,[7]令和3年度契約状況調査票!$E:$AR,32,FALSE),VLOOKUP(A37,[7]令和3年度契約状況調査票!$E:$AR,32,FALSE))))))))</f>
        <v/>
      </c>
      <c r="O37" s="36" t="str">
        <f>IF(A37="","",VLOOKUP(A37,[7]令和3年度契約状況調査票!$E:$BY,53,FALSE))</f>
        <v/>
      </c>
      <c r="P37" s="36" t="str">
        <f>IF(A37="","",IF(VLOOKUP(A37,[7]令和3年度契約状況調査票!$E:$AR,21,FALSE)="②同種の他の契約の予定価格を類推されるおそれがあるため公表しない","×","○"))</f>
        <v/>
      </c>
    </row>
    <row r="38" spans="1:16" s="36" customFormat="1" ht="60" hidden="1" customHeight="1">
      <c r="A38" s="42" t="str">
        <f>IF(MAX([7]令和3年度契約状況調査票!C32:E277)&gt;=ROW()-5,ROW()-5,"")</f>
        <v/>
      </c>
      <c r="B38" s="13" t="str">
        <f>IF(A38="","",VLOOKUP(A38,[7]令和3年度契約状況調査票!$E:$AR,5,FALSE))</f>
        <v/>
      </c>
      <c r="C38" s="14" t="str">
        <f>IF(A38="","",VLOOKUP(A38,[7]令和3年度契約状況調査票!$E:$AR,6,FALSE))</f>
        <v/>
      </c>
      <c r="D38" s="43" t="str">
        <f>IF(A38="","",VLOOKUP(A38,[7]令和3年度契約状況調査票!$E:$AR,9,FALSE))</f>
        <v/>
      </c>
      <c r="E38" s="13" t="str">
        <f>IF(A38="","",VLOOKUP(A38,[7]令和3年度契約状況調査票!$E:$AR,10,FALSE))</f>
        <v/>
      </c>
      <c r="F38" s="16" t="str">
        <f>IF(A38="","",VLOOKUP(A38,[7]令和3年度契約状況調査票!$E:$AR,11,FALSE))</f>
        <v/>
      </c>
      <c r="G38" s="17" t="str">
        <f>IF(A38="","",IF(VLOOKUP(A38,[7]令和3年度契約状況調査票!$E:$AR,12,FALSE)="②一般競争入札（総合評価方式）","一般競争入札"&amp;CHAR(10)&amp;"（総合評価方式）","一般競争入札"))</f>
        <v/>
      </c>
      <c r="H38" s="18" t="str">
        <f>IF(A38="","",IF(VLOOKUP(A38,[7]令和3年度契約状況調査票!$E:$AR,21,FALSE)="②同種の他の契約の予定価格を類推されるおそれがあるため公表しない","同種の他の契約の予定価格を類推されるおそれがあるため公表しない",IF(VLOOKUP(A38,[7]令和3年度契約状況調査票!$E:$AR,21,FALSE)="－","－",IF(VLOOKUP(A38,[7]令和3年度契約状況調査票!$E:$AR,7,FALSE)&lt;&gt;"",TEXT(VLOOKUP(A38,[7]令和3年度契約状況調査票!$E:$AR,14,FALSE),"#,##0円")&amp;CHAR(10)&amp;"(A)",VLOOKUP(A38,[7]令和3年度契約状況調査票!$E:$AR,14,FALSE)))))</f>
        <v/>
      </c>
      <c r="I38" s="18" t="str">
        <f>IF(A38="","",VLOOKUP(A38,[7]令和3年度契約状況調査票!$E:$AR,15,FALSE))</f>
        <v/>
      </c>
      <c r="J38" s="19" t="str">
        <f>IF(A38="","",IF(VLOOKUP(A38,[7]令和3年度契約状況調査票!$E:$AR,21,FALSE)="②同種の他の契約の予定価格を類推されるおそれがあるため公表しない","－",IF(VLOOKUP(A38,[7]令和3年度契約状況調査票!$E:$AR,21,FALSE)="－","－",IF(VLOOKUP(A38,[7]令和3年度契約状況調査票!$E:$AR,7,FALSE)&lt;&gt;"",TEXT(VLOOKUP(A38,[7]令和3年度契約状況調査票!$E:$AR,17,FALSE),"#.0%")&amp;CHAR(10)&amp;"(B/A×100)",VLOOKUP(A38,[7]令和3年度契約状況調査票!$E:$AR,17,FALSE)))))</f>
        <v/>
      </c>
      <c r="K38" s="20" t="str">
        <f>IF(A38="","",IF(VLOOKUP(A38,[7]令和3年度契約状況調査票!$E:$AR,27,FALSE)="①公益社団法人","公社",IF(VLOOKUP(A38,[7]令和3年度契約状況調査票!$E:$AR,27,FALSE)="②公益財団法人","公財","")))</f>
        <v/>
      </c>
      <c r="L38" s="20" t="str">
        <f>IF(A38="","",VLOOKUP(A38,[7]令和3年度契約状況調査票!$E:$AR,28,FALSE))</f>
        <v/>
      </c>
      <c r="M38" s="21" t="str">
        <f>IF(A38="","",IF(VLOOKUP(A38,[7]令和3年度契約状況調査票!$E:$AR,28,FALSE)="国所管",VLOOKUP(A38,[7]令和3年度契約状況調査票!$E:$AR,22,FALSE),""))</f>
        <v/>
      </c>
      <c r="N38" s="22" t="str">
        <f>IF(A38="","",IF(AND(P38="○",O38="分担契約/単価契約"),"単価契約"&amp;CHAR(10)&amp;"予定調達総額 "&amp;TEXT(VLOOKUP(A38,[7]令和3年度契約状況調査票!$E:$AR,16,FALSE),"#,##0円")&amp;"(B)"&amp;CHAR(10)&amp;"分担契約"&amp;CHAR(10)&amp;VLOOKUP(A38,[7]令和3年度契約状況調査票!$E:$AR,32,FALSE),IF(AND(P38="○",O38="分担契約"),"分担契約"&amp;CHAR(10)&amp;"契約総額 "&amp;TEXT(VLOOKUP(A38,[7]令和3年度契約状況調査票!$E:$AR,16,FALSE),"#,##0円")&amp;"(B)"&amp;CHAR(10)&amp;VLOOKUP(A38,[7]令和3年度契約状況調査票!$E:$AR,32,FALSE),(IF(O38="分担契約/単価契約","単価契約"&amp;CHAR(10)&amp;"予定調達総額 "&amp;TEXT(VLOOKUP(A38,[7]令和3年度契約状況調査票!$E:$AR,16,FALSE),"#,##0円")&amp;CHAR(10)&amp;"分担契約"&amp;CHAR(10)&amp;VLOOKUP(A38,[7]令和3年度契約状況調査票!$E:$AR,32,FALSE),IF(O38="分担契約","分担契約"&amp;CHAR(10)&amp;"契約総額 "&amp;TEXT(VLOOKUP(A38,[7]令和3年度契約状況調査票!$E:$AR,16,FALSE),"#,##0円")&amp;CHAR(10)&amp;VLOOKUP(A38,[7]令和3年度契約状況調査票!$E:$AR,32,FALSE),IF(O38="単価契約","単価契約"&amp;CHAR(10)&amp;"予定調達総額 "&amp;TEXT(VLOOKUP(A38,[7]令和3年度契約状況調査票!$E:$AR,16,FALSE),"#,##0円")&amp;CHAR(10)&amp;VLOOKUP(A38,[7]令和3年度契約状況調査票!$E:$AR,32,FALSE),VLOOKUP(A38,[7]令和3年度契約状況調査票!$E:$AR,32,FALSE))))))))</f>
        <v/>
      </c>
      <c r="O38" s="36" t="str">
        <f>IF(A38="","",VLOOKUP(A38,[7]令和3年度契約状況調査票!$E:$BY,53,FALSE))</f>
        <v/>
      </c>
      <c r="P38" s="36" t="str">
        <f>IF(A38="","",IF(VLOOKUP(A38,[7]令和3年度契約状況調査票!$E:$AR,21,FALSE)="②同種の他の契約の予定価格を類推されるおそれがあるため公表しない","×","○"))</f>
        <v/>
      </c>
    </row>
    <row r="39" spans="1:16" s="36" customFormat="1" ht="60" hidden="1" customHeight="1">
      <c r="A39" s="42" t="str">
        <f>IF(MAX([7]令和3年度契約状況調査票!C33:E278)&gt;=ROW()-5,ROW()-5,"")</f>
        <v/>
      </c>
      <c r="B39" s="13" t="str">
        <f>IF(A39="","",VLOOKUP(A39,[7]令和3年度契約状況調査票!$E:$AR,5,FALSE))</f>
        <v/>
      </c>
      <c r="C39" s="14" t="str">
        <f>IF(A39="","",VLOOKUP(A39,[7]令和3年度契約状況調査票!$E:$AR,6,FALSE))</f>
        <v/>
      </c>
      <c r="D39" s="43" t="str">
        <f>IF(A39="","",VLOOKUP(A39,[7]令和3年度契約状況調査票!$E:$AR,9,FALSE))</f>
        <v/>
      </c>
      <c r="E39" s="13" t="str">
        <f>IF(A39="","",VLOOKUP(A39,[7]令和3年度契約状況調査票!$E:$AR,10,FALSE))</f>
        <v/>
      </c>
      <c r="F39" s="16" t="str">
        <f>IF(A39="","",VLOOKUP(A39,[7]令和3年度契約状況調査票!$E:$AR,11,FALSE))</f>
        <v/>
      </c>
      <c r="G39" s="17" t="str">
        <f>IF(A39="","",IF(VLOOKUP(A39,[7]令和3年度契約状況調査票!$E:$AR,12,FALSE)="②一般競争入札（総合評価方式）","一般競争入札"&amp;CHAR(10)&amp;"（総合評価方式）","一般競争入札"))</f>
        <v/>
      </c>
      <c r="H39" s="18" t="str">
        <f>IF(A39="","",IF(VLOOKUP(A39,[7]令和3年度契約状況調査票!$E:$AR,21,FALSE)="②同種の他の契約の予定価格を類推されるおそれがあるため公表しない","同種の他の契約の予定価格を類推されるおそれがあるため公表しない",IF(VLOOKUP(A39,[7]令和3年度契約状況調査票!$E:$AR,21,FALSE)="－","－",IF(VLOOKUP(A39,[7]令和3年度契約状況調査票!$E:$AR,7,FALSE)&lt;&gt;"",TEXT(VLOOKUP(A39,[7]令和3年度契約状況調査票!$E:$AR,14,FALSE),"#,##0円")&amp;CHAR(10)&amp;"(A)",VLOOKUP(A39,[7]令和3年度契約状況調査票!$E:$AR,14,FALSE)))))</f>
        <v/>
      </c>
      <c r="I39" s="18" t="str">
        <f>IF(A39="","",VLOOKUP(A39,[7]令和3年度契約状況調査票!$E:$AR,15,FALSE))</f>
        <v/>
      </c>
      <c r="J39" s="19" t="str">
        <f>IF(A39="","",IF(VLOOKUP(A39,[7]令和3年度契約状況調査票!$E:$AR,21,FALSE)="②同種の他の契約の予定価格を類推されるおそれがあるため公表しない","－",IF(VLOOKUP(A39,[7]令和3年度契約状況調査票!$E:$AR,21,FALSE)="－","－",IF(VLOOKUP(A39,[7]令和3年度契約状況調査票!$E:$AR,7,FALSE)&lt;&gt;"",TEXT(VLOOKUP(A39,[7]令和3年度契約状況調査票!$E:$AR,17,FALSE),"#.0%")&amp;CHAR(10)&amp;"(B/A×100)",VLOOKUP(A39,[7]令和3年度契約状況調査票!$E:$AR,17,FALSE)))))</f>
        <v/>
      </c>
      <c r="K39" s="20" t="str">
        <f>IF(A39="","",IF(VLOOKUP(A39,[7]令和3年度契約状況調査票!$E:$AR,27,FALSE)="①公益社団法人","公社",IF(VLOOKUP(A39,[7]令和3年度契約状況調査票!$E:$AR,27,FALSE)="②公益財団法人","公財","")))</f>
        <v/>
      </c>
      <c r="L39" s="20" t="str">
        <f>IF(A39="","",VLOOKUP(A39,[7]令和3年度契約状況調査票!$E:$AR,28,FALSE))</f>
        <v/>
      </c>
      <c r="M39" s="21" t="str">
        <f>IF(A39="","",IF(VLOOKUP(A39,[7]令和3年度契約状況調査票!$E:$AR,28,FALSE)="国所管",VLOOKUP(A39,[7]令和3年度契約状況調査票!$E:$AR,22,FALSE),""))</f>
        <v/>
      </c>
      <c r="N39" s="22" t="str">
        <f>IF(A39="","",IF(AND(P39="○",O39="分担契約/単価契約"),"単価契約"&amp;CHAR(10)&amp;"予定調達総額 "&amp;TEXT(VLOOKUP(A39,[7]令和3年度契約状況調査票!$E:$AR,16,FALSE),"#,##0円")&amp;"(B)"&amp;CHAR(10)&amp;"分担契約"&amp;CHAR(10)&amp;VLOOKUP(A39,[7]令和3年度契約状況調査票!$E:$AR,32,FALSE),IF(AND(P39="○",O39="分担契約"),"分担契約"&amp;CHAR(10)&amp;"契約総額 "&amp;TEXT(VLOOKUP(A39,[7]令和3年度契約状況調査票!$E:$AR,16,FALSE),"#,##0円")&amp;"(B)"&amp;CHAR(10)&amp;VLOOKUP(A39,[7]令和3年度契約状況調査票!$E:$AR,32,FALSE),(IF(O39="分担契約/単価契約","単価契約"&amp;CHAR(10)&amp;"予定調達総額 "&amp;TEXT(VLOOKUP(A39,[7]令和3年度契約状況調査票!$E:$AR,16,FALSE),"#,##0円")&amp;CHAR(10)&amp;"分担契約"&amp;CHAR(10)&amp;VLOOKUP(A39,[7]令和3年度契約状況調査票!$E:$AR,32,FALSE),IF(O39="分担契約","分担契約"&amp;CHAR(10)&amp;"契約総額 "&amp;TEXT(VLOOKUP(A39,[7]令和3年度契約状況調査票!$E:$AR,16,FALSE),"#,##0円")&amp;CHAR(10)&amp;VLOOKUP(A39,[7]令和3年度契約状況調査票!$E:$AR,32,FALSE),IF(O39="単価契約","単価契約"&amp;CHAR(10)&amp;"予定調達総額 "&amp;TEXT(VLOOKUP(A39,[7]令和3年度契約状況調査票!$E:$AR,16,FALSE),"#,##0円")&amp;CHAR(10)&amp;VLOOKUP(A39,[7]令和3年度契約状況調査票!$E:$AR,32,FALSE),VLOOKUP(A39,[7]令和3年度契約状況調査票!$E:$AR,32,FALSE))))))))</f>
        <v/>
      </c>
      <c r="O39" s="36" t="str">
        <f>IF(A39="","",VLOOKUP(A39,[7]令和3年度契約状況調査票!$E:$BY,53,FALSE))</f>
        <v/>
      </c>
      <c r="P39" s="36" t="str">
        <f>IF(A39="","",IF(VLOOKUP(A39,[7]令和3年度契約状況調査票!$E:$AR,21,FALSE)="②同種の他の契約の予定価格を類推されるおそれがあるため公表しない","×","○"))</f>
        <v/>
      </c>
    </row>
    <row r="40" spans="1:16" s="36" customFormat="1" ht="60" hidden="1" customHeight="1">
      <c r="A40" s="42" t="str">
        <f>IF(MAX([7]令和3年度契約状況調査票!C34:E279)&gt;=ROW()-5,ROW()-5,"")</f>
        <v/>
      </c>
      <c r="B40" s="13" t="str">
        <f>IF(A40="","",VLOOKUP(A40,[7]令和3年度契約状況調査票!$E:$AR,5,FALSE))</f>
        <v/>
      </c>
      <c r="C40" s="14" t="str">
        <f>IF(A40="","",VLOOKUP(A40,[7]令和3年度契約状況調査票!$E:$AR,6,FALSE))</f>
        <v/>
      </c>
      <c r="D40" s="43" t="str">
        <f>IF(A40="","",VLOOKUP(A40,[7]令和3年度契約状況調査票!$E:$AR,9,FALSE))</f>
        <v/>
      </c>
      <c r="E40" s="13" t="str">
        <f>IF(A40="","",VLOOKUP(A40,[7]令和3年度契約状況調査票!$E:$AR,10,FALSE))</f>
        <v/>
      </c>
      <c r="F40" s="16" t="str">
        <f>IF(A40="","",VLOOKUP(A40,[7]令和3年度契約状況調査票!$E:$AR,11,FALSE))</f>
        <v/>
      </c>
      <c r="G40" s="17" t="str">
        <f>IF(A40="","",IF(VLOOKUP(A40,[7]令和3年度契約状況調査票!$E:$AR,12,FALSE)="②一般競争入札（総合評価方式）","一般競争入札"&amp;CHAR(10)&amp;"（総合評価方式）","一般競争入札"))</f>
        <v/>
      </c>
      <c r="H40" s="18" t="str">
        <f>IF(A40="","",IF(VLOOKUP(A40,[7]令和3年度契約状況調査票!$E:$AR,21,FALSE)="②同種の他の契約の予定価格を類推されるおそれがあるため公表しない","同種の他の契約の予定価格を類推されるおそれがあるため公表しない",IF(VLOOKUP(A40,[7]令和3年度契約状況調査票!$E:$AR,21,FALSE)="－","－",IF(VLOOKUP(A40,[7]令和3年度契約状況調査票!$E:$AR,7,FALSE)&lt;&gt;"",TEXT(VLOOKUP(A40,[7]令和3年度契約状況調査票!$E:$AR,14,FALSE),"#,##0円")&amp;CHAR(10)&amp;"(A)",VLOOKUP(A40,[7]令和3年度契約状況調査票!$E:$AR,14,FALSE)))))</f>
        <v/>
      </c>
      <c r="I40" s="18" t="str">
        <f>IF(A40="","",VLOOKUP(A40,[7]令和3年度契約状況調査票!$E:$AR,15,FALSE))</f>
        <v/>
      </c>
      <c r="J40" s="19" t="str">
        <f>IF(A40="","",IF(VLOOKUP(A40,[7]令和3年度契約状況調査票!$E:$AR,21,FALSE)="②同種の他の契約の予定価格を類推されるおそれがあるため公表しない","－",IF(VLOOKUP(A40,[7]令和3年度契約状況調査票!$E:$AR,21,FALSE)="－","－",IF(VLOOKUP(A40,[7]令和3年度契約状況調査票!$E:$AR,7,FALSE)&lt;&gt;"",TEXT(VLOOKUP(A40,[7]令和3年度契約状況調査票!$E:$AR,17,FALSE),"#.0%")&amp;CHAR(10)&amp;"(B/A×100)",VLOOKUP(A40,[7]令和3年度契約状況調査票!$E:$AR,17,FALSE)))))</f>
        <v/>
      </c>
      <c r="K40" s="20" t="str">
        <f>IF(A40="","",IF(VLOOKUP(A40,[7]令和3年度契約状況調査票!$E:$AR,27,FALSE)="①公益社団法人","公社",IF(VLOOKUP(A40,[7]令和3年度契約状況調査票!$E:$AR,27,FALSE)="②公益財団法人","公財","")))</f>
        <v/>
      </c>
      <c r="L40" s="20" t="str">
        <f>IF(A40="","",VLOOKUP(A40,[7]令和3年度契約状況調査票!$E:$AR,28,FALSE))</f>
        <v/>
      </c>
      <c r="M40" s="21" t="str">
        <f>IF(A40="","",IF(VLOOKUP(A40,[7]令和3年度契約状況調査票!$E:$AR,28,FALSE)="国所管",VLOOKUP(A40,[7]令和3年度契約状況調査票!$E:$AR,22,FALSE),""))</f>
        <v/>
      </c>
      <c r="N40" s="22" t="str">
        <f>IF(A40="","",IF(AND(P40="○",O40="分担契約/単価契約"),"単価契約"&amp;CHAR(10)&amp;"予定調達総額 "&amp;TEXT(VLOOKUP(A40,[7]令和3年度契約状況調査票!$E:$AR,16,FALSE),"#,##0円")&amp;"(B)"&amp;CHAR(10)&amp;"分担契約"&amp;CHAR(10)&amp;VLOOKUP(A40,[7]令和3年度契約状況調査票!$E:$AR,32,FALSE),IF(AND(P40="○",O40="分担契約"),"分担契約"&amp;CHAR(10)&amp;"契約総額 "&amp;TEXT(VLOOKUP(A40,[7]令和3年度契約状況調査票!$E:$AR,16,FALSE),"#,##0円")&amp;"(B)"&amp;CHAR(10)&amp;VLOOKUP(A40,[7]令和3年度契約状況調査票!$E:$AR,32,FALSE),(IF(O40="分担契約/単価契約","単価契約"&amp;CHAR(10)&amp;"予定調達総額 "&amp;TEXT(VLOOKUP(A40,[7]令和3年度契約状況調査票!$E:$AR,16,FALSE),"#,##0円")&amp;CHAR(10)&amp;"分担契約"&amp;CHAR(10)&amp;VLOOKUP(A40,[7]令和3年度契約状況調査票!$E:$AR,32,FALSE),IF(O40="分担契約","分担契約"&amp;CHAR(10)&amp;"契約総額 "&amp;TEXT(VLOOKUP(A40,[7]令和3年度契約状況調査票!$E:$AR,16,FALSE),"#,##0円")&amp;CHAR(10)&amp;VLOOKUP(A40,[7]令和3年度契約状況調査票!$E:$AR,32,FALSE),IF(O40="単価契約","単価契約"&amp;CHAR(10)&amp;"予定調達総額 "&amp;TEXT(VLOOKUP(A40,[7]令和3年度契約状況調査票!$E:$AR,16,FALSE),"#,##0円")&amp;CHAR(10)&amp;VLOOKUP(A40,[7]令和3年度契約状況調査票!$E:$AR,32,FALSE),VLOOKUP(A40,[7]令和3年度契約状況調査票!$E:$AR,32,FALSE))))))))</f>
        <v/>
      </c>
      <c r="O40" s="36" t="str">
        <f>IF(A40="","",VLOOKUP(A40,[7]令和3年度契約状況調査票!$E:$BY,53,FALSE))</f>
        <v/>
      </c>
      <c r="P40" s="36" t="str">
        <f>IF(A40="","",IF(VLOOKUP(A40,[7]令和3年度契約状況調査票!$E:$AR,21,FALSE)="②同種の他の契約の予定価格を類推されるおそれがあるため公表しない","×","○"))</f>
        <v/>
      </c>
    </row>
    <row r="41" spans="1:16" s="36" customFormat="1" ht="60" hidden="1" customHeight="1">
      <c r="A41" s="42" t="str">
        <f>IF(MAX([7]令和3年度契約状況調査票!C35:E280)&gt;=ROW()-5,ROW()-5,"")</f>
        <v/>
      </c>
      <c r="B41" s="13" t="str">
        <f>IF(A41="","",VLOOKUP(A41,[7]令和3年度契約状況調査票!$E:$AR,5,FALSE))</f>
        <v/>
      </c>
      <c r="C41" s="14" t="str">
        <f>IF(A41="","",VLOOKUP(A41,[7]令和3年度契約状況調査票!$E:$AR,6,FALSE))</f>
        <v/>
      </c>
      <c r="D41" s="43" t="str">
        <f>IF(A41="","",VLOOKUP(A41,[7]令和3年度契約状況調査票!$E:$AR,9,FALSE))</f>
        <v/>
      </c>
      <c r="E41" s="13" t="str">
        <f>IF(A41="","",VLOOKUP(A41,[7]令和3年度契約状況調査票!$E:$AR,10,FALSE))</f>
        <v/>
      </c>
      <c r="F41" s="16" t="str">
        <f>IF(A41="","",VLOOKUP(A41,[7]令和3年度契約状況調査票!$E:$AR,11,FALSE))</f>
        <v/>
      </c>
      <c r="G41" s="17" t="str">
        <f>IF(A41="","",IF(VLOOKUP(A41,[7]令和3年度契約状況調査票!$E:$AR,12,FALSE)="②一般競争入札（総合評価方式）","一般競争入札"&amp;CHAR(10)&amp;"（総合評価方式）","一般競争入札"))</f>
        <v/>
      </c>
      <c r="H41" s="18" t="str">
        <f>IF(A41="","",IF(VLOOKUP(A41,[7]令和3年度契約状況調査票!$E:$AR,21,FALSE)="②同種の他の契約の予定価格を類推されるおそれがあるため公表しない","同種の他の契約の予定価格を類推されるおそれがあるため公表しない",IF(VLOOKUP(A41,[7]令和3年度契約状況調査票!$E:$AR,21,FALSE)="－","－",IF(VLOOKUP(A41,[7]令和3年度契約状況調査票!$E:$AR,7,FALSE)&lt;&gt;"",TEXT(VLOOKUP(A41,[7]令和3年度契約状況調査票!$E:$AR,14,FALSE),"#,##0円")&amp;CHAR(10)&amp;"(A)",VLOOKUP(A41,[7]令和3年度契約状況調査票!$E:$AR,14,FALSE)))))</f>
        <v/>
      </c>
      <c r="I41" s="18" t="str">
        <f>IF(A41="","",VLOOKUP(A41,[7]令和3年度契約状況調査票!$E:$AR,15,FALSE))</f>
        <v/>
      </c>
      <c r="J41" s="19" t="str">
        <f>IF(A41="","",IF(VLOOKUP(A41,[7]令和3年度契約状況調査票!$E:$AR,21,FALSE)="②同種の他の契約の予定価格を類推されるおそれがあるため公表しない","－",IF(VLOOKUP(A41,[7]令和3年度契約状況調査票!$E:$AR,21,FALSE)="－","－",IF(VLOOKUP(A41,[7]令和3年度契約状況調査票!$E:$AR,7,FALSE)&lt;&gt;"",TEXT(VLOOKUP(A41,[7]令和3年度契約状況調査票!$E:$AR,17,FALSE),"#.0%")&amp;CHAR(10)&amp;"(B/A×100)",VLOOKUP(A41,[7]令和3年度契約状況調査票!$E:$AR,17,FALSE)))))</f>
        <v/>
      </c>
      <c r="K41" s="20" t="str">
        <f>IF(A41="","",IF(VLOOKUP(A41,[7]令和3年度契約状況調査票!$E:$AR,27,FALSE)="①公益社団法人","公社",IF(VLOOKUP(A41,[7]令和3年度契約状況調査票!$E:$AR,27,FALSE)="②公益財団法人","公財","")))</f>
        <v/>
      </c>
      <c r="L41" s="20" t="str">
        <f>IF(A41="","",VLOOKUP(A41,[7]令和3年度契約状況調査票!$E:$AR,28,FALSE))</f>
        <v/>
      </c>
      <c r="M41" s="21" t="str">
        <f>IF(A41="","",IF(VLOOKUP(A41,[7]令和3年度契約状況調査票!$E:$AR,28,FALSE)="国所管",VLOOKUP(A41,[7]令和3年度契約状況調査票!$E:$AR,22,FALSE),""))</f>
        <v/>
      </c>
      <c r="N41" s="22" t="str">
        <f>IF(A41="","",IF(AND(P41="○",O41="分担契約/単価契約"),"単価契約"&amp;CHAR(10)&amp;"予定調達総額 "&amp;TEXT(VLOOKUP(A41,[7]令和3年度契約状況調査票!$E:$AR,16,FALSE),"#,##0円")&amp;"(B)"&amp;CHAR(10)&amp;"分担契約"&amp;CHAR(10)&amp;VLOOKUP(A41,[7]令和3年度契約状況調査票!$E:$AR,32,FALSE),IF(AND(P41="○",O41="分担契約"),"分担契約"&amp;CHAR(10)&amp;"契約総額 "&amp;TEXT(VLOOKUP(A41,[7]令和3年度契約状況調査票!$E:$AR,16,FALSE),"#,##0円")&amp;"(B)"&amp;CHAR(10)&amp;VLOOKUP(A41,[7]令和3年度契約状況調査票!$E:$AR,32,FALSE),(IF(O41="分担契約/単価契約","単価契約"&amp;CHAR(10)&amp;"予定調達総額 "&amp;TEXT(VLOOKUP(A41,[7]令和3年度契約状況調査票!$E:$AR,16,FALSE),"#,##0円")&amp;CHAR(10)&amp;"分担契約"&amp;CHAR(10)&amp;VLOOKUP(A41,[7]令和3年度契約状況調査票!$E:$AR,32,FALSE),IF(O41="分担契約","分担契約"&amp;CHAR(10)&amp;"契約総額 "&amp;TEXT(VLOOKUP(A41,[7]令和3年度契約状況調査票!$E:$AR,16,FALSE),"#,##0円")&amp;CHAR(10)&amp;VLOOKUP(A41,[7]令和3年度契約状況調査票!$E:$AR,32,FALSE),IF(O41="単価契約","単価契約"&amp;CHAR(10)&amp;"予定調達総額 "&amp;TEXT(VLOOKUP(A41,[7]令和3年度契約状況調査票!$E:$AR,16,FALSE),"#,##0円")&amp;CHAR(10)&amp;VLOOKUP(A41,[7]令和3年度契約状況調査票!$E:$AR,32,FALSE),VLOOKUP(A41,[7]令和3年度契約状況調査票!$E:$AR,32,FALSE))))))))</f>
        <v/>
      </c>
      <c r="O41" s="36" t="str">
        <f>IF(A41="","",VLOOKUP(A41,[7]令和3年度契約状況調査票!$E:$BY,53,FALSE))</f>
        <v/>
      </c>
      <c r="P41" s="36" t="str">
        <f>IF(A41="","",IF(VLOOKUP(A41,[7]令和3年度契約状況調査票!$E:$AR,21,FALSE)="②同種の他の契約の予定価格を類推されるおそれがあるため公表しない","×","○"))</f>
        <v/>
      </c>
    </row>
    <row r="42" spans="1:16" s="36" customFormat="1" ht="60" hidden="1" customHeight="1">
      <c r="A42" s="42" t="str">
        <f>IF(MAX([7]令和3年度契約状況調査票!C36:E281)&gt;=ROW()-5,ROW()-5,"")</f>
        <v/>
      </c>
      <c r="B42" s="13" t="str">
        <f>IF(A42="","",VLOOKUP(A42,[7]令和3年度契約状況調査票!$E:$AR,5,FALSE))</f>
        <v/>
      </c>
      <c r="C42" s="14" t="str">
        <f>IF(A42="","",VLOOKUP(A42,[7]令和3年度契約状況調査票!$E:$AR,6,FALSE))</f>
        <v/>
      </c>
      <c r="D42" s="43" t="str">
        <f>IF(A42="","",VLOOKUP(A42,[7]令和3年度契約状況調査票!$E:$AR,9,FALSE))</f>
        <v/>
      </c>
      <c r="E42" s="13" t="str">
        <f>IF(A42="","",VLOOKUP(A42,[7]令和3年度契約状況調査票!$E:$AR,10,FALSE))</f>
        <v/>
      </c>
      <c r="F42" s="16" t="str">
        <f>IF(A42="","",VLOOKUP(A42,[7]令和3年度契約状況調査票!$E:$AR,11,FALSE))</f>
        <v/>
      </c>
      <c r="G42" s="17" t="str">
        <f>IF(A42="","",IF(VLOOKUP(A42,[7]令和3年度契約状況調査票!$E:$AR,12,FALSE)="②一般競争入札（総合評価方式）","一般競争入札"&amp;CHAR(10)&amp;"（総合評価方式）","一般競争入札"))</f>
        <v/>
      </c>
      <c r="H42" s="18" t="str">
        <f>IF(A42="","",IF(VLOOKUP(A42,[7]令和3年度契約状況調査票!$E:$AR,21,FALSE)="②同種の他の契約の予定価格を類推されるおそれがあるため公表しない","同種の他の契約の予定価格を類推されるおそれがあるため公表しない",IF(VLOOKUP(A42,[7]令和3年度契約状況調査票!$E:$AR,21,FALSE)="－","－",IF(VLOOKUP(A42,[7]令和3年度契約状況調査票!$E:$AR,7,FALSE)&lt;&gt;"",TEXT(VLOOKUP(A42,[7]令和3年度契約状況調査票!$E:$AR,14,FALSE),"#,##0円")&amp;CHAR(10)&amp;"(A)",VLOOKUP(A42,[7]令和3年度契約状況調査票!$E:$AR,14,FALSE)))))</f>
        <v/>
      </c>
      <c r="I42" s="18" t="str">
        <f>IF(A42="","",VLOOKUP(A42,[7]令和3年度契約状況調査票!$E:$AR,15,FALSE))</f>
        <v/>
      </c>
      <c r="J42" s="19" t="str">
        <f>IF(A42="","",IF(VLOOKUP(A42,[7]令和3年度契約状況調査票!$E:$AR,21,FALSE)="②同種の他の契約の予定価格を類推されるおそれがあるため公表しない","－",IF(VLOOKUP(A42,[7]令和3年度契約状況調査票!$E:$AR,21,FALSE)="－","－",IF(VLOOKUP(A42,[7]令和3年度契約状況調査票!$E:$AR,7,FALSE)&lt;&gt;"",TEXT(VLOOKUP(A42,[7]令和3年度契約状況調査票!$E:$AR,17,FALSE),"#.0%")&amp;CHAR(10)&amp;"(B/A×100)",VLOOKUP(A42,[7]令和3年度契約状況調査票!$E:$AR,17,FALSE)))))</f>
        <v/>
      </c>
      <c r="K42" s="20" t="str">
        <f>IF(A42="","",IF(VLOOKUP(A42,[7]令和3年度契約状況調査票!$E:$AR,27,FALSE)="①公益社団法人","公社",IF(VLOOKUP(A42,[7]令和3年度契約状況調査票!$E:$AR,27,FALSE)="②公益財団法人","公財","")))</f>
        <v/>
      </c>
      <c r="L42" s="20" t="str">
        <f>IF(A42="","",VLOOKUP(A42,[7]令和3年度契約状況調査票!$E:$AR,28,FALSE))</f>
        <v/>
      </c>
      <c r="M42" s="21" t="str">
        <f>IF(A42="","",IF(VLOOKUP(A42,[7]令和3年度契約状況調査票!$E:$AR,28,FALSE)="国所管",VLOOKUP(A42,[7]令和3年度契約状況調査票!$E:$AR,22,FALSE),""))</f>
        <v/>
      </c>
      <c r="N42" s="22" t="str">
        <f>IF(A42="","",IF(AND(P42="○",O42="分担契約/単価契約"),"単価契約"&amp;CHAR(10)&amp;"予定調達総額 "&amp;TEXT(VLOOKUP(A42,[7]令和3年度契約状況調査票!$E:$AR,16,FALSE),"#,##0円")&amp;"(B)"&amp;CHAR(10)&amp;"分担契約"&amp;CHAR(10)&amp;VLOOKUP(A42,[7]令和3年度契約状況調査票!$E:$AR,32,FALSE),IF(AND(P42="○",O42="分担契約"),"分担契約"&amp;CHAR(10)&amp;"契約総額 "&amp;TEXT(VLOOKUP(A42,[7]令和3年度契約状況調査票!$E:$AR,16,FALSE),"#,##0円")&amp;"(B)"&amp;CHAR(10)&amp;VLOOKUP(A42,[7]令和3年度契約状況調査票!$E:$AR,32,FALSE),(IF(O42="分担契約/単価契約","単価契約"&amp;CHAR(10)&amp;"予定調達総額 "&amp;TEXT(VLOOKUP(A42,[7]令和3年度契約状況調査票!$E:$AR,16,FALSE),"#,##0円")&amp;CHAR(10)&amp;"分担契約"&amp;CHAR(10)&amp;VLOOKUP(A42,[7]令和3年度契約状況調査票!$E:$AR,32,FALSE),IF(O42="分担契約","分担契約"&amp;CHAR(10)&amp;"契約総額 "&amp;TEXT(VLOOKUP(A42,[7]令和3年度契約状況調査票!$E:$AR,16,FALSE),"#,##0円")&amp;CHAR(10)&amp;VLOOKUP(A42,[7]令和3年度契約状況調査票!$E:$AR,32,FALSE),IF(O42="単価契約","単価契約"&amp;CHAR(10)&amp;"予定調達総額 "&amp;TEXT(VLOOKUP(A42,[7]令和3年度契約状況調査票!$E:$AR,16,FALSE),"#,##0円")&amp;CHAR(10)&amp;VLOOKUP(A42,[7]令和3年度契約状況調査票!$E:$AR,32,FALSE),VLOOKUP(A42,[7]令和3年度契約状況調査票!$E:$AR,32,FALSE))))))))</f>
        <v/>
      </c>
      <c r="O42" s="36" t="str">
        <f>IF(A42="","",VLOOKUP(A42,[7]令和3年度契約状況調査票!$E:$BY,53,FALSE))</f>
        <v/>
      </c>
      <c r="P42" s="36" t="str">
        <f>IF(A42="","",IF(VLOOKUP(A42,[7]令和3年度契約状況調査票!$E:$AR,21,FALSE)="②同種の他の契約の予定価格を類推されるおそれがあるため公表しない","×","○"))</f>
        <v/>
      </c>
    </row>
    <row r="43" spans="1:16" s="36" customFormat="1" ht="60" hidden="1" customHeight="1">
      <c r="A43" s="42" t="str">
        <f>IF(MAX([7]令和3年度契約状況調査票!C37:E282)&gt;=ROW()-5,ROW()-5,"")</f>
        <v/>
      </c>
      <c r="B43" s="13" t="str">
        <f>IF(A43="","",VLOOKUP(A43,[7]令和3年度契約状況調査票!$E:$AR,5,FALSE))</f>
        <v/>
      </c>
      <c r="C43" s="14" t="str">
        <f>IF(A43="","",VLOOKUP(A43,[7]令和3年度契約状況調査票!$E:$AR,6,FALSE))</f>
        <v/>
      </c>
      <c r="D43" s="43" t="str">
        <f>IF(A43="","",VLOOKUP(A43,[7]令和3年度契約状況調査票!$E:$AR,9,FALSE))</f>
        <v/>
      </c>
      <c r="E43" s="13" t="str">
        <f>IF(A43="","",VLOOKUP(A43,[7]令和3年度契約状況調査票!$E:$AR,10,FALSE))</f>
        <v/>
      </c>
      <c r="F43" s="16" t="str">
        <f>IF(A43="","",VLOOKUP(A43,[7]令和3年度契約状況調査票!$E:$AR,11,FALSE))</f>
        <v/>
      </c>
      <c r="G43" s="17" t="str">
        <f>IF(A43="","",IF(VLOOKUP(A43,[7]令和3年度契約状況調査票!$E:$AR,12,FALSE)="②一般競争入札（総合評価方式）","一般競争入札"&amp;CHAR(10)&amp;"（総合評価方式）","一般競争入札"))</f>
        <v/>
      </c>
      <c r="H43" s="18" t="str">
        <f>IF(A43="","",IF(VLOOKUP(A43,[7]令和3年度契約状況調査票!$E:$AR,21,FALSE)="②同種の他の契約の予定価格を類推されるおそれがあるため公表しない","同種の他の契約の予定価格を類推されるおそれがあるため公表しない",IF(VLOOKUP(A43,[7]令和3年度契約状況調査票!$E:$AR,21,FALSE)="－","－",IF(VLOOKUP(A43,[7]令和3年度契約状況調査票!$E:$AR,7,FALSE)&lt;&gt;"",TEXT(VLOOKUP(A43,[7]令和3年度契約状況調査票!$E:$AR,14,FALSE),"#,##0円")&amp;CHAR(10)&amp;"(A)",VLOOKUP(A43,[7]令和3年度契約状況調査票!$E:$AR,14,FALSE)))))</f>
        <v/>
      </c>
      <c r="I43" s="18" t="str">
        <f>IF(A43="","",VLOOKUP(A43,[7]令和3年度契約状況調査票!$E:$AR,15,FALSE))</f>
        <v/>
      </c>
      <c r="J43" s="19" t="str">
        <f>IF(A43="","",IF(VLOOKUP(A43,[7]令和3年度契約状況調査票!$E:$AR,21,FALSE)="②同種の他の契約の予定価格を類推されるおそれがあるため公表しない","－",IF(VLOOKUP(A43,[7]令和3年度契約状況調査票!$E:$AR,21,FALSE)="－","－",IF(VLOOKUP(A43,[7]令和3年度契約状況調査票!$E:$AR,7,FALSE)&lt;&gt;"",TEXT(VLOOKUP(A43,[7]令和3年度契約状況調査票!$E:$AR,17,FALSE),"#.0%")&amp;CHAR(10)&amp;"(B/A×100)",VLOOKUP(A43,[7]令和3年度契約状況調査票!$E:$AR,17,FALSE)))))</f>
        <v/>
      </c>
      <c r="K43" s="20" t="str">
        <f>IF(A43="","",IF(VLOOKUP(A43,[7]令和3年度契約状況調査票!$E:$AR,27,FALSE)="①公益社団法人","公社",IF(VLOOKUP(A43,[7]令和3年度契約状況調査票!$E:$AR,27,FALSE)="②公益財団法人","公財","")))</f>
        <v/>
      </c>
      <c r="L43" s="20" t="str">
        <f>IF(A43="","",VLOOKUP(A43,[7]令和3年度契約状況調査票!$E:$AR,28,FALSE))</f>
        <v/>
      </c>
      <c r="M43" s="21" t="str">
        <f>IF(A43="","",IF(VLOOKUP(A43,[7]令和3年度契約状況調査票!$E:$AR,28,FALSE)="国所管",VLOOKUP(A43,[7]令和3年度契約状況調査票!$E:$AR,22,FALSE),""))</f>
        <v/>
      </c>
      <c r="N43" s="22" t="str">
        <f>IF(A43="","",IF(AND(P43="○",O43="分担契約/単価契約"),"単価契約"&amp;CHAR(10)&amp;"予定調達総額 "&amp;TEXT(VLOOKUP(A43,[7]令和3年度契約状況調査票!$E:$AR,16,FALSE),"#,##0円")&amp;"(B)"&amp;CHAR(10)&amp;"分担契約"&amp;CHAR(10)&amp;VLOOKUP(A43,[7]令和3年度契約状況調査票!$E:$AR,32,FALSE),IF(AND(P43="○",O43="分担契約"),"分担契約"&amp;CHAR(10)&amp;"契約総額 "&amp;TEXT(VLOOKUP(A43,[7]令和3年度契約状況調査票!$E:$AR,16,FALSE),"#,##0円")&amp;"(B)"&amp;CHAR(10)&amp;VLOOKUP(A43,[7]令和3年度契約状況調査票!$E:$AR,32,FALSE),(IF(O43="分担契約/単価契約","単価契約"&amp;CHAR(10)&amp;"予定調達総額 "&amp;TEXT(VLOOKUP(A43,[7]令和3年度契約状況調査票!$E:$AR,16,FALSE),"#,##0円")&amp;CHAR(10)&amp;"分担契約"&amp;CHAR(10)&amp;VLOOKUP(A43,[7]令和3年度契約状況調査票!$E:$AR,32,FALSE),IF(O43="分担契約","分担契約"&amp;CHAR(10)&amp;"契約総額 "&amp;TEXT(VLOOKUP(A43,[7]令和3年度契約状況調査票!$E:$AR,16,FALSE),"#,##0円")&amp;CHAR(10)&amp;VLOOKUP(A43,[7]令和3年度契約状況調査票!$E:$AR,32,FALSE),IF(O43="単価契約","単価契約"&amp;CHAR(10)&amp;"予定調達総額 "&amp;TEXT(VLOOKUP(A43,[7]令和3年度契約状況調査票!$E:$AR,16,FALSE),"#,##0円")&amp;CHAR(10)&amp;VLOOKUP(A43,[7]令和3年度契約状況調査票!$E:$AR,32,FALSE),VLOOKUP(A43,[7]令和3年度契約状況調査票!$E:$AR,32,FALSE))))))))</f>
        <v/>
      </c>
      <c r="O43" s="36" t="str">
        <f>IF(A43="","",VLOOKUP(A43,[7]令和3年度契約状況調査票!$E:$BY,53,FALSE))</f>
        <v/>
      </c>
      <c r="P43" s="36" t="str">
        <f>IF(A43="","",IF(VLOOKUP(A43,[7]令和3年度契約状況調査票!$E:$AR,21,FALSE)="②同種の他の契約の予定価格を類推されるおそれがあるため公表しない","×","○"))</f>
        <v/>
      </c>
    </row>
    <row r="44" spans="1:16" s="36" customFormat="1" ht="60" hidden="1" customHeight="1">
      <c r="A44" s="42" t="str">
        <f>IF(MAX([7]令和3年度契約状況調査票!C38:E283)&gt;=ROW()-5,ROW()-5,"")</f>
        <v/>
      </c>
      <c r="B44" s="13" t="str">
        <f>IF(A44="","",VLOOKUP(A44,[7]令和3年度契約状況調査票!$E:$AR,5,FALSE))</f>
        <v/>
      </c>
      <c r="C44" s="14" t="str">
        <f>IF(A44="","",VLOOKUP(A44,[7]令和3年度契約状況調査票!$E:$AR,6,FALSE))</f>
        <v/>
      </c>
      <c r="D44" s="43" t="str">
        <f>IF(A44="","",VLOOKUP(A44,[7]令和3年度契約状況調査票!$E:$AR,9,FALSE))</f>
        <v/>
      </c>
      <c r="E44" s="13" t="str">
        <f>IF(A44="","",VLOOKUP(A44,[7]令和3年度契約状況調査票!$E:$AR,10,FALSE))</f>
        <v/>
      </c>
      <c r="F44" s="16" t="str">
        <f>IF(A44="","",VLOOKUP(A44,[7]令和3年度契約状況調査票!$E:$AR,11,FALSE))</f>
        <v/>
      </c>
      <c r="G44" s="17" t="str">
        <f>IF(A44="","",IF(VLOOKUP(A44,[7]令和3年度契約状況調査票!$E:$AR,12,FALSE)="②一般競争入札（総合評価方式）","一般競争入札"&amp;CHAR(10)&amp;"（総合評価方式）","一般競争入札"))</f>
        <v/>
      </c>
      <c r="H44" s="18" t="str">
        <f>IF(A44="","",IF(VLOOKUP(A44,[7]令和3年度契約状況調査票!$E:$AR,21,FALSE)="②同種の他の契約の予定価格を類推されるおそれがあるため公表しない","同種の他の契約の予定価格を類推されるおそれがあるため公表しない",IF(VLOOKUP(A44,[7]令和3年度契約状況調査票!$E:$AR,21,FALSE)="－","－",IF(VLOOKUP(A44,[7]令和3年度契約状況調査票!$E:$AR,7,FALSE)&lt;&gt;"",TEXT(VLOOKUP(A44,[7]令和3年度契約状況調査票!$E:$AR,14,FALSE),"#,##0円")&amp;CHAR(10)&amp;"(A)",VLOOKUP(A44,[7]令和3年度契約状況調査票!$E:$AR,14,FALSE)))))</f>
        <v/>
      </c>
      <c r="I44" s="18" t="str">
        <f>IF(A44="","",VLOOKUP(A44,[7]令和3年度契約状況調査票!$E:$AR,15,FALSE))</f>
        <v/>
      </c>
      <c r="J44" s="19" t="str">
        <f>IF(A44="","",IF(VLOOKUP(A44,[7]令和3年度契約状況調査票!$E:$AR,21,FALSE)="②同種の他の契約の予定価格を類推されるおそれがあるため公表しない","－",IF(VLOOKUP(A44,[7]令和3年度契約状況調査票!$E:$AR,21,FALSE)="－","－",IF(VLOOKUP(A44,[7]令和3年度契約状況調査票!$E:$AR,7,FALSE)&lt;&gt;"",TEXT(VLOOKUP(A44,[7]令和3年度契約状況調査票!$E:$AR,17,FALSE),"#.0%")&amp;CHAR(10)&amp;"(B/A×100)",VLOOKUP(A44,[7]令和3年度契約状況調査票!$E:$AR,17,FALSE)))))</f>
        <v/>
      </c>
      <c r="K44" s="20" t="str">
        <f>IF(A44="","",IF(VLOOKUP(A44,[7]令和3年度契約状況調査票!$E:$AR,27,FALSE)="①公益社団法人","公社",IF(VLOOKUP(A44,[7]令和3年度契約状況調査票!$E:$AR,27,FALSE)="②公益財団法人","公財","")))</f>
        <v/>
      </c>
      <c r="L44" s="20" t="str">
        <f>IF(A44="","",VLOOKUP(A44,[7]令和3年度契約状況調査票!$E:$AR,28,FALSE))</f>
        <v/>
      </c>
      <c r="M44" s="21" t="str">
        <f>IF(A44="","",IF(VLOOKUP(A44,[7]令和3年度契約状況調査票!$E:$AR,28,FALSE)="国所管",VLOOKUP(A44,[7]令和3年度契約状況調査票!$E:$AR,22,FALSE),""))</f>
        <v/>
      </c>
      <c r="N44" s="22" t="str">
        <f>IF(A44="","",IF(AND(P44="○",O44="分担契約/単価契約"),"単価契約"&amp;CHAR(10)&amp;"予定調達総額 "&amp;TEXT(VLOOKUP(A44,[7]令和3年度契約状況調査票!$E:$AR,16,FALSE),"#,##0円")&amp;"(B)"&amp;CHAR(10)&amp;"分担契約"&amp;CHAR(10)&amp;VLOOKUP(A44,[7]令和3年度契約状況調査票!$E:$AR,32,FALSE),IF(AND(P44="○",O44="分担契約"),"分担契約"&amp;CHAR(10)&amp;"契約総額 "&amp;TEXT(VLOOKUP(A44,[7]令和3年度契約状況調査票!$E:$AR,16,FALSE),"#,##0円")&amp;"(B)"&amp;CHAR(10)&amp;VLOOKUP(A44,[7]令和3年度契約状況調査票!$E:$AR,32,FALSE),(IF(O44="分担契約/単価契約","単価契約"&amp;CHAR(10)&amp;"予定調達総額 "&amp;TEXT(VLOOKUP(A44,[7]令和3年度契約状況調査票!$E:$AR,16,FALSE),"#,##0円")&amp;CHAR(10)&amp;"分担契約"&amp;CHAR(10)&amp;VLOOKUP(A44,[7]令和3年度契約状況調査票!$E:$AR,32,FALSE),IF(O44="分担契約","分担契約"&amp;CHAR(10)&amp;"契約総額 "&amp;TEXT(VLOOKUP(A44,[7]令和3年度契約状況調査票!$E:$AR,16,FALSE),"#,##0円")&amp;CHAR(10)&amp;VLOOKUP(A44,[7]令和3年度契約状況調査票!$E:$AR,32,FALSE),IF(O44="単価契約","単価契約"&amp;CHAR(10)&amp;"予定調達総額 "&amp;TEXT(VLOOKUP(A44,[7]令和3年度契約状況調査票!$E:$AR,16,FALSE),"#,##0円")&amp;CHAR(10)&amp;VLOOKUP(A44,[7]令和3年度契約状況調査票!$E:$AR,32,FALSE),VLOOKUP(A44,[7]令和3年度契約状況調査票!$E:$AR,32,FALSE))))))))</f>
        <v/>
      </c>
      <c r="O44" s="36" t="str">
        <f>IF(A44="","",VLOOKUP(A44,[7]令和3年度契約状況調査票!$E:$BY,53,FALSE))</f>
        <v/>
      </c>
      <c r="P44" s="36" t="str">
        <f>IF(A44="","",IF(VLOOKUP(A44,[7]令和3年度契約状況調査票!$E:$AR,21,FALSE)="②同種の他の契約の予定価格を類推されるおそれがあるため公表しない","×","○"))</f>
        <v/>
      </c>
    </row>
    <row r="45" spans="1:16" s="36" customFormat="1" ht="60" hidden="1" customHeight="1">
      <c r="A45" s="42" t="str">
        <f>IF(MAX([7]令和3年度契約状況調査票!C39:E284)&gt;=ROW()-5,ROW()-5,"")</f>
        <v/>
      </c>
      <c r="B45" s="13" t="str">
        <f>IF(A45="","",VLOOKUP(A45,[7]令和3年度契約状況調査票!$E:$AR,5,FALSE))</f>
        <v/>
      </c>
      <c r="C45" s="14" t="str">
        <f>IF(A45="","",VLOOKUP(A45,[7]令和3年度契約状況調査票!$E:$AR,6,FALSE))</f>
        <v/>
      </c>
      <c r="D45" s="43" t="str">
        <f>IF(A45="","",VLOOKUP(A45,[7]令和3年度契約状況調査票!$E:$AR,9,FALSE))</f>
        <v/>
      </c>
      <c r="E45" s="13" t="str">
        <f>IF(A45="","",VLOOKUP(A45,[7]令和3年度契約状況調査票!$E:$AR,10,FALSE))</f>
        <v/>
      </c>
      <c r="F45" s="16" t="str">
        <f>IF(A45="","",VLOOKUP(A45,[7]令和3年度契約状況調査票!$E:$AR,11,FALSE))</f>
        <v/>
      </c>
      <c r="G45" s="17" t="str">
        <f>IF(A45="","",IF(VLOOKUP(A45,[7]令和3年度契約状況調査票!$E:$AR,12,FALSE)="②一般競争入札（総合評価方式）","一般競争入札"&amp;CHAR(10)&amp;"（総合評価方式）","一般競争入札"))</f>
        <v/>
      </c>
      <c r="H45" s="18" t="str">
        <f>IF(A45="","",IF(VLOOKUP(A45,[7]令和3年度契約状況調査票!$E:$AR,21,FALSE)="②同種の他の契約の予定価格を類推されるおそれがあるため公表しない","同種の他の契約の予定価格を類推されるおそれがあるため公表しない",IF(VLOOKUP(A45,[7]令和3年度契約状況調査票!$E:$AR,21,FALSE)="－","－",IF(VLOOKUP(A45,[7]令和3年度契約状況調査票!$E:$AR,7,FALSE)&lt;&gt;"",TEXT(VLOOKUP(A45,[7]令和3年度契約状況調査票!$E:$AR,14,FALSE),"#,##0円")&amp;CHAR(10)&amp;"(A)",VLOOKUP(A45,[7]令和3年度契約状況調査票!$E:$AR,14,FALSE)))))</f>
        <v/>
      </c>
      <c r="I45" s="18" t="str">
        <f>IF(A45="","",VLOOKUP(A45,[7]令和3年度契約状況調査票!$E:$AR,15,FALSE))</f>
        <v/>
      </c>
      <c r="J45" s="19" t="str">
        <f>IF(A45="","",IF(VLOOKUP(A45,[7]令和3年度契約状況調査票!$E:$AR,21,FALSE)="②同種の他の契約の予定価格を類推されるおそれがあるため公表しない","－",IF(VLOOKUP(A45,[7]令和3年度契約状況調査票!$E:$AR,21,FALSE)="－","－",IF(VLOOKUP(A45,[7]令和3年度契約状況調査票!$E:$AR,7,FALSE)&lt;&gt;"",TEXT(VLOOKUP(A45,[7]令和3年度契約状況調査票!$E:$AR,17,FALSE),"#.0%")&amp;CHAR(10)&amp;"(B/A×100)",VLOOKUP(A45,[7]令和3年度契約状況調査票!$E:$AR,17,FALSE)))))</f>
        <v/>
      </c>
      <c r="K45" s="20" t="str">
        <f>IF(A45="","",IF(VLOOKUP(A45,[7]令和3年度契約状況調査票!$E:$AR,27,FALSE)="①公益社団法人","公社",IF(VLOOKUP(A45,[7]令和3年度契約状況調査票!$E:$AR,27,FALSE)="②公益財団法人","公財","")))</f>
        <v/>
      </c>
      <c r="L45" s="20" t="str">
        <f>IF(A45="","",VLOOKUP(A45,[7]令和3年度契約状況調査票!$E:$AR,28,FALSE))</f>
        <v/>
      </c>
      <c r="M45" s="21" t="str">
        <f>IF(A45="","",IF(VLOOKUP(A45,[7]令和3年度契約状況調査票!$E:$AR,28,FALSE)="国所管",VLOOKUP(A45,[7]令和3年度契約状況調査票!$E:$AR,22,FALSE),""))</f>
        <v/>
      </c>
      <c r="N45" s="22" t="str">
        <f>IF(A45="","",IF(AND(P45="○",O45="分担契約/単価契約"),"単価契約"&amp;CHAR(10)&amp;"予定調達総額 "&amp;TEXT(VLOOKUP(A45,[7]令和3年度契約状況調査票!$E:$AR,16,FALSE),"#,##0円")&amp;"(B)"&amp;CHAR(10)&amp;"分担契約"&amp;CHAR(10)&amp;VLOOKUP(A45,[7]令和3年度契約状況調査票!$E:$AR,32,FALSE),IF(AND(P45="○",O45="分担契約"),"分担契約"&amp;CHAR(10)&amp;"契約総額 "&amp;TEXT(VLOOKUP(A45,[7]令和3年度契約状況調査票!$E:$AR,16,FALSE),"#,##0円")&amp;"(B)"&amp;CHAR(10)&amp;VLOOKUP(A45,[7]令和3年度契約状況調査票!$E:$AR,32,FALSE),(IF(O45="分担契約/単価契約","単価契約"&amp;CHAR(10)&amp;"予定調達総額 "&amp;TEXT(VLOOKUP(A45,[7]令和3年度契約状況調査票!$E:$AR,16,FALSE),"#,##0円")&amp;CHAR(10)&amp;"分担契約"&amp;CHAR(10)&amp;VLOOKUP(A45,[7]令和3年度契約状況調査票!$E:$AR,32,FALSE),IF(O45="分担契約","分担契約"&amp;CHAR(10)&amp;"契約総額 "&amp;TEXT(VLOOKUP(A45,[7]令和3年度契約状況調査票!$E:$AR,16,FALSE),"#,##0円")&amp;CHAR(10)&amp;VLOOKUP(A45,[7]令和3年度契約状況調査票!$E:$AR,32,FALSE),IF(O45="単価契約","単価契約"&amp;CHAR(10)&amp;"予定調達総額 "&amp;TEXT(VLOOKUP(A45,[7]令和3年度契約状況調査票!$E:$AR,16,FALSE),"#,##0円")&amp;CHAR(10)&amp;VLOOKUP(A45,[7]令和3年度契約状況調査票!$E:$AR,32,FALSE),VLOOKUP(A45,[7]令和3年度契約状況調査票!$E:$AR,32,FALSE))))))))</f>
        <v/>
      </c>
      <c r="O45" s="36" t="str">
        <f>IF(A45="","",VLOOKUP(A45,[7]令和3年度契約状況調査票!$E:$BY,53,FALSE))</f>
        <v/>
      </c>
      <c r="P45" s="36" t="str">
        <f>IF(A45="","",IF(VLOOKUP(A45,[7]令和3年度契約状況調査票!$E:$AR,21,FALSE)="②同種の他の契約の予定価格を類推されるおそれがあるため公表しない","×","○"))</f>
        <v/>
      </c>
    </row>
    <row r="46" spans="1:16" s="36" customFormat="1" ht="60" hidden="1" customHeight="1">
      <c r="A46" s="42" t="str">
        <f>IF(MAX([7]令和3年度契約状況調査票!C40:E285)&gt;=ROW()-5,ROW()-5,"")</f>
        <v/>
      </c>
      <c r="B46" s="13" t="str">
        <f>IF(A46="","",VLOOKUP(A46,[7]令和3年度契約状況調査票!$E:$AR,5,FALSE))</f>
        <v/>
      </c>
      <c r="C46" s="14" t="str">
        <f>IF(A46="","",VLOOKUP(A46,[7]令和3年度契約状況調査票!$E:$AR,6,FALSE))</f>
        <v/>
      </c>
      <c r="D46" s="43" t="str">
        <f>IF(A46="","",VLOOKUP(A46,[7]令和3年度契約状況調査票!$E:$AR,9,FALSE))</f>
        <v/>
      </c>
      <c r="E46" s="13" t="str">
        <f>IF(A46="","",VLOOKUP(A46,[7]令和3年度契約状況調査票!$E:$AR,10,FALSE))</f>
        <v/>
      </c>
      <c r="F46" s="16" t="str">
        <f>IF(A46="","",VLOOKUP(A46,[7]令和3年度契約状況調査票!$E:$AR,11,FALSE))</f>
        <v/>
      </c>
      <c r="G46" s="17" t="str">
        <f>IF(A46="","",IF(VLOOKUP(A46,[7]令和3年度契約状況調査票!$E:$AR,12,FALSE)="②一般競争入札（総合評価方式）","一般競争入札"&amp;CHAR(10)&amp;"（総合評価方式）","一般競争入札"))</f>
        <v/>
      </c>
      <c r="H46" s="18" t="str">
        <f>IF(A46="","",IF(VLOOKUP(A46,[7]令和3年度契約状況調査票!$E:$AR,21,FALSE)="②同種の他の契約の予定価格を類推されるおそれがあるため公表しない","同種の他の契約の予定価格を類推されるおそれがあるため公表しない",IF(VLOOKUP(A46,[7]令和3年度契約状況調査票!$E:$AR,21,FALSE)="－","－",IF(VLOOKUP(A46,[7]令和3年度契約状況調査票!$E:$AR,7,FALSE)&lt;&gt;"",TEXT(VLOOKUP(A46,[7]令和3年度契約状況調査票!$E:$AR,14,FALSE),"#,##0円")&amp;CHAR(10)&amp;"(A)",VLOOKUP(A46,[7]令和3年度契約状況調査票!$E:$AR,14,FALSE)))))</f>
        <v/>
      </c>
      <c r="I46" s="18" t="str">
        <f>IF(A46="","",VLOOKUP(A46,[7]令和3年度契約状況調査票!$E:$AR,15,FALSE))</f>
        <v/>
      </c>
      <c r="J46" s="19" t="str">
        <f>IF(A46="","",IF(VLOOKUP(A46,[7]令和3年度契約状況調査票!$E:$AR,21,FALSE)="②同種の他の契約の予定価格を類推されるおそれがあるため公表しない","－",IF(VLOOKUP(A46,[7]令和3年度契約状況調査票!$E:$AR,21,FALSE)="－","－",IF(VLOOKUP(A46,[7]令和3年度契約状況調査票!$E:$AR,7,FALSE)&lt;&gt;"",TEXT(VLOOKUP(A46,[7]令和3年度契約状況調査票!$E:$AR,17,FALSE),"#.0%")&amp;CHAR(10)&amp;"(B/A×100)",VLOOKUP(A46,[7]令和3年度契約状況調査票!$E:$AR,17,FALSE)))))</f>
        <v/>
      </c>
      <c r="K46" s="20" t="str">
        <f>IF(A46="","",IF(VLOOKUP(A46,[7]令和3年度契約状況調査票!$E:$AR,27,FALSE)="①公益社団法人","公社",IF(VLOOKUP(A46,[7]令和3年度契約状況調査票!$E:$AR,27,FALSE)="②公益財団法人","公財","")))</f>
        <v/>
      </c>
      <c r="L46" s="20" t="str">
        <f>IF(A46="","",VLOOKUP(A46,[7]令和3年度契約状況調査票!$E:$AR,28,FALSE))</f>
        <v/>
      </c>
      <c r="M46" s="21" t="str">
        <f>IF(A46="","",IF(VLOOKUP(A46,[7]令和3年度契約状況調査票!$E:$AR,28,FALSE)="国所管",VLOOKUP(A46,[7]令和3年度契約状況調査票!$E:$AR,22,FALSE),""))</f>
        <v/>
      </c>
      <c r="N46" s="22" t="str">
        <f>IF(A46="","",IF(AND(P46="○",O46="分担契約/単価契約"),"単価契約"&amp;CHAR(10)&amp;"予定調達総額 "&amp;TEXT(VLOOKUP(A46,[7]令和3年度契約状況調査票!$E:$AR,16,FALSE),"#,##0円")&amp;"(B)"&amp;CHAR(10)&amp;"分担契約"&amp;CHAR(10)&amp;VLOOKUP(A46,[7]令和3年度契約状況調査票!$E:$AR,32,FALSE),IF(AND(P46="○",O46="分担契約"),"分担契約"&amp;CHAR(10)&amp;"契約総額 "&amp;TEXT(VLOOKUP(A46,[7]令和3年度契約状況調査票!$E:$AR,16,FALSE),"#,##0円")&amp;"(B)"&amp;CHAR(10)&amp;VLOOKUP(A46,[7]令和3年度契約状況調査票!$E:$AR,32,FALSE),(IF(O46="分担契約/単価契約","単価契約"&amp;CHAR(10)&amp;"予定調達総額 "&amp;TEXT(VLOOKUP(A46,[7]令和3年度契約状況調査票!$E:$AR,16,FALSE),"#,##0円")&amp;CHAR(10)&amp;"分担契約"&amp;CHAR(10)&amp;VLOOKUP(A46,[7]令和3年度契約状況調査票!$E:$AR,32,FALSE),IF(O46="分担契約","分担契約"&amp;CHAR(10)&amp;"契約総額 "&amp;TEXT(VLOOKUP(A46,[7]令和3年度契約状況調査票!$E:$AR,16,FALSE),"#,##0円")&amp;CHAR(10)&amp;VLOOKUP(A46,[7]令和3年度契約状況調査票!$E:$AR,32,FALSE),IF(O46="単価契約","単価契約"&amp;CHAR(10)&amp;"予定調達総額 "&amp;TEXT(VLOOKUP(A46,[7]令和3年度契約状況調査票!$E:$AR,16,FALSE),"#,##0円")&amp;CHAR(10)&amp;VLOOKUP(A46,[7]令和3年度契約状況調査票!$E:$AR,32,FALSE),VLOOKUP(A46,[7]令和3年度契約状況調査票!$E:$AR,32,FALSE))))))))</f>
        <v/>
      </c>
      <c r="O46" s="36" t="str">
        <f>IF(A46="","",VLOOKUP(A46,[7]令和3年度契約状況調査票!$E:$BY,53,FALSE))</f>
        <v/>
      </c>
      <c r="P46" s="36" t="str">
        <f>IF(A46="","",IF(VLOOKUP(A46,[7]令和3年度契約状況調査票!$E:$AR,21,FALSE)="②同種の他の契約の予定価格を類推されるおそれがあるため公表しない","×","○"))</f>
        <v/>
      </c>
    </row>
    <row r="47" spans="1:16" s="36" customFormat="1" ht="60" hidden="1" customHeight="1">
      <c r="A47" s="42" t="str">
        <f>IF(MAX([7]令和3年度契約状況調査票!C41:E286)&gt;=ROW()-5,ROW()-5,"")</f>
        <v/>
      </c>
      <c r="B47" s="13" t="str">
        <f>IF(A47="","",VLOOKUP(A47,[7]令和3年度契約状況調査票!$E:$AR,5,FALSE))</f>
        <v/>
      </c>
      <c r="C47" s="14" t="str">
        <f>IF(A47="","",VLOOKUP(A47,[7]令和3年度契約状況調査票!$E:$AR,6,FALSE))</f>
        <v/>
      </c>
      <c r="D47" s="43" t="str">
        <f>IF(A47="","",VLOOKUP(A47,[7]令和3年度契約状況調査票!$E:$AR,9,FALSE))</f>
        <v/>
      </c>
      <c r="E47" s="13" t="str">
        <f>IF(A47="","",VLOOKUP(A47,[7]令和3年度契約状況調査票!$E:$AR,10,FALSE))</f>
        <v/>
      </c>
      <c r="F47" s="16" t="str">
        <f>IF(A47="","",VLOOKUP(A47,[7]令和3年度契約状況調査票!$E:$AR,11,FALSE))</f>
        <v/>
      </c>
      <c r="G47" s="17" t="str">
        <f>IF(A47="","",IF(VLOOKUP(A47,[7]令和3年度契約状況調査票!$E:$AR,12,FALSE)="②一般競争入札（総合評価方式）","一般競争入札"&amp;CHAR(10)&amp;"（総合評価方式）","一般競争入札"))</f>
        <v/>
      </c>
      <c r="H47" s="18" t="str">
        <f>IF(A47="","",IF(VLOOKUP(A47,[7]令和3年度契約状況調査票!$E:$AR,21,FALSE)="②同種の他の契約の予定価格を類推されるおそれがあるため公表しない","同種の他の契約の予定価格を類推されるおそれがあるため公表しない",IF(VLOOKUP(A47,[7]令和3年度契約状況調査票!$E:$AR,21,FALSE)="－","－",IF(VLOOKUP(A47,[7]令和3年度契約状況調査票!$E:$AR,7,FALSE)&lt;&gt;"",TEXT(VLOOKUP(A47,[7]令和3年度契約状況調査票!$E:$AR,14,FALSE),"#,##0円")&amp;CHAR(10)&amp;"(A)",VLOOKUP(A47,[7]令和3年度契約状況調査票!$E:$AR,14,FALSE)))))</f>
        <v/>
      </c>
      <c r="I47" s="18" t="str">
        <f>IF(A47="","",VLOOKUP(A47,[7]令和3年度契約状況調査票!$E:$AR,15,FALSE))</f>
        <v/>
      </c>
      <c r="J47" s="19" t="str">
        <f>IF(A47="","",IF(VLOOKUP(A47,[7]令和3年度契約状況調査票!$E:$AR,21,FALSE)="②同種の他の契約の予定価格を類推されるおそれがあるため公表しない","－",IF(VLOOKUP(A47,[7]令和3年度契約状況調査票!$E:$AR,21,FALSE)="－","－",IF(VLOOKUP(A47,[7]令和3年度契約状況調査票!$E:$AR,7,FALSE)&lt;&gt;"",TEXT(VLOOKUP(A47,[7]令和3年度契約状況調査票!$E:$AR,17,FALSE),"#.0%")&amp;CHAR(10)&amp;"(B/A×100)",VLOOKUP(A47,[7]令和3年度契約状況調査票!$E:$AR,17,FALSE)))))</f>
        <v/>
      </c>
      <c r="K47" s="20" t="str">
        <f>IF(A47="","",IF(VLOOKUP(A47,[7]令和3年度契約状況調査票!$E:$AR,27,FALSE)="①公益社団法人","公社",IF(VLOOKUP(A47,[7]令和3年度契約状況調査票!$E:$AR,27,FALSE)="②公益財団法人","公財","")))</f>
        <v/>
      </c>
      <c r="L47" s="20" t="str">
        <f>IF(A47="","",VLOOKUP(A47,[7]令和3年度契約状況調査票!$E:$AR,28,FALSE))</f>
        <v/>
      </c>
      <c r="M47" s="21" t="str">
        <f>IF(A47="","",IF(VLOOKUP(A47,[7]令和3年度契約状況調査票!$E:$AR,28,FALSE)="国所管",VLOOKUP(A47,[7]令和3年度契約状況調査票!$E:$AR,22,FALSE),""))</f>
        <v/>
      </c>
      <c r="N47" s="22" t="str">
        <f>IF(A47="","",IF(AND(P47="○",O47="分担契約/単価契約"),"単価契約"&amp;CHAR(10)&amp;"予定調達総額 "&amp;TEXT(VLOOKUP(A47,[7]令和3年度契約状況調査票!$E:$AR,16,FALSE),"#,##0円")&amp;"(B)"&amp;CHAR(10)&amp;"分担契約"&amp;CHAR(10)&amp;VLOOKUP(A47,[7]令和3年度契約状況調査票!$E:$AR,32,FALSE),IF(AND(P47="○",O47="分担契約"),"分担契約"&amp;CHAR(10)&amp;"契約総額 "&amp;TEXT(VLOOKUP(A47,[7]令和3年度契約状況調査票!$E:$AR,16,FALSE),"#,##0円")&amp;"(B)"&amp;CHAR(10)&amp;VLOOKUP(A47,[7]令和3年度契約状況調査票!$E:$AR,32,FALSE),(IF(O47="分担契約/単価契約","単価契約"&amp;CHAR(10)&amp;"予定調達総額 "&amp;TEXT(VLOOKUP(A47,[7]令和3年度契約状況調査票!$E:$AR,16,FALSE),"#,##0円")&amp;CHAR(10)&amp;"分担契約"&amp;CHAR(10)&amp;VLOOKUP(A47,[7]令和3年度契約状況調査票!$E:$AR,32,FALSE),IF(O47="分担契約","分担契約"&amp;CHAR(10)&amp;"契約総額 "&amp;TEXT(VLOOKUP(A47,[7]令和3年度契約状況調査票!$E:$AR,16,FALSE),"#,##0円")&amp;CHAR(10)&amp;VLOOKUP(A47,[7]令和3年度契約状況調査票!$E:$AR,32,FALSE),IF(O47="単価契約","単価契約"&amp;CHAR(10)&amp;"予定調達総額 "&amp;TEXT(VLOOKUP(A47,[7]令和3年度契約状況調査票!$E:$AR,16,FALSE),"#,##0円")&amp;CHAR(10)&amp;VLOOKUP(A47,[7]令和3年度契約状況調査票!$E:$AR,32,FALSE),VLOOKUP(A47,[7]令和3年度契約状況調査票!$E:$AR,32,FALSE))))))))</f>
        <v/>
      </c>
      <c r="O47" s="36" t="str">
        <f>IF(A47="","",VLOOKUP(A47,[7]令和3年度契約状況調査票!$E:$BY,53,FALSE))</f>
        <v/>
      </c>
      <c r="P47" s="36" t="str">
        <f>IF(A47="","",IF(VLOOKUP(A47,[7]令和3年度契約状況調査票!$E:$AR,21,FALSE)="②同種の他の契約の予定価格を類推されるおそれがあるため公表しない","×","○"))</f>
        <v/>
      </c>
    </row>
    <row r="48" spans="1:16" s="36" customFormat="1" ht="60" hidden="1" customHeight="1">
      <c r="A48" s="42" t="str">
        <f>IF(MAX([7]令和3年度契約状況調査票!C42:E287)&gt;=ROW()-5,ROW()-5,"")</f>
        <v/>
      </c>
      <c r="B48" s="13" t="str">
        <f>IF(A48="","",VLOOKUP(A48,[7]令和3年度契約状況調査票!$E:$AR,5,FALSE))</f>
        <v/>
      </c>
      <c r="C48" s="14" t="str">
        <f>IF(A48="","",VLOOKUP(A48,[7]令和3年度契約状況調査票!$E:$AR,6,FALSE))</f>
        <v/>
      </c>
      <c r="D48" s="43" t="str">
        <f>IF(A48="","",VLOOKUP(A48,[7]令和3年度契約状況調査票!$E:$AR,9,FALSE))</f>
        <v/>
      </c>
      <c r="E48" s="13" t="str">
        <f>IF(A48="","",VLOOKUP(A48,[7]令和3年度契約状況調査票!$E:$AR,10,FALSE))</f>
        <v/>
      </c>
      <c r="F48" s="16" t="str">
        <f>IF(A48="","",VLOOKUP(A48,[7]令和3年度契約状況調査票!$E:$AR,11,FALSE))</f>
        <v/>
      </c>
      <c r="G48" s="17" t="str">
        <f>IF(A48="","",IF(VLOOKUP(A48,[7]令和3年度契約状況調査票!$E:$AR,12,FALSE)="②一般競争入札（総合評価方式）","一般競争入札"&amp;CHAR(10)&amp;"（総合評価方式）","一般競争入札"))</f>
        <v/>
      </c>
      <c r="H48" s="18" t="str">
        <f>IF(A48="","",IF(VLOOKUP(A48,[7]令和3年度契約状況調査票!$E:$AR,21,FALSE)="②同種の他の契約の予定価格を類推されるおそれがあるため公表しない","同種の他の契約の予定価格を類推されるおそれがあるため公表しない",IF(VLOOKUP(A48,[7]令和3年度契約状況調査票!$E:$AR,21,FALSE)="－","－",IF(VLOOKUP(A48,[7]令和3年度契約状況調査票!$E:$AR,7,FALSE)&lt;&gt;"",TEXT(VLOOKUP(A48,[7]令和3年度契約状況調査票!$E:$AR,14,FALSE),"#,##0円")&amp;CHAR(10)&amp;"(A)",VLOOKUP(A48,[7]令和3年度契約状況調査票!$E:$AR,14,FALSE)))))</f>
        <v/>
      </c>
      <c r="I48" s="18" t="str">
        <f>IF(A48="","",VLOOKUP(A48,[7]令和3年度契約状況調査票!$E:$AR,15,FALSE))</f>
        <v/>
      </c>
      <c r="J48" s="19" t="str">
        <f>IF(A48="","",IF(VLOOKUP(A48,[7]令和3年度契約状況調査票!$E:$AR,21,FALSE)="②同種の他の契約の予定価格を類推されるおそれがあるため公表しない","－",IF(VLOOKUP(A48,[7]令和3年度契約状況調査票!$E:$AR,21,FALSE)="－","－",IF(VLOOKUP(A48,[7]令和3年度契約状況調査票!$E:$AR,7,FALSE)&lt;&gt;"",TEXT(VLOOKUP(A48,[7]令和3年度契約状況調査票!$E:$AR,17,FALSE),"#.0%")&amp;CHAR(10)&amp;"(B/A×100)",VLOOKUP(A48,[7]令和3年度契約状況調査票!$E:$AR,17,FALSE)))))</f>
        <v/>
      </c>
      <c r="K48" s="20" t="str">
        <f>IF(A48="","",IF(VLOOKUP(A48,[7]令和3年度契約状況調査票!$E:$AR,27,FALSE)="①公益社団法人","公社",IF(VLOOKUP(A48,[7]令和3年度契約状況調査票!$E:$AR,27,FALSE)="②公益財団法人","公財","")))</f>
        <v/>
      </c>
      <c r="L48" s="20" t="str">
        <f>IF(A48="","",VLOOKUP(A48,[7]令和3年度契約状況調査票!$E:$AR,28,FALSE))</f>
        <v/>
      </c>
      <c r="M48" s="21" t="str">
        <f>IF(A48="","",IF(VLOOKUP(A48,[7]令和3年度契約状況調査票!$E:$AR,28,FALSE)="国所管",VLOOKUP(A48,[7]令和3年度契約状況調査票!$E:$AR,22,FALSE),""))</f>
        <v/>
      </c>
      <c r="N48" s="22" t="str">
        <f>IF(A48="","",IF(AND(P48="○",O48="分担契約/単価契約"),"単価契約"&amp;CHAR(10)&amp;"予定調達総額 "&amp;TEXT(VLOOKUP(A48,[7]令和3年度契約状況調査票!$E:$AR,16,FALSE),"#,##0円")&amp;"(B)"&amp;CHAR(10)&amp;"分担契約"&amp;CHAR(10)&amp;VLOOKUP(A48,[7]令和3年度契約状況調査票!$E:$AR,32,FALSE),IF(AND(P48="○",O48="分担契約"),"分担契約"&amp;CHAR(10)&amp;"契約総額 "&amp;TEXT(VLOOKUP(A48,[7]令和3年度契約状況調査票!$E:$AR,16,FALSE),"#,##0円")&amp;"(B)"&amp;CHAR(10)&amp;VLOOKUP(A48,[7]令和3年度契約状況調査票!$E:$AR,32,FALSE),(IF(O48="分担契約/単価契約","単価契約"&amp;CHAR(10)&amp;"予定調達総額 "&amp;TEXT(VLOOKUP(A48,[7]令和3年度契約状況調査票!$E:$AR,16,FALSE),"#,##0円")&amp;CHAR(10)&amp;"分担契約"&amp;CHAR(10)&amp;VLOOKUP(A48,[7]令和3年度契約状況調査票!$E:$AR,32,FALSE),IF(O48="分担契約","分担契約"&amp;CHAR(10)&amp;"契約総額 "&amp;TEXT(VLOOKUP(A48,[7]令和3年度契約状況調査票!$E:$AR,16,FALSE),"#,##0円")&amp;CHAR(10)&amp;VLOOKUP(A48,[7]令和3年度契約状況調査票!$E:$AR,32,FALSE),IF(O48="単価契約","単価契約"&amp;CHAR(10)&amp;"予定調達総額 "&amp;TEXT(VLOOKUP(A48,[7]令和3年度契約状況調査票!$E:$AR,16,FALSE),"#,##0円")&amp;CHAR(10)&amp;VLOOKUP(A48,[7]令和3年度契約状況調査票!$E:$AR,32,FALSE),VLOOKUP(A48,[7]令和3年度契約状況調査票!$E:$AR,32,FALSE))))))))</f>
        <v/>
      </c>
      <c r="O48" s="36" t="str">
        <f>IF(A48="","",VLOOKUP(A48,[7]令和3年度契約状況調査票!$E:$BY,53,FALSE))</f>
        <v/>
      </c>
      <c r="P48" s="36" t="str">
        <f>IF(A48="","",IF(VLOOKUP(A48,[7]令和3年度契約状況調査票!$E:$AR,21,FALSE)="②同種の他の契約の予定価格を類推されるおそれがあるため公表しない","×","○"))</f>
        <v/>
      </c>
    </row>
    <row r="49" spans="1:16" s="36" customFormat="1" ht="60" hidden="1" customHeight="1">
      <c r="A49" s="42" t="str">
        <f>IF(MAX([7]令和3年度契約状況調査票!C43:E288)&gt;=ROW()-5,ROW()-5,"")</f>
        <v/>
      </c>
      <c r="B49" s="13" t="str">
        <f>IF(A49="","",VLOOKUP(A49,[7]令和3年度契約状況調査票!$E:$AR,5,FALSE))</f>
        <v/>
      </c>
      <c r="C49" s="14" t="str">
        <f>IF(A49="","",VLOOKUP(A49,[7]令和3年度契約状況調査票!$E:$AR,6,FALSE))</f>
        <v/>
      </c>
      <c r="D49" s="43" t="str">
        <f>IF(A49="","",VLOOKUP(A49,[7]令和3年度契約状況調査票!$E:$AR,9,FALSE))</f>
        <v/>
      </c>
      <c r="E49" s="13" t="str">
        <f>IF(A49="","",VLOOKUP(A49,[7]令和3年度契約状況調査票!$E:$AR,10,FALSE))</f>
        <v/>
      </c>
      <c r="F49" s="16" t="str">
        <f>IF(A49="","",VLOOKUP(A49,[7]令和3年度契約状況調査票!$E:$AR,11,FALSE))</f>
        <v/>
      </c>
      <c r="G49" s="17" t="str">
        <f>IF(A49="","",IF(VLOOKUP(A49,[7]令和3年度契約状況調査票!$E:$AR,12,FALSE)="②一般競争入札（総合評価方式）","一般競争入札"&amp;CHAR(10)&amp;"（総合評価方式）","一般競争入札"))</f>
        <v/>
      </c>
      <c r="H49" s="18" t="str">
        <f>IF(A49="","",IF(VLOOKUP(A49,[7]令和3年度契約状況調査票!$E:$AR,21,FALSE)="②同種の他の契約の予定価格を類推されるおそれがあるため公表しない","同種の他の契約の予定価格を類推されるおそれがあるため公表しない",IF(VLOOKUP(A49,[7]令和3年度契約状況調査票!$E:$AR,21,FALSE)="－","－",IF(VLOOKUP(A49,[7]令和3年度契約状況調査票!$E:$AR,7,FALSE)&lt;&gt;"",TEXT(VLOOKUP(A49,[7]令和3年度契約状況調査票!$E:$AR,14,FALSE),"#,##0円")&amp;CHAR(10)&amp;"(A)",VLOOKUP(A49,[7]令和3年度契約状況調査票!$E:$AR,14,FALSE)))))</f>
        <v/>
      </c>
      <c r="I49" s="18" t="str">
        <f>IF(A49="","",VLOOKUP(A49,[7]令和3年度契約状況調査票!$E:$AR,15,FALSE))</f>
        <v/>
      </c>
      <c r="J49" s="19" t="str">
        <f>IF(A49="","",IF(VLOOKUP(A49,[7]令和3年度契約状況調査票!$E:$AR,21,FALSE)="②同種の他の契約の予定価格を類推されるおそれがあるため公表しない","－",IF(VLOOKUP(A49,[7]令和3年度契約状況調査票!$E:$AR,21,FALSE)="－","－",IF(VLOOKUP(A49,[7]令和3年度契約状況調査票!$E:$AR,7,FALSE)&lt;&gt;"",TEXT(VLOOKUP(A49,[7]令和3年度契約状況調査票!$E:$AR,17,FALSE),"#.0%")&amp;CHAR(10)&amp;"(B/A×100)",VLOOKUP(A49,[7]令和3年度契約状況調査票!$E:$AR,17,FALSE)))))</f>
        <v/>
      </c>
      <c r="K49" s="20" t="str">
        <f>IF(A49="","",IF(VLOOKUP(A49,[7]令和3年度契約状況調査票!$E:$AR,27,FALSE)="①公益社団法人","公社",IF(VLOOKUP(A49,[7]令和3年度契約状況調査票!$E:$AR,27,FALSE)="②公益財団法人","公財","")))</f>
        <v/>
      </c>
      <c r="L49" s="20" t="str">
        <f>IF(A49="","",VLOOKUP(A49,[7]令和3年度契約状況調査票!$E:$AR,28,FALSE))</f>
        <v/>
      </c>
      <c r="M49" s="21" t="str">
        <f>IF(A49="","",IF(VLOOKUP(A49,[7]令和3年度契約状況調査票!$E:$AR,28,FALSE)="国所管",VLOOKUP(A49,[7]令和3年度契約状況調査票!$E:$AR,22,FALSE),""))</f>
        <v/>
      </c>
      <c r="N49" s="22" t="str">
        <f>IF(A49="","",IF(AND(P49="○",O49="分担契約/単価契約"),"単価契約"&amp;CHAR(10)&amp;"予定調達総額 "&amp;TEXT(VLOOKUP(A49,[7]令和3年度契約状況調査票!$E:$AR,16,FALSE),"#,##0円")&amp;"(B)"&amp;CHAR(10)&amp;"分担契約"&amp;CHAR(10)&amp;VLOOKUP(A49,[7]令和3年度契約状況調査票!$E:$AR,32,FALSE),IF(AND(P49="○",O49="分担契約"),"分担契約"&amp;CHAR(10)&amp;"契約総額 "&amp;TEXT(VLOOKUP(A49,[7]令和3年度契約状況調査票!$E:$AR,16,FALSE),"#,##0円")&amp;"(B)"&amp;CHAR(10)&amp;VLOOKUP(A49,[7]令和3年度契約状況調査票!$E:$AR,32,FALSE),(IF(O49="分担契約/単価契約","単価契約"&amp;CHAR(10)&amp;"予定調達総額 "&amp;TEXT(VLOOKUP(A49,[7]令和3年度契約状況調査票!$E:$AR,16,FALSE),"#,##0円")&amp;CHAR(10)&amp;"分担契約"&amp;CHAR(10)&amp;VLOOKUP(A49,[7]令和3年度契約状況調査票!$E:$AR,32,FALSE),IF(O49="分担契約","分担契約"&amp;CHAR(10)&amp;"契約総額 "&amp;TEXT(VLOOKUP(A49,[7]令和3年度契約状況調査票!$E:$AR,16,FALSE),"#,##0円")&amp;CHAR(10)&amp;VLOOKUP(A49,[7]令和3年度契約状況調査票!$E:$AR,32,FALSE),IF(O49="単価契約","単価契約"&amp;CHAR(10)&amp;"予定調達総額 "&amp;TEXT(VLOOKUP(A49,[7]令和3年度契約状況調査票!$E:$AR,16,FALSE),"#,##0円")&amp;CHAR(10)&amp;VLOOKUP(A49,[7]令和3年度契約状況調査票!$E:$AR,32,FALSE),VLOOKUP(A49,[7]令和3年度契約状況調査票!$E:$AR,32,FALSE))))))))</f>
        <v/>
      </c>
      <c r="O49" s="36" t="str">
        <f>IF(A49="","",VLOOKUP(A49,[7]令和3年度契約状況調査票!$E:$BY,53,FALSE))</f>
        <v/>
      </c>
      <c r="P49" s="36" t="str">
        <f>IF(A49="","",IF(VLOOKUP(A49,[7]令和3年度契約状況調査票!$E:$AR,21,FALSE)="②同種の他の契約の予定価格を類推されるおそれがあるため公表しない","×","○"))</f>
        <v/>
      </c>
    </row>
    <row r="50" spans="1:16" s="36" customFormat="1" ht="60" hidden="1" customHeight="1">
      <c r="A50" s="42" t="str">
        <f>IF(MAX([7]令和3年度契約状況調査票!C44:E289)&gt;=ROW()-5,ROW()-5,"")</f>
        <v/>
      </c>
      <c r="B50" s="13" t="str">
        <f>IF(A50="","",VLOOKUP(A50,[7]令和3年度契約状況調査票!$E:$AR,5,FALSE))</f>
        <v/>
      </c>
      <c r="C50" s="14" t="str">
        <f>IF(A50="","",VLOOKUP(A50,[7]令和3年度契約状況調査票!$E:$AR,6,FALSE))</f>
        <v/>
      </c>
      <c r="D50" s="43" t="str">
        <f>IF(A50="","",VLOOKUP(A50,[7]令和3年度契約状況調査票!$E:$AR,9,FALSE))</f>
        <v/>
      </c>
      <c r="E50" s="13" t="str">
        <f>IF(A50="","",VLOOKUP(A50,[7]令和3年度契約状況調査票!$E:$AR,10,FALSE))</f>
        <v/>
      </c>
      <c r="F50" s="16" t="str">
        <f>IF(A50="","",VLOOKUP(A50,[7]令和3年度契約状況調査票!$E:$AR,11,FALSE))</f>
        <v/>
      </c>
      <c r="G50" s="17" t="str">
        <f>IF(A50="","",IF(VLOOKUP(A50,[7]令和3年度契約状況調査票!$E:$AR,12,FALSE)="②一般競争入札（総合評価方式）","一般競争入札"&amp;CHAR(10)&amp;"（総合評価方式）","一般競争入札"))</f>
        <v/>
      </c>
      <c r="H50" s="18" t="str">
        <f>IF(A50="","",IF(VLOOKUP(A50,[7]令和3年度契約状況調査票!$E:$AR,21,FALSE)="②同種の他の契約の予定価格を類推されるおそれがあるため公表しない","同種の他の契約の予定価格を類推されるおそれがあるため公表しない",IF(VLOOKUP(A50,[7]令和3年度契約状況調査票!$E:$AR,21,FALSE)="－","－",IF(VLOOKUP(A50,[7]令和3年度契約状況調査票!$E:$AR,7,FALSE)&lt;&gt;"",TEXT(VLOOKUP(A50,[7]令和3年度契約状況調査票!$E:$AR,14,FALSE),"#,##0円")&amp;CHAR(10)&amp;"(A)",VLOOKUP(A50,[7]令和3年度契約状況調査票!$E:$AR,14,FALSE)))))</f>
        <v/>
      </c>
      <c r="I50" s="18" t="str">
        <f>IF(A50="","",VLOOKUP(A50,[7]令和3年度契約状況調査票!$E:$AR,15,FALSE))</f>
        <v/>
      </c>
      <c r="J50" s="19" t="str">
        <f>IF(A50="","",IF(VLOOKUP(A50,[7]令和3年度契約状況調査票!$E:$AR,21,FALSE)="②同種の他の契約の予定価格を類推されるおそれがあるため公表しない","－",IF(VLOOKUP(A50,[7]令和3年度契約状況調査票!$E:$AR,21,FALSE)="－","－",IF(VLOOKUP(A50,[7]令和3年度契約状況調査票!$E:$AR,7,FALSE)&lt;&gt;"",TEXT(VLOOKUP(A50,[7]令和3年度契約状況調査票!$E:$AR,17,FALSE),"#.0%")&amp;CHAR(10)&amp;"(B/A×100)",VLOOKUP(A50,[7]令和3年度契約状況調査票!$E:$AR,17,FALSE)))))</f>
        <v/>
      </c>
      <c r="K50" s="20" t="str">
        <f>IF(A50="","",IF(VLOOKUP(A50,[7]令和3年度契約状況調査票!$E:$AR,27,FALSE)="①公益社団法人","公社",IF(VLOOKUP(A50,[7]令和3年度契約状況調査票!$E:$AR,27,FALSE)="②公益財団法人","公財","")))</f>
        <v/>
      </c>
      <c r="L50" s="20" t="str">
        <f>IF(A50="","",VLOOKUP(A50,[7]令和3年度契約状況調査票!$E:$AR,28,FALSE))</f>
        <v/>
      </c>
      <c r="M50" s="21" t="str">
        <f>IF(A50="","",IF(VLOOKUP(A50,[7]令和3年度契約状況調査票!$E:$AR,28,FALSE)="国所管",VLOOKUP(A50,[7]令和3年度契約状況調査票!$E:$AR,22,FALSE),""))</f>
        <v/>
      </c>
      <c r="N50" s="22" t="str">
        <f>IF(A50="","",IF(AND(P50="○",O50="分担契約/単価契約"),"単価契約"&amp;CHAR(10)&amp;"予定調達総額 "&amp;TEXT(VLOOKUP(A50,[7]令和3年度契約状況調査票!$E:$AR,16,FALSE),"#,##0円")&amp;"(B)"&amp;CHAR(10)&amp;"分担契約"&amp;CHAR(10)&amp;VLOOKUP(A50,[7]令和3年度契約状況調査票!$E:$AR,32,FALSE),IF(AND(P50="○",O50="分担契約"),"分担契約"&amp;CHAR(10)&amp;"契約総額 "&amp;TEXT(VLOOKUP(A50,[7]令和3年度契約状況調査票!$E:$AR,16,FALSE),"#,##0円")&amp;"(B)"&amp;CHAR(10)&amp;VLOOKUP(A50,[7]令和3年度契約状況調査票!$E:$AR,32,FALSE),(IF(O50="分担契約/単価契約","単価契約"&amp;CHAR(10)&amp;"予定調達総額 "&amp;TEXT(VLOOKUP(A50,[7]令和3年度契約状況調査票!$E:$AR,16,FALSE),"#,##0円")&amp;CHAR(10)&amp;"分担契約"&amp;CHAR(10)&amp;VLOOKUP(A50,[7]令和3年度契約状況調査票!$E:$AR,32,FALSE),IF(O50="分担契約","分担契約"&amp;CHAR(10)&amp;"契約総額 "&amp;TEXT(VLOOKUP(A50,[7]令和3年度契約状況調査票!$E:$AR,16,FALSE),"#,##0円")&amp;CHAR(10)&amp;VLOOKUP(A50,[7]令和3年度契約状況調査票!$E:$AR,32,FALSE),IF(O50="単価契約","単価契約"&amp;CHAR(10)&amp;"予定調達総額 "&amp;TEXT(VLOOKUP(A50,[7]令和3年度契約状況調査票!$E:$AR,16,FALSE),"#,##0円")&amp;CHAR(10)&amp;VLOOKUP(A50,[7]令和3年度契約状況調査票!$E:$AR,32,FALSE),VLOOKUP(A50,[7]令和3年度契約状況調査票!$E:$AR,32,FALSE))))))))</f>
        <v/>
      </c>
      <c r="O50" s="36" t="str">
        <f>IF(A50="","",VLOOKUP(A50,[7]令和3年度契約状況調査票!$E:$BY,53,FALSE))</f>
        <v/>
      </c>
      <c r="P50" s="36" t="str">
        <f>IF(A50="","",IF(VLOOKUP(A50,[7]令和3年度契約状況調査票!$E:$AR,21,FALSE)="②同種の他の契約の予定価格を類推されるおそれがあるため公表しない","×","○"))</f>
        <v/>
      </c>
    </row>
    <row r="51" spans="1:16" s="36" customFormat="1" ht="60" hidden="1" customHeight="1">
      <c r="A51" s="42" t="str">
        <f>IF(MAX([7]令和3年度契約状況調査票!C45:E290)&gt;=ROW()-5,ROW()-5,"")</f>
        <v/>
      </c>
      <c r="B51" s="13" t="str">
        <f>IF(A51="","",VLOOKUP(A51,[7]令和3年度契約状況調査票!$E:$AR,5,FALSE))</f>
        <v/>
      </c>
      <c r="C51" s="14" t="str">
        <f>IF(A51="","",VLOOKUP(A51,[7]令和3年度契約状況調査票!$E:$AR,6,FALSE))</f>
        <v/>
      </c>
      <c r="D51" s="43" t="str">
        <f>IF(A51="","",VLOOKUP(A51,[7]令和3年度契約状況調査票!$E:$AR,9,FALSE))</f>
        <v/>
      </c>
      <c r="E51" s="13" t="str">
        <f>IF(A51="","",VLOOKUP(A51,[7]令和3年度契約状況調査票!$E:$AR,10,FALSE))</f>
        <v/>
      </c>
      <c r="F51" s="16" t="str">
        <f>IF(A51="","",VLOOKUP(A51,[7]令和3年度契約状況調査票!$E:$AR,11,FALSE))</f>
        <v/>
      </c>
      <c r="G51" s="17" t="str">
        <f>IF(A51="","",IF(VLOOKUP(A51,[7]令和3年度契約状況調査票!$E:$AR,12,FALSE)="②一般競争入札（総合評価方式）","一般競争入札"&amp;CHAR(10)&amp;"（総合評価方式）","一般競争入札"))</f>
        <v/>
      </c>
      <c r="H51" s="18" t="str">
        <f>IF(A51="","",IF(VLOOKUP(A51,[7]令和3年度契約状況調査票!$E:$AR,21,FALSE)="②同種の他の契約の予定価格を類推されるおそれがあるため公表しない","同種の他の契約の予定価格を類推されるおそれがあるため公表しない",IF(VLOOKUP(A51,[7]令和3年度契約状況調査票!$E:$AR,21,FALSE)="－","－",IF(VLOOKUP(A51,[7]令和3年度契約状況調査票!$E:$AR,7,FALSE)&lt;&gt;"",TEXT(VLOOKUP(A51,[7]令和3年度契約状況調査票!$E:$AR,14,FALSE),"#,##0円")&amp;CHAR(10)&amp;"(A)",VLOOKUP(A51,[7]令和3年度契約状況調査票!$E:$AR,14,FALSE)))))</f>
        <v/>
      </c>
      <c r="I51" s="18" t="str">
        <f>IF(A51="","",VLOOKUP(A51,[7]令和3年度契約状況調査票!$E:$AR,15,FALSE))</f>
        <v/>
      </c>
      <c r="J51" s="19" t="str">
        <f>IF(A51="","",IF(VLOOKUP(A51,[7]令和3年度契約状況調査票!$E:$AR,21,FALSE)="②同種の他の契約の予定価格を類推されるおそれがあるため公表しない","－",IF(VLOOKUP(A51,[7]令和3年度契約状況調査票!$E:$AR,21,FALSE)="－","－",IF(VLOOKUP(A51,[7]令和3年度契約状況調査票!$E:$AR,7,FALSE)&lt;&gt;"",TEXT(VLOOKUP(A51,[7]令和3年度契約状況調査票!$E:$AR,17,FALSE),"#.0%")&amp;CHAR(10)&amp;"(B/A×100)",VLOOKUP(A51,[7]令和3年度契約状況調査票!$E:$AR,17,FALSE)))))</f>
        <v/>
      </c>
      <c r="K51" s="20" t="str">
        <f>IF(A51="","",IF(VLOOKUP(A51,[7]令和3年度契約状況調査票!$E:$AR,27,FALSE)="①公益社団法人","公社",IF(VLOOKUP(A51,[7]令和3年度契約状況調査票!$E:$AR,27,FALSE)="②公益財団法人","公財","")))</f>
        <v/>
      </c>
      <c r="L51" s="20" t="str">
        <f>IF(A51="","",VLOOKUP(A51,[7]令和3年度契約状況調査票!$E:$AR,28,FALSE))</f>
        <v/>
      </c>
      <c r="M51" s="21" t="str">
        <f>IF(A51="","",IF(VLOOKUP(A51,[7]令和3年度契約状況調査票!$E:$AR,28,FALSE)="国所管",VLOOKUP(A51,[7]令和3年度契約状況調査票!$E:$AR,22,FALSE),""))</f>
        <v/>
      </c>
      <c r="N51" s="22" t="str">
        <f>IF(A51="","",IF(AND(P51="○",O51="分担契約/単価契約"),"単価契約"&amp;CHAR(10)&amp;"予定調達総額 "&amp;TEXT(VLOOKUP(A51,[7]令和3年度契約状況調査票!$E:$AR,16,FALSE),"#,##0円")&amp;"(B)"&amp;CHAR(10)&amp;"分担契約"&amp;CHAR(10)&amp;VLOOKUP(A51,[7]令和3年度契約状況調査票!$E:$AR,32,FALSE),IF(AND(P51="○",O51="分担契約"),"分担契約"&amp;CHAR(10)&amp;"契約総額 "&amp;TEXT(VLOOKUP(A51,[7]令和3年度契約状況調査票!$E:$AR,16,FALSE),"#,##0円")&amp;"(B)"&amp;CHAR(10)&amp;VLOOKUP(A51,[7]令和3年度契約状況調査票!$E:$AR,32,FALSE),(IF(O51="分担契約/単価契約","単価契約"&amp;CHAR(10)&amp;"予定調達総額 "&amp;TEXT(VLOOKUP(A51,[7]令和3年度契約状況調査票!$E:$AR,16,FALSE),"#,##0円")&amp;CHAR(10)&amp;"分担契約"&amp;CHAR(10)&amp;VLOOKUP(A51,[7]令和3年度契約状況調査票!$E:$AR,32,FALSE),IF(O51="分担契約","分担契約"&amp;CHAR(10)&amp;"契約総額 "&amp;TEXT(VLOOKUP(A51,[7]令和3年度契約状況調査票!$E:$AR,16,FALSE),"#,##0円")&amp;CHAR(10)&amp;VLOOKUP(A51,[7]令和3年度契約状況調査票!$E:$AR,32,FALSE),IF(O51="単価契約","単価契約"&amp;CHAR(10)&amp;"予定調達総額 "&amp;TEXT(VLOOKUP(A51,[7]令和3年度契約状況調査票!$E:$AR,16,FALSE),"#,##0円")&amp;CHAR(10)&amp;VLOOKUP(A51,[7]令和3年度契約状況調査票!$E:$AR,32,FALSE),VLOOKUP(A51,[7]令和3年度契約状況調査票!$E:$AR,32,FALSE))))))))</f>
        <v/>
      </c>
      <c r="O51" s="36" t="str">
        <f>IF(A51="","",VLOOKUP(A51,[7]令和3年度契約状況調査票!$E:$BY,53,FALSE))</f>
        <v/>
      </c>
      <c r="P51" s="36" t="str">
        <f>IF(A51="","",IF(VLOOKUP(A51,[7]令和3年度契約状況調査票!$E:$AR,21,FALSE)="②同種の他の契約の予定価格を類推されるおそれがあるため公表しない","×","○"))</f>
        <v/>
      </c>
    </row>
    <row r="52" spans="1:16" s="36" customFormat="1" ht="60" hidden="1" customHeight="1">
      <c r="A52" s="42" t="str">
        <f>IF(MAX([7]令和3年度契約状況調査票!C46:E291)&gt;=ROW()-5,ROW()-5,"")</f>
        <v/>
      </c>
      <c r="B52" s="13" t="str">
        <f>IF(A52="","",VLOOKUP(A52,[7]令和3年度契約状況調査票!$E:$AR,5,FALSE))</f>
        <v/>
      </c>
      <c r="C52" s="14" t="str">
        <f>IF(A52="","",VLOOKUP(A52,[7]令和3年度契約状況調査票!$E:$AR,6,FALSE))</f>
        <v/>
      </c>
      <c r="D52" s="43" t="str">
        <f>IF(A52="","",VLOOKUP(A52,[7]令和3年度契約状況調査票!$E:$AR,9,FALSE))</f>
        <v/>
      </c>
      <c r="E52" s="13" t="str">
        <f>IF(A52="","",VLOOKUP(A52,[7]令和3年度契約状況調査票!$E:$AR,10,FALSE))</f>
        <v/>
      </c>
      <c r="F52" s="16" t="str">
        <f>IF(A52="","",VLOOKUP(A52,[7]令和3年度契約状況調査票!$E:$AR,11,FALSE))</f>
        <v/>
      </c>
      <c r="G52" s="17" t="str">
        <f>IF(A52="","",IF(VLOOKUP(A52,[7]令和3年度契約状況調査票!$E:$AR,12,FALSE)="②一般競争入札（総合評価方式）","一般競争入札"&amp;CHAR(10)&amp;"（総合評価方式）","一般競争入札"))</f>
        <v/>
      </c>
      <c r="H52" s="18" t="str">
        <f>IF(A52="","",IF(VLOOKUP(A52,[7]令和3年度契約状況調査票!$E:$AR,21,FALSE)="②同種の他の契約の予定価格を類推されるおそれがあるため公表しない","同種の他の契約の予定価格を類推されるおそれがあるため公表しない",IF(VLOOKUP(A52,[7]令和3年度契約状況調査票!$E:$AR,21,FALSE)="－","－",IF(VLOOKUP(A52,[7]令和3年度契約状況調査票!$E:$AR,7,FALSE)&lt;&gt;"",TEXT(VLOOKUP(A52,[7]令和3年度契約状況調査票!$E:$AR,14,FALSE),"#,##0円")&amp;CHAR(10)&amp;"(A)",VLOOKUP(A52,[7]令和3年度契約状況調査票!$E:$AR,14,FALSE)))))</f>
        <v/>
      </c>
      <c r="I52" s="18" t="str">
        <f>IF(A52="","",VLOOKUP(A52,[7]令和3年度契約状況調査票!$E:$AR,15,FALSE))</f>
        <v/>
      </c>
      <c r="J52" s="19" t="str">
        <f>IF(A52="","",IF(VLOOKUP(A52,[7]令和3年度契約状況調査票!$E:$AR,21,FALSE)="②同種の他の契約の予定価格を類推されるおそれがあるため公表しない","－",IF(VLOOKUP(A52,[7]令和3年度契約状況調査票!$E:$AR,21,FALSE)="－","－",IF(VLOOKUP(A52,[7]令和3年度契約状況調査票!$E:$AR,7,FALSE)&lt;&gt;"",TEXT(VLOOKUP(A52,[7]令和3年度契約状況調査票!$E:$AR,17,FALSE),"#.0%")&amp;CHAR(10)&amp;"(B/A×100)",VLOOKUP(A52,[7]令和3年度契約状況調査票!$E:$AR,17,FALSE)))))</f>
        <v/>
      </c>
      <c r="K52" s="20" t="str">
        <f>IF(A52="","",IF(VLOOKUP(A52,[7]令和3年度契約状況調査票!$E:$AR,27,FALSE)="①公益社団法人","公社",IF(VLOOKUP(A52,[7]令和3年度契約状況調査票!$E:$AR,27,FALSE)="②公益財団法人","公財","")))</f>
        <v/>
      </c>
      <c r="L52" s="20" t="str">
        <f>IF(A52="","",VLOOKUP(A52,[7]令和3年度契約状況調査票!$E:$AR,28,FALSE))</f>
        <v/>
      </c>
      <c r="M52" s="21" t="str">
        <f>IF(A52="","",IF(VLOOKUP(A52,[7]令和3年度契約状況調査票!$E:$AR,28,FALSE)="国所管",VLOOKUP(A52,[7]令和3年度契約状況調査票!$E:$AR,22,FALSE),""))</f>
        <v/>
      </c>
      <c r="N52" s="22" t="str">
        <f>IF(A52="","",IF(AND(P52="○",O52="分担契約/単価契約"),"単価契約"&amp;CHAR(10)&amp;"予定調達総額 "&amp;TEXT(VLOOKUP(A52,[7]令和3年度契約状況調査票!$E:$AR,16,FALSE),"#,##0円")&amp;"(B)"&amp;CHAR(10)&amp;"分担契約"&amp;CHAR(10)&amp;VLOOKUP(A52,[7]令和3年度契約状況調査票!$E:$AR,32,FALSE),IF(AND(P52="○",O52="分担契約"),"分担契約"&amp;CHAR(10)&amp;"契約総額 "&amp;TEXT(VLOOKUP(A52,[7]令和3年度契約状況調査票!$E:$AR,16,FALSE),"#,##0円")&amp;"(B)"&amp;CHAR(10)&amp;VLOOKUP(A52,[7]令和3年度契約状況調査票!$E:$AR,32,FALSE),(IF(O52="分担契約/単価契約","単価契約"&amp;CHAR(10)&amp;"予定調達総額 "&amp;TEXT(VLOOKUP(A52,[7]令和3年度契約状況調査票!$E:$AR,16,FALSE),"#,##0円")&amp;CHAR(10)&amp;"分担契約"&amp;CHAR(10)&amp;VLOOKUP(A52,[7]令和3年度契約状況調査票!$E:$AR,32,FALSE),IF(O52="分担契約","分担契約"&amp;CHAR(10)&amp;"契約総額 "&amp;TEXT(VLOOKUP(A52,[7]令和3年度契約状況調査票!$E:$AR,16,FALSE),"#,##0円")&amp;CHAR(10)&amp;VLOOKUP(A52,[7]令和3年度契約状況調査票!$E:$AR,32,FALSE),IF(O52="単価契約","単価契約"&amp;CHAR(10)&amp;"予定調達総額 "&amp;TEXT(VLOOKUP(A52,[7]令和3年度契約状況調査票!$E:$AR,16,FALSE),"#,##0円")&amp;CHAR(10)&amp;VLOOKUP(A52,[7]令和3年度契約状況調査票!$E:$AR,32,FALSE),VLOOKUP(A52,[7]令和3年度契約状況調査票!$E:$AR,32,FALSE))))))))</f>
        <v/>
      </c>
      <c r="O52" s="36" t="str">
        <f>IF(A52="","",VLOOKUP(A52,[7]令和3年度契約状況調査票!$E:$BY,53,FALSE))</f>
        <v/>
      </c>
      <c r="P52" s="36" t="str">
        <f>IF(A52="","",IF(VLOOKUP(A52,[7]令和3年度契約状況調査票!$E:$AR,21,FALSE)="②同種の他の契約の予定価格を類推されるおそれがあるため公表しない","×","○"))</f>
        <v/>
      </c>
    </row>
    <row r="53" spans="1:16" s="36" customFormat="1" ht="60" hidden="1" customHeight="1">
      <c r="A53" s="42" t="str">
        <f>IF(MAX([7]令和3年度契約状況調査票!C47:E292)&gt;=ROW()-5,ROW()-5,"")</f>
        <v/>
      </c>
      <c r="B53" s="13" t="str">
        <f>IF(A53="","",VLOOKUP(A53,[7]令和3年度契約状況調査票!$E:$AR,5,FALSE))</f>
        <v/>
      </c>
      <c r="C53" s="14" t="str">
        <f>IF(A53="","",VLOOKUP(A53,[7]令和3年度契約状況調査票!$E:$AR,6,FALSE))</f>
        <v/>
      </c>
      <c r="D53" s="43" t="str">
        <f>IF(A53="","",VLOOKUP(A53,[7]令和3年度契約状況調査票!$E:$AR,9,FALSE))</f>
        <v/>
      </c>
      <c r="E53" s="13" t="str">
        <f>IF(A53="","",VLOOKUP(A53,[7]令和3年度契約状況調査票!$E:$AR,10,FALSE))</f>
        <v/>
      </c>
      <c r="F53" s="16" t="str">
        <f>IF(A53="","",VLOOKUP(A53,[7]令和3年度契約状況調査票!$E:$AR,11,FALSE))</f>
        <v/>
      </c>
      <c r="G53" s="17" t="str">
        <f>IF(A53="","",IF(VLOOKUP(A53,[7]令和3年度契約状況調査票!$E:$AR,12,FALSE)="②一般競争入札（総合評価方式）","一般競争入札"&amp;CHAR(10)&amp;"（総合評価方式）","一般競争入札"))</f>
        <v/>
      </c>
      <c r="H53" s="18" t="str">
        <f>IF(A53="","",IF(VLOOKUP(A53,[7]令和3年度契約状況調査票!$E:$AR,21,FALSE)="②同種の他の契約の予定価格を類推されるおそれがあるため公表しない","同種の他の契約の予定価格を類推されるおそれがあるため公表しない",IF(VLOOKUP(A53,[7]令和3年度契約状況調査票!$E:$AR,21,FALSE)="－","－",IF(VLOOKUP(A53,[7]令和3年度契約状況調査票!$E:$AR,7,FALSE)&lt;&gt;"",TEXT(VLOOKUP(A53,[7]令和3年度契約状況調査票!$E:$AR,14,FALSE),"#,##0円")&amp;CHAR(10)&amp;"(A)",VLOOKUP(A53,[7]令和3年度契約状況調査票!$E:$AR,14,FALSE)))))</f>
        <v/>
      </c>
      <c r="I53" s="18" t="str">
        <f>IF(A53="","",VLOOKUP(A53,[7]令和3年度契約状況調査票!$E:$AR,15,FALSE))</f>
        <v/>
      </c>
      <c r="J53" s="19" t="str">
        <f>IF(A53="","",IF(VLOOKUP(A53,[7]令和3年度契約状況調査票!$E:$AR,21,FALSE)="②同種の他の契約の予定価格を類推されるおそれがあるため公表しない","－",IF(VLOOKUP(A53,[7]令和3年度契約状況調査票!$E:$AR,21,FALSE)="－","－",IF(VLOOKUP(A53,[7]令和3年度契約状況調査票!$E:$AR,7,FALSE)&lt;&gt;"",TEXT(VLOOKUP(A53,[7]令和3年度契約状況調査票!$E:$AR,17,FALSE),"#.0%")&amp;CHAR(10)&amp;"(B/A×100)",VLOOKUP(A53,[7]令和3年度契約状況調査票!$E:$AR,17,FALSE)))))</f>
        <v/>
      </c>
      <c r="K53" s="20" t="str">
        <f>IF(A53="","",IF(VLOOKUP(A53,[7]令和3年度契約状況調査票!$E:$AR,27,FALSE)="①公益社団法人","公社",IF(VLOOKUP(A53,[7]令和3年度契約状況調査票!$E:$AR,27,FALSE)="②公益財団法人","公財","")))</f>
        <v/>
      </c>
      <c r="L53" s="20" t="str">
        <f>IF(A53="","",VLOOKUP(A53,[7]令和3年度契約状況調査票!$E:$AR,28,FALSE))</f>
        <v/>
      </c>
      <c r="M53" s="21" t="str">
        <f>IF(A53="","",IF(VLOOKUP(A53,[7]令和3年度契約状況調査票!$E:$AR,28,FALSE)="国所管",VLOOKUP(A53,[7]令和3年度契約状況調査票!$E:$AR,22,FALSE),""))</f>
        <v/>
      </c>
      <c r="N53" s="22" t="str">
        <f>IF(A53="","",IF(AND(P53="○",O53="分担契約/単価契約"),"単価契約"&amp;CHAR(10)&amp;"予定調達総額 "&amp;TEXT(VLOOKUP(A53,[7]令和3年度契約状況調査票!$E:$AR,16,FALSE),"#,##0円")&amp;"(B)"&amp;CHAR(10)&amp;"分担契約"&amp;CHAR(10)&amp;VLOOKUP(A53,[7]令和3年度契約状況調査票!$E:$AR,32,FALSE),IF(AND(P53="○",O53="分担契約"),"分担契約"&amp;CHAR(10)&amp;"契約総額 "&amp;TEXT(VLOOKUP(A53,[7]令和3年度契約状況調査票!$E:$AR,16,FALSE),"#,##0円")&amp;"(B)"&amp;CHAR(10)&amp;VLOOKUP(A53,[7]令和3年度契約状況調査票!$E:$AR,32,FALSE),(IF(O53="分担契約/単価契約","単価契約"&amp;CHAR(10)&amp;"予定調達総額 "&amp;TEXT(VLOOKUP(A53,[7]令和3年度契約状況調査票!$E:$AR,16,FALSE),"#,##0円")&amp;CHAR(10)&amp;"分担契約"&amp;CHAR(10)&amp;VLOOKUP(A53,[7]令和3年度契約状況調査票!$E:$AR,32,FALSE),IF(O53="分担契約","分担契約"&amp;CHAR(10)&amp;"契約総額 "&amp;TEXT(VLOOKUP(A53,[7]令和3年度契約状況調査票!$E:$AR,16,FALSE),"#,##0円")&amp;CHAR(10)&amp;VLOOKUP(A53,[7]令和3年度契約状況調査票!$E:$AR,32,FALSE),IF(O53="単価契約","単価契約"&amp;CHAR(10)&amp;"予定調達総額 "&amp;TEXT(VLOOKUP(A53,[7]令和3年度契約状況調査票!$E:$AR,16,FALSE),"#,##0円")&amp;CHAR(10)&amp;VLOOKUP(A53,[7]令和3年度契約状況調査票!$E:$AR,32,FALSE),VLOOKUP(A53,[7]令和3年度契約状況調査票!$E:$AR,32,FALSE))))))))</f>
        <v/>
      </c>
      <c r="O53" s="36" t="str">
        <f>IF(A53="","",VLOOKUP(A53,[7]令和3年度契約状況調査票!$E:$BY,53,FALSE))</f>
        <v/>
      </c>
      <c r="P53" s="36" t="str">
        <f>IF(A53="","",IF(VLOOKUP(A53,[7]令和3年度契約状況調査票!$E:$AR,21,FALSE)="②同種の他の契約の予定価格を類推されるおそれがあるため公表しない","×","○"))</f>
        <v/>
      </c>
    </row>
    <row r="54" spans="1:16" s="36" customFormat="1" ht="60" hidden="1" customHeight="1">
      <c r="A54" s="42" t="str">
        <f>IF(MAX([7]令和3年度契約状況調査票!C48:E293)&gt;=ROW()-5,ROW()-5,"")</f>
        <v/>
      </c>
      <c r="B54" s="13" t="str">
        <f>IF(A54="","",VLOOKUP(A54,[7]令和3年度契約状況調査票!$E:$AR,5,FALSE))</f>
        <v/>
      </c>
      <c r="C54" s="14" t="str">
        <f>IF(A54="","",VLOOKUP(A54,[7]令和3年度契約状況調査票!$E:$AR,6,FALSE))</f>
        <v/>
      </c>
      <c r="D54" s="43" t="str">
        <f>IF(A54="","",VLOOKUP(A54,[7]令和3年度契約状況調査票!$E:$AR,9,FALSE))</f>
        <v/>
      </c>
      <c r="E54" s="13" t="str">
        <f>IF(A54="","",VLOOKUP(A54,[7]令和3年度契約状況調査票!$E:$AR,10,FALSE))</f>
        <v/>
      </c>
      <c r="F54" s="16" t="str">
        <f>IF(A54="","",VLOOKUP(A54,[7]令和3年度契約状況調査票!$E:$AR,11,FALSE))</f>
        <v/>
      </c>
      <c r="G54" s="17" t="str">
        <f>IF(A54="","",IF(VLOOKUP(A54,[7]令和3年度契約状況調査票!$E:$AR,12,FALSE)="②一般競争入札（総合評価方式）","一般競争入札"&amp;CHAR(10)&amp;"（総合評価方式）","一般競争入札"))</f>
        <v/>
      </c>
      <c r="H54" s="18" t="str">
        <f>IF(A54="","",IF(VLOOKUP(A54,[7]令和3年度契約状況調査票!$E:$AR,21,FALSE)="②同種の他の契約の予定価格を類推されるおそれがあるため公表しない","同種の他の契約の予定価格を類推されるおそれがあるため公表しない",IF(VLOOKUP(A54,[7]令和3年度契約状況調査票!$E:$AR,21,FALSE)="－","－",IF(VLOOKUP(A54,[7]令和3年度契約状況調査票!$E:$AR,7,FALSE)&lt;&gt;"",TEXT(VLOOKUP(A54,[7]令和3年度契約状況調査票!$E:$AR,14,FALSE),"#,##0円")&amp;CHAR(10)&amp;"(A)",VLOOKUP(A54,[7]令和3年度契約状況調査票!$E:$AR,14,FALSE)))))</f>
        <v/>
      </c>
      <c r="I54" s="18" t="str">
        <f>IF(A54="","",VLOOKUP(A54,[7]令和3年度契約状況調査票!$E:$AR,15,FALSE))</f>
        <v/>
      </c>
      <c r="J54" s="19" t="str">
        <f>IF(A54="","",IF(VLOOKUP(A54,[7]令和3年度契約状況調査票!$E:$AR,21,FALSE)="②同種の他の契約の予定価格を類推されるおそれがあるため公表しない","－",IF(VLOOKUP(A54,[7]令和3年度契約状況調査票!$E:$AR,21,FALSE)="－","－",IF(VLOOKUP(A54,[7]令和3年度契約状況調査票!$E:$AR,7,FALSE)&lt;&gt;"",TEXT(VLOOKUP(A54,[7]令和3年度契約状況調査票!$E:$AR,17,FALSE),"#.0%")&amp;CHAR(10)&amp;"(B/A×100)",VLOOKUP(A54,[7]令和3年度契約状況調査票!$E:$AR,17,FALSE)))))</f>
        <v/>
      </c>
      <c r="K54" s="20" t="str">
        <f>IF(A54="","",IF(VLOOKUP(A54,[7]令和3年度契約状況調査票!$E:$AR,27,FALSE)="①公益社団法人","公社",IF(VLOOKUP(A54,[7]令和3年度契約状況調査票!$E:$AR,27,FALSE)="②公益財団法人","公財","")))</f>
        <v/>
      </c>
      <c r="L54" s="20" t="str">
        <f>IF(A54="","",VLOOKUP(A54,[7]令和3年度契約状況調査票!$E:$AR,28,FALSE))</f>
        <v/>
      </c>
      <c r="M54" s="21" t="str">
        <f>IF(A54="","",IF(VLOOKUP(A54,[7]令和3年度契約状況調査票!$E:$AR,28,FALSE)="国所管",VLOOKUP(A54,[7]令和3年度契約状況調査票!$E:$AR,22,FALSE),""))</f>
        <v/>
      </c>
      <c r="N54" s="22" t="str">
        <f>IF(A54="","",IF(AND(P54="○",O54="分担契約/単価契約"),"単価契約"&amp;CHAR(10)&amp;"予定調達総額 "&amp;TEXT(VLOOKUP(A54,[7]令和3年度契約状況調査票!$E:$AR,16,FALSE),"#,##0円")&amp;"(B)"&amp;CHAR(10)&amp;"分担契約"&amp;CHAR(10)&amp;VLOOKUP(A54,[7]令和3年度契約状況調査票!$E:$AR,32,FALSE),IF(AND(P54="○",O54="分担契約"),"分担契約"&amp;CHAR(10)&amp;"契約総額 "&amp;TEXT(VLOOKUP(A54,[7]令和3年度契約状況調査票!$E:$AR,16,FALSE),"#,##0円")&amp;"(B)"&amp;CHAR(10)&amp;VLOOKUP(A54,[7]令和3年度契約状況調査票!$E:$AR,32,FALSE),(IF(O54="分担契約/単価契約","単価契約"&amp;CHAR(10)&amp;"予定調達総額 "&amp;TEXT(VLOOKUP(A54,[7]令和3年度契約状況調査票!$E:$AR,16,FALSE),"#,##0円")&amp;CHAR(10)&amp;"分担契約"&amp;CHAR(10)&amp;VLOOKUP(A54,[7]令和3年度契約状況調査票!$E:$AR,32,FALSE),IF(O54="分担契約","分担契約"&amp;CHAR(10)&amp;"契約総額 "&amp;TEXT(VLOOKUP(A54,[7]令和3年度契約状況調査票!$E:$AR,16,FALSE),"#,##0円")&amp;CHAR(10)&amp;VLOOKUP(A54,[7]令和3年度契約状況調査票!$E:$AR,32,FALSE),IF(O54="単価契約","単価契約"&amp;CHAR(10)&amp;"予定調達総額 "&amp;TEXT(VLOOKUP(A54,[7]令和3年度契約状況調査票!$E:$AR,16,FALSE),"#,##0円")&amp;CHAR(10)&amp;VLOOKUP(A54,[7]令和3年度契約状況調査票!$E:$AR,32,FALSE),VLOOKUP(A54,[7]令和3年度契約状況調査票!$E:$AR,32,FALSE))))))))</f>
        <v/>
      </c>
      <c r="O54" s="36" t="str">
        <f>IF(A54="","",VLOOKUP(A54,[7]令和3年度契約状況調査票!$E:$BY,53,FALSE))</f>
        <v/>
      </c>
      <c r="P54" s="36" t="str">
        <f>IF(A54="","",IF(VLOOKUP(A54,[7]令和3年度契約状況調査票!$E:$AR,21,FALSE)="②同種の他の契約の予定価格を類推されるおそれがあるため公表しない","×","○"))</f>
        <v/>
      </c>
    </row>
    <row r="55" spans="1:16" s="36" customFormat="1" ht="60" hidden="1" customHeight="1">
      <c r="A55" s="42" t="str">
        <f>IF(MAX([7]令和3年度契約状況調査票!C49:E294)&gt;=ROW()-5,ROW()-5,"")</f>
        <v/>
      </c>
      <c r="B55" s="13" t="str">
        <f>IF(A55="","",VLOOKUP(A55,[7]令和3年度契約状況調査票!$E:$AR,5,FALSE))</f>
        <v/>
      </c>
      <c r="C55" s="14" t="str">
        <f>IF(A55="","",VLOOKUP(A55,[7]令和3年度契約状況調査票!$E:$AR,6,FALSE))</f>
        <v/>
      </c>
      <c r="D55" s="43" t="str">
        <f>IF(A55="","",VLOOKUP(A55,[7]令和3年度契約状況調査票!$E:$AR,9,FALSE))</f>
        <v/>
      </c>
      <c r="E55" s="13" t="str">
        <f>IF(A55="","",VLOOKUP(A55,[7]令和3年度契約状況調査票!$E:$AR,10,FALSE))</f>
        <v/>
      </c>
      <c r="F55" s="16" t="str">
        <f>IF(A55="","",VLOOKUP(A55,[7]令和3年度契約状況調査票!$E:$AR,11,FALSE))</f>
        <v/>
      </c>
      <c r="G55" s="17" t="str">
        <f>IF(A55="","",IF(VLOOKUP(A55,[7]令和3年度契約状況調査票!$E:$AR,12,FALSE)="②一般競争入札（総合評価方式）","一般競争入札"&amp;CHAR(10)&amp;"（総合評価方式）","一般競争入札"))</f>
        <v/>
      </c>
      <c r="H55" s="18" t="str">
        <f>IF(A55="","",IF(VLOOKUP(A55,[7]令和3年度契約状況調査票!$E:$AR,21,FALSE)="②同種の他の契約の予定価格を類推されるおそれがあるため公表しない","同種の他の契約の予定価格を類推されるおそれがあるため公表しない",IF(VLOOKUP(A55,[7]令和3年度契約状況調査票!$E:$AR,21,FALSE)="－","－",IF(VLOOKUP(A55,[7]令和3年度契約状況調査票!$E:$AR,7,FALSE)&lt;&gt;"",TEXT(VLOOKUP(A55,[7]令和3年度契約状況調査票!$E:$AR,14,FALSE),"#,##0円")&amp;CHAR(10)&amp;"(A)",VLOOKUP(A55,[7]令和3年度契約状況調査票!$E:$AR,14,FALSE)))))</f>
        <v/>
      </c>
      <c r="I55" s="18" t="str">
        <f>IF(A55="","",VLOOKUP(A55,[7]令和3年度契約状況調査票!$E:$AR,15,FALSE))</f>
        <v/>
      </c>
      <c r="J55" s="19" t="str">
        <f>IF(A55="","",IF(VLOOKUP(A55,[7]令和3年度契約状況調査票!$E:$AR,21,FALSE)="②同種の他の契約の予定価格を類推されるおそれがあるため公表しない","－",IF(VLOOKUP(A55,[7]令和3年度契約状況調査票!$E:$AR,21,FALSE)="－","－",IF(VLOOKUP(A55,[7]令和3年度契約状況調査票!$E:$AR,7,FALSE)&lt;&gt;"",TEXT(VLOOKUP(A55,[7]令和3年度契約状況調査票!$E:$AR,17,FALSE),"#.0%")&amp;CHAR(10)&amp;"(B/A×100)",VLOOKUP(A55,[7]令和3年度契約状況調査票!$E:$AR,17,FALSE)))))</f>
        <v/>
      </c>
      <c r="K55" s="20" t="str">
        <f>IF(A55="","",IF(VLOOKUP(A55,[7]令和3年度契約状況調査票!$E:$AR,27,FALSE)="①公益社団法人","公社",IF(VLOOKUP(A55,[7]令和3年度契約状況調査票!$E:$AR,27,FALSE)="②公益財団法人","公財","")))</f>
        <v/>
      </c>
      <c r="L55" s="20" t="str">
        <f>IF(A55="","",VLOOKUP(A55,[7]令和3年度契約状況調査票!$E:$AR,28,FALSE))</f>
        <v/>
      </c>
      <c r="M55" s="21" t="str">
        <f>IF(A55="","",IF(VLOOKUP(A55,[7]令和3年度契約状況調査票!$E:$AR,28,FALSE)="国所管",VLOOKUP(A55,[7]令和3年度契約状況調査票!$E:$AR,22,FALSE),""))</f>
        <v/>
      </c>
      <c r="N55" s="22" t="str">
        <f>IF(A55="","",IF(AND(P55="○",O55="分担契約/単価契約"),"単価契約"&amp;CHAR(10)&amp;"予定調達総額 "&amp;TEXT(VLOOKUP(A55,[7]令和3年度契約状況調査票!$E:$AR,16,FALSE),"#,##0円")&amp;"(B)"&amp;CHAR(10)&amp;"分担契約"&amp;CHAR(10)&amp;VLOOKUP(A55,[7]令和3年度契約状況調査票!$E:$AR,32,FALSE),IF(AND(P55="○",O55="分担契約"),"分担契約"&amp;CHAR(10)&amp;"契約総額 "&amp;TEXT(VLOOKUP(A55,[7]令和3年度契約状況調査票!$E:$AR,16,FALSE),"#,##0円")&amp;"(B)"&amp;CHAR(10)&amp;VLOOKUP(A55,[7]令和3年度契約状況調査票!$E:$AR,32,FALSE),(IF(O55="分担契約/単価契約","単価契約"&amp;CHAR(10)&amp;"予定調達総額 "&amp;TEXT(VLOOKUP(A55,[7]令和3年度契約状況調査票!$E:$AR,16,FALSE),"#,##0円")&amp;CHAR(10)&amp;"分担契約"&amp;CHAR(10)&amp;VLOOKUP(A55,[7]令和3年度契約状況調査票!$E:$AR,32,FALSE),IF(O55="分担契約","分担契約"&amp;CHAR(10)&amp;"契約総額 "&amp;TEXT(VLOOKUP(A55,[7]令和3年度契約状況調査票!$E:$AR,16,FALSE),"#,##0円")&amp;CHAR(10)&amp;VLOOKUP(A55,[7]令和3年度契約状況調査票!$E:$AR,32,FALSE),IF(O55="単価契約","単価契約"&amp;CHAR(10)&amp;"予定調達総額 "&amp;TEXT(VLOOKUP(A55,[7]令和3年度契約状況調査票!$E:$AR,16,FALSE),"#,##0円")&amp;CHAR(10)&amp;VLOOKUP(A55,[7]令和3年度契約状況調査票!$E:$AR,32,FALSE),VLOOKUP(A55,[7]令和3年度契約状況調査票!$E:$AR,32,FALSE))))))))</f>
        <v/>
      </c>
      <c r="O55" s="36" t="str">
        <f>IF(A55="","",VLOOKUP(A55,[7]令和3年度契約状況調査票!$E:$BY,53,FALSE))</f>
        <v/>
      </c>
      <c r="P55" s="36" t="str">
        <f>IF(A55="","",IF(VLOOKUP(A55,[7]令和3年度契約状況調査票!$E:$AR,21,FALSE)="②同種の他の契約の予定価格を類推されるおそれがあるため公表しない","×","○"))</f>
        <v/>
      </c>
    </row>
    <row r="56" spans="1:16" s="36" customFormat="1" ht="60" hidden="1" customHeight="1">
      <c r="A56" s="42" t="str">
        <f>IF(MAX([7]令和3年度契約状況調査票!C50:E295)&gt;=ROW()-5,ROW()-5,"")</f>
        <v/>
      </c>
      <c r="B56" s="13" t="str">
        <f>IF(A56="","",VLOOKUP(A56,[7]令和3年度契約状況調査票!$E:$AR,5,FALSE))</f>
        <v/>
      </c>
      <c r="C56" s="14" t="str">
        <f>IF(A56="","",VLOOKUP(A56,[7]令和3年度契約状況調査票!$E:$AR,6,FALSE))</f>
        <v/>
      </c>
      <c r="D56" s="43" t="str">
        <f>IF(A56="","",VLOOKUP(A56,[7]令和3年度契約状況調査票!$E:$AR,9,FALSE))</f>
        <v/>
      </c>
      <c r="E56" s="13" t="str">
        <f>IF(A56="","",VLOOKUP(A56,[7]令和3年度契約状況調査票!$E:$AR,10,FALSE))</f>
        <v/>
      </c>
      <c r="F56" s="16" t="str">
        <f>IF(A56="","",VLOOKUP(A56,[7]令和3年度契約状況調査票!$E:$AR,11,FALSE))</f>
        <v/>
      </c>
      <c r="G56" s="17" t="str">
        <f>IF(A56="","",IF(VLOOKUP(A56,[7]令和3年度契約状況調査票!$E:$AR,12,FALSE)="②一般競争入札（総合評価方式）","一般競争入札"&amp;CHAR(10)&amp;"（総合評価方式）","一般競争入札"))</f>
        <v/>
      </c>
      <c r="H56" s="18" t="str">
        <f>IF(A56="","",IF(VLOOKUP(A56,[7]令和3年度契約状況調査票!$E:$AR,21,FALSE)="②同種の他の契約の予定価格を類推されるおそれがあるため公表しない","同種の他の契約の予定価格を類推されるおそれがあるため公表しない",IF(VLOOKUP(A56,[7]令和3年度契約状況調査票!$E:$AR,21,FALSE)="－","－",IF(VLOOKUP(A56,[7]令和3年度契約状況調査票!$E:$AR,7,FALSE)&lt;&gt;"",TEXT(VLOOKUP(A56,[7]令和3年度契約状況調査票!$E:$AR,14,FALSE),"#,##0円")&amp;CHAR(10)&amp;"(A)",VLOOKUP(A56,[7]令和3年度契約状況調査票!$E:$AR,14,FALSE)))))</f>
        <v/>
      </c>
      <c r="I56" s="18" t="str">
        <f>IF(A56="","",VLOOKUP(A56,[7]令和3年度契約状況調査票!$E:$AR,15,FALSE))</f>
        <v/>
      </c>
      <c r="J56" s="19" t="str">
        <f>IF(A56="","",IF(VLOOKUP(A56,[7]令和3年度契約状況調査票!$E:$AR,21,FALSE)="②同種の他の契約の予定価格を類推されるおそれがあるため公表しない","－",IF(VLOOKUP(A56,[7]令和3年度契約状況調査票!$E:$AR,21,FALSE)="－","－",IF(VLOOKUP(A56,[7]令和3年度契約状況調査票!$E:$AR,7,FALSE)&lt;&gt;"",TEXT(VLOOKUP(A56,[7]令和3年度契約状況調査票!$E:$AR,17,FALSE),"#.0%")&amp;CHAR(10)&amp;"(B/A×100)",VLOOKUP(A56,[7]令和3年度契約状況調査票!$E:$AR,17,FALSE)))))</f>
        <v/>
      </c>
      <c r="K56" s="20" t="str">
        <f>IF(A56="","",IF(VLOOKUP(A56,[7]令和3年度契約状況調査票!$E:$AR,27,FALSE)="①公益社団法人","公社",IF(VLOOKUP(A56,[7]令和3年度契約状況調査票!$E:$AR,27,FALSE)="②公益財団法人","公財","")))</f>
        <v/>
      </c>
      <c r="L56" s="20" t="str">
        <f>IF(A56="","",VLOOKUP(A56,[7]令和3年度契約状況調査票!$E:$AR,28,FALSE))</f>
        <v/>
      </c>
      <c r="M56" s="21" t="str">
        <f>IF(A56="","",IF(VLOOKUP(A56,[7]令和3年度契約状況調査票!$E:$AR,28,FALSE)="国所管",VLOOKUP(A56,[7]令和3年度契約状況調査票!$E:$AR,22,FALSE),""))</f>
        <v/>
      </c>
      <c r="N56" s="22" t="str">
        <f>IF(A56="","",IF(AND(P56="○",O56="分担契約/単価契約"),"単価契約"&amp;CHAR(10)&amp;"予定調達総額 "&amp;TEXT(VLOOKUP(A56,[7]令和3年度契約状況調査票!$E:$AR,16,FALSE),"#,##0円")&amp;"(B)"&amp;CHAR(10)&amp;"分担契約"&amp;CHAR(10)&amp;VLOOKUP(A56,[7]令和3年度契約状況調査票!$E:$AR,32,FALSE),IF(AND(P56="○",O56="分担契約"),"分担契約"&amp;CHAR(10)&amp;"契約総額 "&amp;TEXT(VLOOKUP(A56,[7]令和3年度契約状況調査票!$E:$AR,16,FALSE),"#,##0円")&amp;"(B)"&amp;CHAR(10)&amp;VLOOKUP(A56,[7]令和3年度契約状況調査票!$E:$AR,32,FALSE),(IF(O56="分担契約/単価契約","単価契約"&amp;CHAR(10)&amp;"予定調達総額 "&amp;TEXT(VLOOKUP(A56,[7]令和3年度契約状況調査票!$E:$AR,16,FALSE),"#,##0円")&amp;CHAR(10)&amp;"分担契約"&amp;CHAR(10)&amp;VLOOKUP(A56,[7]令和3年度契約状況調査票!$E:$AR,32,FALSE),IF(O56="分担契約","分担契約"&amp;CHAR(10)&amp;"契約総額 "&amp;TEXT(VLOOKUP(A56,[7]令和3年度契約状況調査票!$E:$AR,16,FALSE),"#,##0円")&amp;CHAR(10)&amp;VLOOKUP(A56,[7]令和3年度契約状況調査票!$E:$AR,32,FALSE),IF(O56="単価契約","単価契約"&amp;CHAR(10)&amp;"予定調達総額 "&amp;TEXT(VLOOKUP(A56,[7]令和3年度契約状況調査票!$E:$AR,16,FALSE),"#,##0円")&amp;CHAR(10)&amp;VLOOKUP(A56,[7]令和3年度契約状況調査票!$E:$AR,32,FALSE),VLOOKUP(A56,[7]令和3年度契約状況調査票!$E:$AR,32,FALSE))))))))</f>
        <v/>
      </c>
      <c r="O56" s="36" t="str">
        <f>IF(A56="","",VLOOKUP(A56,[7]令和3年度契約状況調査票!$E:$BY,53,FALSE))</f>
        <v/>
      </c>
      <c r="P56" s="36" t="str">
        <f>IF(A56="","",IF(VLOOKUP(A56,[7]令和3年度契約状況調査票!$E:$AR,21,FALSE)="②同種の他の契約の予定価格を類推されるおそれがあるため公表しない","×","○"))</f>
        <v/>
      </c>
    </row>
    <row r="57" spans="1:16" s="36" customFormat="1" ht="60" hidden="1" customHeight="1">
      <c r="A57" s="42" t="str">
        <f>IF(MAX([7]令和3年度契約状況調査票!C51:E296)&gt;=ROW()-5,ROW()-5,"")</f>
        <v/>
      </c>
      <c r="B57" s="13" t="str">
        <f>IF(A57="","",VLOOKUP(A57,[7]令和3年度契約状況調査票!$E:$AR,5,FALSE))</f>
        <v/>
      </c>
      <c r="C57" s="14" t="str">
        <f>IF(A57="","",VLOOKUP(A57,[7]令和3年度契約状況調査票!$E:$AR,6,FALSE))</f>
        <v/>
      </c>
      <c r="D57" s="43" t="str">
        <f>IF(A57="","",VLOOKUP(A57,[7]令和3年度契約状況調査票!$E:$AR,9,FALSE))</f>
        <v/>
      </c>
      <c r="E57" s="13" t="str">
        <f>IF(A57="","",VLOOKUP(A57,[7]令和3年度契約状況調査票!$E:$AR,10,FALSE))</f>
        <v/>
      </c>
      <c r="F57" s="16" t="str">
        <f>IF(A57="","",VLOOKUP(A57,[7]令和3年度契約状況調査票!$E:$AR,11,FALSE))</f>
        <v/>
      </c>
      <c r="G57" s="17" t="str">
        <f>IF(A57="","",IF(VLOOKUP(A57,[7]令和3年度契約状況調査票!$E:$AR,12,FALSE)="②一般競争入札（総合評価方式）","一般競争入札"&amp;CHAR(10)&amp;"（総合評価方式）","一般競争入札"))</f>
        <v/>
      </c>
      <c r="H57" s="18" t="str">
        <f>IF(A57="","",IF(VLOOKUP(A57,[7]令和3年度契約状況調査票!$E:$AR,21,FALSE)="②同種の他の契約の予定価格を類推されるおそれがあるため公表しない","同種の他の契約の予定価格を類推されるおそれがあるため公表しない",IF(VLOOKUP(A57,[7]令和3年度契約状況調査票!$E:$AR,21,FALSE)="－","－",IF(VLOOKUP(A57,[7]令和3年度契約状況調査票!$E:$AR,7,FALSE)&lt;&gt;"",TEXT(VLOOKUP(A57,[7]令和3年度契約状況調査票!$E:$AR,14,FALSE),"#,##0円")&amp;CHAR(10)&amp;"(A)",VLOOKUP(A57,[7]令和3年度契約状況調査票!$E:$AR,14,FALSE)))))</f>
        <v/>
      </c>
      <c r="I57" s="18" t="str">
        <f>IF(A57="","",VLOOKUP(A57,[7]令和3年度契約状況調査票!$E:$AR,15,FALSE))</f>
        <v/>
      </c>
      <c r="J57" s="19" t="str">
        <f>IF(A57="","",IF(VLOOKUP(A57,[7]令和3年度契約状況調査票!$E:$AR,21,FALSE)="②同種の他の契約の予定価格を類推されるおそれがあるため公表しない","－",IF(VLOOKUP(A57,[7]令和3年度契約状況調査票!$E:$AR,21,FALSE)="－","－",IF(VLOOKUP(A57,[7]令和3年度契約状況調査票!$E:$AR,7,FALSE)&lt;&gt;"",TEXT(VLOOKUP(A57,[7]令和3年度契約状況調査票!$E:$AR,17,FALSE),"#.0%")&amp;CHAR(10)&amp;"(B/A×100)",VLOOKUP(A57,[7]令和3年度契約状況調査票!$E:$AR,17,FALSE)))))</f>
        <v/>
      </c>
      <c r="K57" s="20" t="str">
        <f>IF(A57="","",IF(VLOOKUP(A57,[7]令和3年度契約状況調査票!$E:$AR,27,FALSE)="①公益社団法人","公社",IF(VLOOKUP(A57,[7]令和3年度契約状況調査票!$E:$AR,27,FALSE)="②公益財団法人","公財","")))</f>
        <v/>
      </c>
      <c r="L57" s="20" t="str">
        <f>IF(A57="","",VLOOKUP(A57,[7]令和3年度契約状況調査票!$E:$AR,28,FALSE))</f>
        <v/>
      </c>
      <c r="M57" s="21" t="str">
        <f>IF(A57="","",IF(VLOOKUP(A57,[7]令和3年度契約状況調査票!$E:$AR,28,FALSE)="国所管",VLOOKUP(A57,[7]令和3年度契約状況調査票!$E:$AR,22,FALSE),""))</f>
        <v/>
      </c>
      <c r="N57" s="22" t="str">
        <f>IF(A57="","",IF(AND(P57="○",O57="分担契約/単価契約"),"単価契約"&amp;CHAR(10)&amp;"予定調達総額 "&amp;TEXT(VLOOKUP(A57,[7]令和3年度契約状況調査票!$E:$AR,16,FALSE),"#,##0円")&amp;"(B)"&amp;CHAR(10)&amp;"分担契約"&amp;CHAR(10)&amp;VLOOKUP(A57,[7]令和3年度契約状況調査票!$E:$AR,32,FALSE),IF(AND(P57="○",O57="分担契約"),"分担契約"&amp;CHAR(10)&amp;"契約総額 "&amp;TEXT(VLOOKUP(A57,[7]令和3年度契約状況調査票!$E:$AR,16,FALSE),"#,##0円")&amp;"(B)"&amp;CHAR(10)&amp;VLOOKUP(A57,[7]令和3年度契約状況調査票!$E:$AR,32,FALSE),(IF(O57="分担契約/単価契約","単価契約"&amp;CHAR(10)&amp;"予定調達総額 "&amp;TEXT(VLOOKUP(A57,[7]令和3年度契約状況調査票!$E:$AR,16,FALSE),"#,##0円")&amp;CHAR(10)&amp;"分担契約"&amp;CHAR(10)&amp;VLOOKUP(A57,[7]令和3年度契約状況調査票!$E:$AR,32,FALSE),IF(O57="分担契約","分担契約"&amp;CHAR(10)&amp;"契約総額 "&amp;TEXT(VLOOKUP(A57,[7]令和3年度契約状況調査票!$E:$AR,16,FALSE),"#,##0円")&amp;CHAR(10)&amp;VLOOKUP(A57,[7]令和3年度契約状況調査票!$E:$AR,32,FALSE),IF(O57="単価契約","単価契約"&amp;CHAR(10)&amp;"予定調達総額 "&amp;TEXT(VLOOKUP(A57,[7]令和3年度契約状況調査票!$E:$AR,16,FALSE),"#,##0円")&amp;CHAR(10)&amp;VLOOKUP(A57,[7]令和3年度契約状況調査票!$E:$AR,32,FALSE),VLOOKUP(A57,[7]令和3年度契約状況調査票!$E:$AR,32,FALSE))))))))</f>
        <v/>
      </c>
      <c r="O57" s="36" t="str">
        <f>IF(A57="","",VLOOKUP(A57,[7]令和3年度契約状況調査票!$E:$BY,53,FALSE))</f>
        <v/>
      </c>
      <c r="P57" s="36" t="str">
        <f>IF(A57="","",IF(VLOOKUP(A57,[7]令和3年度契約状況調査票!$E:$AR,21,FALSE)="②同種の他の契約の予定価格を類推されるおそれがあるため公表しない","×","○"))</f>
        <v/>
      </c>
    </row>
    <row r="58" spans="1:16" s="36" customFormat="1" ht="60" hidden="1" customHeight="1">
      <c r="A58" s="42" t="str">
        <f>IF(MAX([7]令和3年度契約状況調査票!C52:E297)&gt;=ROW()-5,ROW()-5,"")</f>
        <v/>
      </c>
      <c r="B58" s="13" t="str">
        <f>IF(A58="","",VLOOKUP(A58,[7]令和3年度契約状況調査票!$E:$AR,5,FALSE))</f>
        <v/>
      </c>
      <c r="C58" s="14" t="str">
        <f>IF(A58="","",VLOOKUP(A58,[7]令和3年度契約状況調査票!$E:$AR,6,FALSE))</f>
        <v/>
      </c>
      <c r="D58" s="43" t="str">
        <f>IF(A58="","",VLOOKUP(A58,[7]令和3年度契約状況調査票!$E:$AR,9,FALSE))</f>
        <v/>
      </c>
      <c r="E58" s="13" t="str">
        <f>IF(A58="","",VLOOKUP(A58,[7]令和3年度契約状況調査票!$E:$AR,10,FALSE))</f>
        <v/>
      </c>
      <c r="F58" s="16" t="str">
        <f>IF(A58="","",VLOOKUP(A58,[7]令和3年度契約状況調査票!$E:$AR,11,FALSE))</f>
        <v/>
      </c>
      <c r="G58" s="17" t="str">
        <f>IF(A58="","",IF(VLOOKUP(A58,[7]令和3年度契約状況調査票!$E:$AR,12,FALSE)="②一般競争入札（総合評価方式）","一般競争入札"&amp;CHAR(10)&amp;"（総合評価方式）","一般競争入札"))</f>
        <v/>
      </c>
      <c r="H58" s="18" t="str">
        <f>IF(A58="","",IF(VLOOKUP(A58,[7]令和3年度契約状況調査票!$E:$AR,21,FALSE)="②同種の他の契約の予定価格を類推されるおそれがあるため公表しない","同種の他の契約の予定価格を類推されるおそれがあるため公表しない",IF(VLOOKUP(A58,[7]令和3年度契約状況調査票!$E:$AR,21,FALSE)="－","－",IF(VLOOKUP(A58,[7]令和3年度契約状況調査票!$E:$AR,7,FALSE)&lt;&gt;"",TEXT(VLOOKUP(A58,[7]令和3年度契約状況調査票!$E:$AR,14,FALSE),"#,##0円")&amp;CHAR(10)&amp;"(A)",VLOOKUP(A58,[7]令和3年度契約状況調査票!$E:$AR,14,FALSE)))))</f>
        <v/>
      </c>
      <c r="I58" s="18" t="str">
        <f>IF(A58="","",VLOOKUP(A58,[7]令和3年度契約状況調査票!$E:$AR,15,FALSE))</f>
        <v/>
      </c>
      <c r="J58" s="19" t="str">
        <f>IF(A58="","",IF(VLOOKUP(A58,[7]令和3年度契約状況調査票!$E:$AR,21,FALSE)="②同種の他の契約の予定価格を類推されるおそれがあるため公表しない","－",IF(VLOOKUP(A58,[7]令和3年度契約状況調査票!$E:$AR,21,FALSE)="－","－",IF(VLOOKUP(A58,[7]令和3年度契約状況調査票!$E:$AR,7,FALSE)&lt;&gt;"",TEXT(VLOOKUP(A58,[7]令和3年度契約状況調査票!$E:$AR,17,FALSE),"#.0%")&amp;CHAR(10)&amp;"(B/A×100)",VLOOKUP(A58,[7]令和3年度契約状況調査票!$E:$AR,17,FALSE)))))</f>
        <v/>
      </c>
      <c r="K58" s="20" t="str">
        <f>IF(A58="","",IF(VLOOKUP(A58,[7]令和3年度契約状況調査票!$E:$AR,27,FALSE)="①公益社団法人","公社",IF(VLOOKUP(A58,[7]令和3年度契約状況調査票!$E:$AR,27,FALSE)="②公益財団法人","公財","")))</f>
        <v/>
      </c>
      <c r="L58" s="20" t="str">
        <f>IF(A58="","",VLOOKUP(A58,[7]令和3年度契約状況調査票!$E:$AR,28,FALSE))</f>
        <v/>
      </c>
      <c r="M58" s="21" t="str">
        <f>IF(A58="","",IF(VLOOKUP(A58,[7]令和3年度契約状況調査票!$E:$AR,28,FALSE)="国所管",VLOOKUP(A58,[7]令和3年度契約状況調査票!$E:$AR,22,FALSE),""))</f>
        <v/>
      </c>
      <c r="N58" s="22" t="str">
        <f>IF(A58="","",IF(AND(P58="○",O58="分担契約/単価契約"),"単価契約"&amp;CHAR(10)&amp;"予定調達総額 "&amp;TEXT(VLOOKUP(A58,[7]令和3年度契約状況調査票!$E:$AR,16,FALSE),"#,##0円")&amp;"(B)"&amp;CHAR(10)&amp;"分担契約"&amp;CHAR(10)&amp;VLOOKUP(A58,[7]令和3年度契約状況調査票!$E:$AR,32,FALSE),IF(AND(P58="○",O58="分担契約"),"分担契約"&amp;CHAR(10)&amp;"契約総額 "&amp;TEXT(VLOOKUP(A58,[7]令和3年度契約状況調査票!$E:$AR,16,FALSE),"#,##0円")&amp;"(B)"&amp;CHAR(10)&amp;VLOOKUP(A58,[7]令和3年度契約状況調査票!$E:$AR,32,FALSE),(IF(O58="分担契約/単価契約","単価契約"&amp;CHAR(10)&amp;"予定調達総額 "&amp;TEXT(VLOOKUP(A58,[7]令和3年度契約状況調査票!$E:$AR,16,FALSE),"#,##0円")&amp;CHAR(10)&amp;"分担契約"&amp;CHAR(10)&amp;VLOOKUP(A58,[7]令和3年度契約状況調査票!$E:$AR,32,FALSE),IF(O58="分担契約","分担契約"&amp;CHAR(10)&amp;"契約総額 "&amp;TEXT(VLOOKUP(A58,[7]令和3年度契約状況調査票!$E:$AR,16,FALSE),"#,##0円")&amp;CHAR(10)&amp;VLOOKUP(A58,[7]令和3年度契約状況調査票!$E:$AR,32,FALSE),IF(O58="単価契約","単価契約"&amp;CHAR(10)&amp;"予定調達総額 "&amp;TEXT(VLOOKUP(A58,[7]令和3年度契約状況調査票!$E:$AR,16,FALSE),"#,##0円")&amp;CHAR(10)&amp;VLOOKUP(A58,[7]令和3年度契約状況調査票!$E:$AR,32,FALSE),VLOOKUP(A58,[7]令和3年度契約状況調査票!$E:$AR,32,FALSE))))))))</f>
        <v/>
      </c>
      <c r="O58" s="36" t="str">
        <f>IF(A58="","",VLOOKUP(A58,[7]令和3年度契約状況調査票!$E:$BY,53,FALSE))</f>
        <v/>
      </c>
      <c r="P58" s="36" t="str">
        <f>IF(A58="","",IF(VLOOKUP(A58,[7]令和3年度契約状況調査票!$E:$AR,21,FALSE)="②同種の他の契約の予定価格を類推されるおそれがあるため公表しない","×","○"))</f>
        <v/>
      </c>
    </row>
    <row r="59" spans="1:16" s="36" customFormat="1" ht="60" hidden="1" customHeight="1">
      <c r="A59" s="42" t="str">
        <f>IF(MAX([7]令和3年度契約状況調査票!C53:E298)&gt;=ROW()-5,ROW()-5,"")</f>
        <v/>
      </c>
      <c r="B59" s="13" t="str">
        <f>IF(A59="","",VLOOKUP(A59,[7]令和3年度契約状況調査票!$E:$AR,5,FALSE))</f>
        <v/>
      </c>
      <c r="C59" s="14" t="str">
        <f>IF(A59="","",VLOOKUP(A59,[7]令和3年度契約状況調査票!$E:$AR,6,FALSE))</f>
        <v/>
      </c>
      <c r="D59" s="43" t="str">
        <f>IF(A59="","",VLOOKUP(A59,[7]令和3年度契約状況調査票!$E:$AR,9,FALSE))</f>
        <v/>
      </c>
      <c r="E59" s="13" t="str">
        <f>IF(A59="","",VLOOKUP(A59,[7]令和3年度契約状況調査票!$E:$AR,10,FALSE))</f>
        <v/>
      </c>
      <c r="F59" s="16" t="str">
        <f>IF(A59="","",VLOOKUP(A59,[7]令和3年度契約状況調査票!$E:$AR,11,FALSE))</f>
        <v/>
      </c>
      <c r="G59" s="17" t="str">
        <f>IF(A59="","",IF(VLOOKUP(A59,[7]令和3年度契約状況調査票!$E:$AR,12,FALSE)="②一般競争入札（総合評価方式）","一般競争入札"&amp;CHAR(10)&amp;"（総合評価方式）","一般競争入札"))</f>
        <v/>
      </c>
      <c r="H59" s="18" t="str">
        <f>IF(A59="","",IF(VLOOKUP(A59,[7]令和3年度契約状況調査票!$E:$AR,21,FALSE)="②同種の他の契約の予定価格を類推されるおそれがあるため公表しない","同種の他の契約の予定価格を類推されるおそれがあるため公表しない",IF(VLOOKUP(A59,[7]令和3年度契約状況調査票!$E:$AR,21,FALSE)="－","－",IF(VLOOKUP(A59,[7]令和3年度契約状況調査票!$E:$AR,7,FALSE)&lt;&gt;"",TEXT(VLOOKUP(A59,[7]令和3年度契約状況調査票!$E:$AR,14,FALSE),"#,##0円")&amp;CHAR(10)&amp;"(A)",VLOOKUP(A59,[7]令和3年度契約状況調査票!$E:$AR,14,FALSE)))))</f>
        <v/>
      </c>
      <c r="I59" s="18" t="str">
        <f>IF(A59="","",VLOOKUP(A59,[7]令和3年度契約状況調査票!$E:$AR,15,FALSE))</f>
        <v/>
      </c>
      <c r="J59" s="19" t="str">
        <f>IF(A59="","",IF(VLOOKUP(A59,[7]令和3年度契約状況調査票!$E:$AR,21,FALSE)="②同種の他の契約の予定価格を類推されるおそれがあるため公表しない","－",IF(VLOOKUP(A59,[7]令和3年度契約状況調査票!$E:$AR,21,FALSE)="－","－",IF(VLOOKUP(A59,[7]令和3年度契約状況調査票!$E:$AR,7,FALSE)&lt;&gt;"",TEXT(VLOOKUP(A59,[7]令和3年度契約状況調査票!$E:$AR,17,FALSE),"#.0%")&amp;CHAR(10)&amp;"(B/A×100)",VLOOKUP(A59,[7]令和3年度契約状況調査票!$E:$AR,17,FALSE)))))</f>
        <v/>
      </c>
      <c r="K59" s="20" t="str">
        <f>IF(A59="","",IF(VLOOKUP(A59,[7]令和3年度契約状況調査票!$E:$AR,27,FALSE)="①公益社団法人","公社",IF(VLOOKUP(A59,[7]令和3年度契約状況調査票!$E:$AR,27,FALSE)="②公益財団法人","公財","")))</f>
        <v/>
      </c>
      <c r="L59" s="20" t="str">
        <f>IF(A59="","",VLOOKUP(A59,[7]令和3年度契約状況調査票!$E:$AR,28,FALSE))</f>
        <v/>
      </c>
      <c r="M59" s="21" t="str">
        <f>IF(A59="","",IF(VLOOKUP(A59,[7]令和3年度契約状況調査票!$E:$AR,28,FALSE)="国所管",VLOOKUP(A59,[7]令和3年度契約状況調査票!$E:$AR,22,FALSE),""))</f>
        <v/>
      </c>
      <c r="N59" s="22" t="str">
        <f>IF(A59="","",IF(AND(P59="○",O59="分担契約/単価契約"),"単価契約"&amp;CHAR(10)&amp;"予定調達総額 "&amp;TEXT(VLOOKUP(A59,[7]令和3年度契約状況調査票!$E:$AR,16,FALSE),"#,##0円")&amp;"(B)"&amp;CHAR(10)&amp;"分担契約"&amp;CHAR(10)&amp;VLOOKUP(A59,[7]令和3年度契約状況調査票!$E:$AR,32,FALSE),IF(AND(P59="○",O59="分担契約"),"分担契約"&amp;CHAR(10)&amp;"契約総額 "&amp;TEXT(VLOOKUP(A59,[7]令和3年度契約状況調査票!$E:$AR,16,FALSE),"#,##0円")&amp;"(B)"&amp;CHAR(10)&amp;VLOOKUP(A59,[7]令和3年度契約状況調査票!$E:$AR,32,FALSE),(IF(O59="分担契約/単価契約","単価契約"&amp;CHAR(10)&amp;"予定調達総額 "&amp;TEXT(VLOOKUP(A59,[7]令和3年度契約状況調査票!$E:$AR,16,FALSE),"#,##0円")&amp;CHAR(10)&amp;"分担契約"&amp;CHAR(10)&amp;VLOOKUP(A59,[7]令和3年度契約状況調査票!$E:$AR,32,FALSE),IF(O59="分担契約","分担契約"&amp;CHAR(10)&amp;"契約総額 "&amp;TEXT(VLOOKUP(A59,[7]令和3年度契約状況調査票!$E:$AR,16,FALSE),"#,##0円")&amp;CHAR(10)&amp;VLOOKUP(A59,[7]令和3年度契約状況調査票!$E:$AR,32,FALSE),IF(O59="単価契約","単価契約"&amp;CHAR(10)&amp;"予定調達総額 "&amp;TEXT(VLOOKUP(A59,[7]令和3年度契約状況調査票!$E:$AR,16,FALSE),"#,##0円")&amp;CHAR(10)&amp;VLOOKUP(A59,[7]令和3年度契約状況調査票!$E:$AR,32,FALSE),VLOOKUP(A59,[7]令和3年度契約状況調査票!$E:$AR,32,FALSE))))))))</f>
        <v/>
      </c>
      <c r="O59" s="36" t="str">
        <f>IF(A59="","",VLOOKUP(A59,[7]令和3年度契約状況調査票!$E:$BY,53,FALSE))</f>
        <v/>
      </c>
      <c r="P59" s="36" t="str">
        <f>IF(A59="","",IF(VLOOKUP(A59,[7]令和3年度契約状況調査票!$E:$AR,21,FALSE)="②同種の他の契約の予定価格を類推されるおそれがあるため公表しない","×","○"))</f>
        <v/>
      </c>
    </row>
    <row r="60" spans="1:16" s="36" customFormat="1" ht="60" hidden="1" customHeight="1">
      <c r="A60" s="42" t="str">
        <f>IF(MAX([7]令和3年度契約状況調査票!C54:E299)&gt;=ROW()-5,ROW()-5,"")</f>
        <v/>
      </c>
      <c r="B60" s="13" t="str">
        <f>IF(A60="","",VLOOKUP(A60,[7]令和3年度契約状況調査票!$E:$AR,5,FALSE))</f>
        <v/>
      </c>
      <c r="C60" s="14" t="str">
        <f>IF(A60="","",VLOOKUP(A60,[7]令和3年度契約状況調査票!$E:$AR,6,FALSE))</f>
        <v/>
      </c>
      <c r="D60" s="43" t="str">
        <f>IF(A60="","",VLOOKUP(A60,[7]令和3年度契約状況調査票!$E:$AR,9,FALSE))</f>
        <v/>
      </c>
      <c r="E60" s="13" t="str">
        <f>IF(A60="","",VLOOKUP(A60,[7]令和3年度契約状況調査票!$E:$AR,10,FALSE))</f>
        <v/>
      </c>
      <c r="F60" s="16" t="str">
        <f>IF(A60="","",VLOOKUP(A60,[7]令和3年度契約状況調査票!$E:$AR,11,FALSE))</f>
        <v/>
      </c>
      <c r="G60" s="17" t="str">
        <f>IF(A60="","",IF(VLOOKUP(A60,[7]令和3年度契約状況調査票!$E:$AR,12,FALSE)="②一般競争入札（総合評価方式）","一般競争入札"&amp;CHAR(10)&amp;"（総合評価方式）","一般競争入札"))</f>
        <v/>
      </c>
      <c r="H60" s="18" t="str">
        <f>IF(A60="","",IF(VLOOKUP(A60,[7]令和3年度契約状況調査票!$E:$AR,21,FALSE)="②同種の他の契約の予定価格を類推されるおそれがあるため公表しない","同種の他の契約の予定価格を類推されるおそれがあるため公表しない",IF(VLOOKUP(A60,[7]令和3年度契約状況調査票!$E:$AR,21,FALSE)="－","－",IF(VLOOKUP(A60,[7]令和3年度契約状況調査票!$E:$AR,7,FALSE)&lt;&gt;"",TEXT(VLOOKUP(A60,[7]令和3年度契約状況調査票!$E:$AR,14,FALSE),"#,##0円")&amp;CHAR(10)&amp;"(A)",VLOOKUP(A60,[7]令和3年度契約状況調査票!$E:$AR,14,FALSE)))))</f>
        <v/>
      </c>
      <c r="I60" s="18" t="str">
        <f>IF(A60="","",VLOOKUP(A60,[7]令和3年度契約状況調査票!$E:$AR,15,FALSE))</f>
        <v/>
      </c>
      <c r="J60" s="19" t="str">
        <f>IF(A60="","",IF(VLOOKUP(A60,[7]令和3年度契約状況調査票!$E:$AR,21,FALSE)="②同種の他の契約の予定価格を類推されるおそれがあるため公表しない","－",IF(VLOOKUP(A60,[7]令和3年度契約状況調査票!$E:$AR,21,FALSE)="－","－",IF(VLOOKUP(A60,[7]令和3年度契約状況調査票!$E:$AR,7,FALSE)&lt;&gt;"",TEXT(VLOOKUP(A60,[7]令和3年度契約状況調査票!$E:$AR,17,FALSE),"#.0%")&amp;CHAR(10)&amp;"(B/A×100)",VLOOKUP(A60,[7]令和3年度契約状況調査票!$E:$AR,17,FALSE)))))</f>
        <v/>
      </c>
      <c r="K60" s="20" t="str">
        <f>IF(A60="","",IF(VLOOKUP(A60,[7]令和3年度契約状況調査票!$E:$AR,27,FALSE)="①公益社団法人","公社",IF(VLOOKUP(A60,[7]令和3年度契約状況調査票!$E:$AR,27,FALSE)="②公益財団法人","公財","")))</f>
        <v/>
      </c>
      <c r="L60" s="20" t="str">
        <f>IF(A60="","",VLOOKUP(A60,[7]令和3年度契約状況調査票!$E:$AR,28,FALSE))</f>
        <v/>
      </c>
      <c r="M60" s="21" t="str">
        <f>IF(A60="","",IF(VLOOKUP(A60,[7]令和3年度契約状況調査票!$E:$AR,28,FALSE)="国所管",VLOOKUP(A60,[7]令和3年度契約状況調査票!$E:$AR,22,FALSE),""))</f>
        <v/>
      </c>
      <c r="N60" s="22" t="str">
        <f>IF(A60="","",IF(AND(P60="○",O60="分担契約/単価契約"),"単価契約"&amp;CHAR(10)&amp;"予定調達総額 "&amp;TEXT(VLOOKUP(A60,[7]令和3年度契約状況調査票!$E:$AR,16,FALSE),"#,##0円")&amp;"(B)"&amp;CHAR(10)&amp;"分担契約"&amp;CHAR(10)&amp;VLOOKUP(A60,[7]令和3年度契約状況調査票!$E:$AR,32,FALSE),IF(AND(P60="○",O60="分担契約"),"分担契約"&amp;CHAR(10)&amp;"契約総額 "&amp;TEXT(VLOOKUP(A60,[7]令和3年度契約状況調査票!$E:$AR,16,FALSE),"#,##0円")&amp;"(B)"&amp;CHAR(10)&amp;VLOOKUP(A60,[7]令和3年度契約状況調査票!$E:$AR,32,FALSE),(IF(O60="分担契約/単価契約","単価契約"&amp;CHAR(10)&amp;"予定調達総額 "&amp;TEXT(VLOOKUP(A60,[7]令和3年度契約状況調査票!$E:$AR,16,FALSE),"#,##0円")&amp;CHAR(10)&amp;"分担契約"&amp;CHAR(10)&amp;VLOOKUP(A60,[7]令和3年度契約状況調査票!$E:$AR,32,FALSE),IF(O60="分担契約","分担契約"&amp;CHAR(10)&amp;"契約総額 "&amp;TEXT(VLOOKUP(A60,[7]令和3年度契約状況調査票!$E:$AR,16,FALSE),"#,##0円")&amp;CHAR(10)&amp;VLOOKUP(A60,[7]令和3年度契約状況調査票!$E:$AR,32,FALSE),IF(O60="単価契約","単価契約"&amp;CHAR(10)&amp;"予定調達総額 "&amp;TEXT(VLOOKUP(A60,[7]令和3年度契約状況調査票!$E:$AR,16,FALSE),"#,##0円")&amp;CHAR(10)&amp;VLOOKUP(A60,[7]令和3年度契約状況調査票!$E:$AR,32,FALSE),VLOOKUP(A60,[7]令和3年度契約状況調査票!$E:$AR,32,FALSE))))))))</f>
        <v/>
      </c>
      <c r="O60" s="36" t="str">
        <f>IF(A60="","",VLOOKUP(A60,[7]令和3年度契約状況調査票!$E:$BY,53,FALSE))</f>
        <v/>
      </c>
      <c r="P60" s="36" t="str">
        <f>IF(A60="","",IF(VLOOKUP(A60,[7]令和3年度契約状況調査票!$E:$AR,21,FALSE)="②同種の他の契約の予定価格を類推されるおそれがあるため公表しない","×","○"))</f>
        <v/>
      </c>
    </row>
    <row r="61" spans="1:16" s="36" customFormat="1" ht="60" hidden="1" customHeight="1">
      <c r="A61" s="42" t="str">
        <f>IF(MAX([7]令和3年度契約状況調査票!C55:E300)&gt;=ROW()-5,ROW()-5,"")</f>
        <v/>
      </c>
      <c r="B61" s="13" t="str">
        <f>IF(A61="","",VLOOKUP(A61,[7]令和3年度契約状況調査票!$E:$AR,5,FALSE))</f>
        <v/>
      </c>
      <c r="C61" s="14" t="str">
        <f>IF(A61="","",VLOOKUP(A61,[7]令和3年度契約状況調査票!$E:$AR,6,FALSE))</f>
        <v/>
      </c>
      <c r="D61" s="43" t="str">
        <f>IF(A61="","",VLOOKUP(A61,[7]令和3年度契約状況調査票!$E:$AR,9,FALSE))</f>
        <v/>
      </c>
      <c r="E61" s="13" t="str">
        <f>IF(A61="","",VLOOKUP(A61,[7]令和3年度契約状況調査票!$E:$AR,10,FALSE))</f>
        <v/>
      </c>
      <c r="F61" s="16" t="str">
        <f>IF(A61="","",VLOOKUP(A61,[7]令和3年度契約状況調査票!$E:$AR,11,FALSE))</f>
        <v/>
      </c>
      <c r="G61" s="17" t="str">
        <f>IF(A61="","",IF(VLOOKUP(A61,[7]令和3年度契約状況調査票!$E:$AR,12,FALSE)="②一般競争入札（総合評価方式）","一般競争入札"&amp;CHAR(10)&amp;"（総合評価方式）","一般競争入札"))</f>
        <v/>
      </c>
      <c r="H61" s="18" t="str">
        <f>IF(A61="","",IF(VLOOKUP(A61,[7]令和3年度契約状況調査票!$E:$AR,21,FALSE)="②同種の他の契約の予定価格を類推されるおそれがあるため公表しない","同種の他の契約の予定価格を類推されるおそれがあるため公表しない",IF(VLOOKUP(A61,[7]令和3年度契約状況調査票!$E:$AR,21,FALSE)="－","－",IF(VLOOKUP(A61,[7]令和3年度契約状況調査票!$E:$AR,7,FALSE)&lt;&gt;"",TEXT(VLOOKUP(A61,[7]令和3年度契約状況調査票!$E:$AR,14,FALSE),"#,##0円")&amp;CHAR(10)&amp;"(A)",VLOOKUP(A61,[7]令和3年度契約状況調査票!$E:$AR,14,FALSE)))))</f>
        <v/>
      </c>
      <c r="I61" s="18" t="str">
        <f>IF(A61="","",VLOOKUP(A61,[7]令和3年度契約状況調査票!$E:$AR,15,FALSE))</f>
        <v/>
      </c>
      <c r="J61" s="19" t="str">
        <f>IF(A61="","",IF(VLOOKUP(A61,[7]令和3年度契約状況調査票!$E:$AR,21,FALSE)="②同種の他の契約の予定価格を類推されるおそれがあるため公表しない","－",IF(VLOOKUP(A61,[7]令和3年度契約状況調査票!$E:$AR,21,FALSE)="－","－",IF(VLOOKUP(A61,[7]令和3年度契約状況調査票!$E:$AR,7,FALSE)&lt;&gt;"",TEXT(VLOOKUP(A61,[7]令和3年度契約状況調査票!$E:$AR,17,FALSE),"#.0%")&amp;CHAR(10)&amp;"(B/A×100)",VLOOKUP(A61,[7]令和3年度契約状況調査票!$E:$AR,17,FALSE)))))</f>
        <v/>
      </c>
      <c r="K61" s="20" t="str">
        <f>IF(A61="","",IF(VLOOKUP(A61,[7]令和3年度契約状況調査票!$E:$AR,27,FALSE)="①公益社団法人","公社",IF(VLOOKUP(A61,[7]令和3年度契約状況調査票!$E:$AR,27,FALSE)="②公益財団法人","公財","")))</f>
        <v/>
      </c>
      <c r="L61" s="20" t="str">
        <f>IF(A61="","",VLOOKUP(A61,[7]令和3年度契約状況調査票!$E:$AR,28,FALSE))</f>
        <v/>
      </c>
      <c r="M61" s="21" t="str">
        <f>IF(A61="","",IF(VLOOKUP(A61,[7]令和3年度契約状況調査票!$E:$AR,28,FALSE)="国所管",VLOOKUP(A61,[7]令和3年度契約状況調査票!$E:$AR,22,FALSE),""))</f>
        <v/>
      </c>
      <c r="N61" s="22" t="str">
        <f>IF(A61="","",IF(AND(P61="○",O61="分担契約/単価契約"),"単価契約"&amp;CHAR(10)&amp;"予定調達総額 "&amp;TEXT(VLOOKUP(A61,[7]令和3年度契約状況調査票!$E:$AR,16,FALSE),"#,##0円")&amp;"(B)"&amp;CHAR(10)&amp;"分担契約"&amp;CHAR(10)&amp;VLOOKUP(A61,[7]令和3年度契約状況調査票!$E:$AR,32,FALSE),IF(AND(P61="○",O61="分担契約"),"分担契約"&amp;CHAR(10)&amp;"契約総額 "&amp;TEXT(VLOOKUP(A61,[7]令和3年度契約状況調査票!$E:$AR,16,FALSE),"#,##0円")&amp;"(B)"&amp;CHAR(10)&amp;VLOOKUP(A61,[7]令和3年度契約状況調査票!$E:$AR,32,FALSE),(IF(O61="分担契約/単価契約","単価契約"&amp;CHAR(10)&amp;"予定調達総額 "&amp;TEXT(VLOOKUP(A61,[7]令和3年度契約状況調査票!$E:$AR,16,FALSE),"#,##0円")&amp;CHAR(10)&amp;"分担契約"&amp;CHAR(10)&amp;VLOOKUP(A61,[7]令和3年度契約状況調査票!$E:$AR,32,FALSE),IF(O61="分担契約","分担契約"&amp;CHAR(10)&amp;"契約総額 "&amp;TEXT(VLOOKUP(A61,[7]令和3年度契約状況調査票!$E:$AR,16,FALSE),"#,##0円")&amp;CHAR(10)&amp;VLOOKUP(A61,[7]令和3年度契約状況調査票!$E:$AR,32,FALSE),IF(O61="単価契約","単価契約"&amp;CHAR(10)&amp;"予定調達総額 "&amp;TEXT(VLOOKUP(A61,[7]令和3年度契約状況調査票!$E:$AR,16,FALSE),"#,##0円")&amp;CHAR(10)&amp;VLOOKUP(A61,[7]令和3年度契約状況調査票!$E:$AR,32,FALSE),VLOOKUP(A61,[7]令和3年度契約状況調査票!$E:$AR,32,FALSE))))))))</f>
        <v/>
      </c>
      <c r="O61" s="36" t="str">
        <f>IF(A61="","",VLOOKUP(A61,[7]令和3年度契約状況調査票!$E:$BY,53,FALSE))</f>
        <v/>
      </c>
      <c r="P61" s="36" t="str">
        <f>IF(A61="","",IF(VLOOKUP(A61,[7]令和3年度契約状況調査票!$E:$AR,21,FALSE)="②同種の他の契約の予定価格を類推されるおそれがあるため公表しない","×","○"))</f>
        <v/>
      </c>
    </row>
    <row r="62" spans="1:16" s="36" customFormat="1" ht="60" hidden="1" customHeight="1">
      <c r="A62" s="42" t="str">
        <f>IF(MAX([7]令和3年度契約状況調査票!C56:E301)&gt;=ROW()-5,ROW()-5,"")</f>
        <v/>
      </c>
      <c r="B62" s="13" t="str">
        <f>IF(A62="","",VLOOKUP(A62,[7]令和3年度契約状況調査票!$E:$AR,5,FALSE))</f>
        <v/>
      </c>
      <c r="C62" s="14" t="str">
        <f>IF(A62="","",VLOOKUP(A62,[7]令和3年度契約状況調査票!$E:$AR,6,FALSE))</f>
        <v/>
      </c>
      <c r="D62" s="43" t="str">
        <f>IF(A62="","",VLOOKUP(A62,[7]令和3年度契約状況調査票!$E:$AR,9,FALSE))</f>
        <v/>
      </c>
      <c r="E62" s="13" t="str">
        <f>IF(A62="","",VLOOKUP(A62,[7]令和3年度契約状況調査票!$E:$AR,10,FALSE))</f>
        <v/>
      </c>
      <c r="F62" s="16" t="str">
        <f>IF(A62="","",VLOOKUP(A62,[7]令和3年度契約状況調査票!$E:$AR,11,FALSE))</f>
        <v/>
      </c>
      <c r="G62" s="17" t="str">
        <f>IF(A62="","",IF(VLOOKUP(A62,[7]令和3年度契約状況調査票!$E:$AR,12,FALSE)="②一般競争入札（総合評価方式）","一般競争入札"&amp;CHAR(10)&amp;"（総合評価方式）","一般競争入札"))</f>
        <v/>
      </c>
      <c r="H62" s="18" t="str">
        <f>IF(A62="","",IF(VLOOKUP(A62,[7]令和3年度契約状況調査票!$E:$AR,21,FALSE)="②同種の他の契約の予定価格を類推されるおそれがあるため公表しない","同種の他の契約の予定価格を類推されるおそれがあるため公表しない",IF(VLOOKUP(A62,[7]令和3年度契約状況調査票!$E:$AR,21,FALSE)="－","－",IF(VLOOKUP(A62,[7]令和3年度契約状況調査票!$E:$AR,7,FALSE)&lt;&gt;"",TEXT(VLOOKUP(A62,[7]令和3年度契約状況調査票!$E:$AR,14,FALSE),"#,##0円")&amp;CHAR(10)&amp;"(A)",VLOOKUP(A62,[7]令和3年度契約状況調査票!$E:$AR,14,FALSE)))))</f>
        <v/>
      </c>
      <c r="I62" s="18" t="str">
        <f>IF(A62="","",VLOOKUP(A62,[7]令和3年度契約状況調査票!$E:$AR,15,FALSE))</f>
        <v/>
      </c>
      <c r="J62" s="19" t="str">
        <f>IF(A62="","",IF(VLOOKUP(A62,[7]令和3年度契約状況調査票!$E:$AR,21,FALSE)="②同種の他の契約の予定価格を類推されるおそれがあるため公表しない","－",IF(VLOOKUP(A62,[7]令和3年度契約状況調査票!$E:$AR,21,FALSE)="－","－",IF(VLOOKUP(A62,[7]令和3年度契約状況調査票!$E:$AR,7,FALSE)&lt;&gt;"",TEXT(VLOOKUP(A62,[7]令和3年度契約状況調査票!$E:$AR,17,FALSE),"#.0%")&amp;CHAR(10)&amp;"(B/A×100)",VLOOKUP(A62,[7]令和3年度契約状況調査票!$E:$AR,17,FALSE)))))</f>
        <v/>
      </c>
      <c r="K62" s="20" t="str">
        <f>IF(A62="","",IF(VLOOKUP(A62,[7]令和3年度契約状況調査票!$E:$AR,27,FALSE)="①公益社団法人","公社",IF(VLOOKUP(A62,[7]令和3年度契約状況調査票!$E:$AR,27,FALSE)="②公益財団法人","公財","")))</f>
        <v/>
      </c>
      <c r="L62" s="20" t="str">
        <f>IF(A62="","",VLOOKUP(A62,[7]令和3年度契約状況調査票!$E:$AR,28,FALSE))</f>
        <v/>
      </c>
      <c r="M62" s="21" t="str">
        <f>IF(A62="","",IF(VLOOKUP(A62,[7]令和3年度契約状況調査票!$E:$AR,28,FALSE)="国所管",VLOOKUP(A62,[7]令和3年度契約状況調査票!$E:$AR,22,FALSE),""))</f>
        <v/>
      </c>
      <c r="N62" s="22" t="str">
        <f>IF(A62="","",IF(AND(P62="○",O62="分担契約/単価契約"),"単価契約"&amp;CHAR(10)&amp;"予定調達総額 "&amp;TEXT(VLOOKUP(A62,[7]令和3年度契約状況調査票!$E:$AR,16,FALSE),"#,##0円")&amp;"(B)"&amp;CHAR(10)&amp;"分担契約"&amp;CHAR(10)&amp;VLOOKUP(A62,[7]令和3年度契約状況調査票!$E:$AR,32,FALSE),IF(AND(P62="○",O62="分担契約"),"分担契約"&amp;CHAR(10)&amp;"契約総額 "&amp;TEXT(VLOOKUP(A62,[7]令和3年度契約状況調査票!$E:$AR,16,FALSE),"#,##0円")&amp;"(B)"&amp;CHAR(10)&amp;VLOOKUP(A62,[7]令和3年度契約状況調査票!$E:$AR,32,FALSE),(IF(O62="分担契約/単価契約","単価契約"&amp;CHAR(10)&amp;"予定調達総額 "&amp;TEXT(VLOOKUP(A62,[7]令和3年度契約状況調査票!$E:$AR,16,FALSE),"#,##0円")&amp;CHAR(10)&amp;"分担契約"&amp;CHAR(10)&amp;VLOOKUP(A62,[7]令和3年度契約状況調査票!$E:$AR,32,FALSE),IF(O62="分担契約","分担契約"&amp;CHAR(10)&amp;"契約総額 "&amp;TEXT(VLOOKUP(A62,[7]令和3年度契約状況調査票!$E:$AR,16,FALSE),"#,##0円")&amp;CHAR(10)&amp;VLOOKUP(A62,[7]令和3年度契約状況調査票!$E:$AR,32,FALSE),IF(O62="単価契約","単価契約"&amp;CHAR(10)&amp;"予定調達総額 "&amp;TEXT(VLOOKUP(A62,[7]令和3年度契約状況調査票!$E:$AR,16,FALSE),"#,##0円")&amp;CHAR(10)&amp;VLOOKUP(A62,[7]令和3年度契約状況調査票!$E:$AR,32,FALSE),VLOOKUP(A62,[7]令和3年度契約状況調査票!$E:$AR,32,FALSE))))))))</f>
        <v/>
      </c>
      <c r="O62" s="36" t="str">
        <f>IF(A62="","",VLOOKUP(A62,[7]令和3年度契約状況調査票!$E:$BY,53,FALSE))</f>
        <v/>
      </c>
      <c r="P62" s="36" t="str">
        <f>IF(A62="","",IF(VLOOKUP(A62,[7]令和3年度契約状況調査票!$E:$AR,21,FALSE)="②同種の他の契約の予定価格を類推されるおそれがあるため公表しない","×","○"))</f>
        <v/>
      </c>
    </row>
    <row r="63" spans="1:16" s="36" customFormat="1" ht="60" hidden="1" customHeight="1">
      <c r="A63" s="42" t="str">
        <f>IF(MAX([7]令和3年度契約状況調査票!C57:E302)&gt;=ROW()-5,ROW()-5,"")</f>
        <v/>
      </c>
      <c r="B63" s="13" t="str">
        <f>IF(A63="","",VLOOKUP(A63,[7]令和3年度契約状況調査票!$E:$AR,5,FALSE))</f>
        <v/>
      </c>
      <c r="C63" s="14" t="str">
        <f>IF(A63="","",VLOOKUP(A63,[7]令和3年度契約状況調査票!$E:$AR,6,FALSE))</f>
        <v/>
      </c>
      <c r="D63" s="43" t="str">
        <f>IF(A63="","",VLOOKUP(A63,[7]令和3年度契約状況調査票!$E:$AR,9,FALSE))</f>
        <v/>
      </c>
      <c r="E63" s="13" t="str">
        <f>IF(A63="","",VLOOKUP(A63,[7]令和3年度契約状況調査票!$E:$AR,10,FALSE))</f>
        <v/>
      </c>
      <c r="F63" s="16" t="str">
        <f>IF(A63="","",VLOOKUP(A63,[7]令和3年度契約状況調査票!$E:$AR,11,FALSE))</f>
        <v/>
      </c>
      <c r="G63" s="17" t="str">
        <f>IF(A63="","",IF(VLOOKUP(A63,[7]令和3年度契約状況調査票!$E:$AR,12,FALSE)="②一般競争入札（総合評価方式）","一般競争入札"&amp;CHAR(10)&amp;"（総合評価方式）","一般競争入札"))</f>
        <v/>
      </c>
      <c r="H63" s="18" t="str">
        <f>IF(A63="","",IF(VLOOKUP(A63,[7]令和3年度契約状況調査票!$E:$AR,21,FALSE)="②同種の他の契約の予定価格を類推されるおそれがあるため公表しない","同種の他の契約の予定価格を類推されるおそれがあるため公表しない",IF(VLOOKUP(A63,[7]令和3年度契約状況調査票!$E:$AR,21,FALSE)="－","－",IF(VLOOKUP(A63,[7]令和3年度契約状況調査票!$E:$AR,7,FALSE)&lt;&gt;"",TEXT(VLOOKUP(A63,[7]令和3年度契約状況調査票!$E:$AR,14,FALSE),"#,##0円")&amp;CHAR(10)&amp;"(A)",VLOOKUP(A63,[7]令和3年度契約状況調査票!$E:$AR,14,FALSE)))))</f>
        <v/>
      </c>
      <c r="I63" s="18" t="str">
        <f>IF(A63="","",VLOOKUP(A63,[7]令和3年度契約状況調査票!$E:$AR,15,FALSE))</f>
        <v/>
      </c>
      <c r="J63" s="19" t="str">
        <f>IF(A63="","",IF(VLOOKUP(A63,[7]令和3年度契約状況調査票!$E:$AR,21,FALSE)="②同種の他の契約の予定価格を類推されるおそれがあるため公表しない","－",IF(VLOOKUP(A63,[7]令和3年度契約状況調査票!$E:$AR,21,FALSE)="－","－",IF(VLOOKUP(A63,[7]令和3年度契約状況調査票!$E:$AR,7,FALSE)&lt;&gt;"",TEXT(VLOOKUP(A63,[7]令和3年度契約状況調査票!$E:$AR,17,FALSE),"#.0%")&amp;CHAR(10)&amp;"(B/A×100)",VLOOKUP(A63,[7]令和3年度契約状況調査票!$E:$AR,17,FALSE)))))</f>
        <v/>
      </c>
      <c r="K63" s="20" t="str">
        <f>IF(A63="","",IF(VLOOKUP(A63,[7]令和3年度契約状況調査票!$E:$AR,27,FALSE)="①公益社団法人","公社",IF(VLOOKUP(A63,[7]令和3年度契約状況調査票!$E:$AR,27,FALSE)="②公益財団法人","公財","")))</f>
        <v/>
      </c>
      <c r="L63" s="20" t="str">
        <f>IF(A63="","",VLOOKUP(A63,[7]令和3年度契約状況調査票!$E:$AR,28,FALSE))</f>
        <v/>
      </c>
      <c r="M63" s="21" t="str">
        <f>IF(A63="","",IF(VLOOKUP(A63,[7]令和3年度契約状況調査票!$E:$AR,28,FALSE)="国所管",VLOOKUP(A63,[7]令和3年度契約状況調査票!$E:$AR,22,FALSE),""))</f>
        <v/>
      </c>
      <c r="N63" s="22" t="str">
        <f>IF(A63="","",IF(AND(P63="○",O63="分担契約/単価契約"),"単価契約"&amp;CHAR(10)&amp;"予定調達総額 "&amp;TEXT(VLOOKUP(A63,[7]令和3年度契約状況調査票!$E:$AR,16,FALSE),"#,##0円")&amp;"(B)"&amp;CHAR(10)&amp;"分担契約"&amp;CHAR(10)&amp;VLOOKUP(A63,[7]令和3年度契約状況調査票!$E:$AR,32,FALSE),IF(AND(P63="○",O63="分担契約"),"分担契約"&amp;CHAR(10)&amp;"契約総額 "&amp;TEXT(VLOOKUP(A63,[7]令和3年度契約状況調査票!$E:$AR,16,FALSE),"#,##0円")&amp;"(B)"&amp;CHAR(10)&amp;VLOOKUP(A63,[7]令和3年度契約状況調査票!$E:$AR,32,FALSE),(IF(O63="分担契約/単価契約","単価契約"&amp;CHAR(10)&amp;"予定調達総額 "&amp;TEXT(VLOOKUP(A63,[7]令和3年度契約状況調査票!$E:$AR,16,FALSE),"#,##0円")&amp;CHAR(10)&amp;"分担契約"&amp;CHAR(10)&amp;VLOOKUP(A63,[7]令和3年度契約状況調査票!$E:$AR,32,FALSE),IF(O63="分担契約","分担契約"&amp;CHAR(10)&amp;"契約総額 "&amp;TEXT(VLOOKUP(A63,[7]令和3年度契約状況調査票!$E:$AR,16,FALSE),"#,##0円")&amp;CHAR(10)&amp;VLOOKUP(A63,[7]令和3年度契約状況調査票!$E:$AR,32,FALSE),IF(O63="単価契約","単価契約"&amp;CHAR(10)&amp;"予定調達総額 "&amp;TEXT(VLOOKUP(A63,[7]令和3年度契約状況調査票!$E:$AR,16,FALSE),"#,##0円")&amp;CHAR(10)&amp;VLOOKUP(A63,[7]令和3年度契約状況調査票!$E:$AR,32,FALSE),VLOOKUP(A63,[7]令和3年度契約状況調査票!$E:$AR,32,FALSE))))))))</f>
        <v/>
      </c>
      <c r="O63" s="36" t="str">
        <f>IF(A63="","",VLOOKUP(A63,[7]令和3年度契約状況調査票!$E:$BY,53,FALSE))</f>
        <v/>
      </c>
      <c r="P63" s="36" t="str">
        <f>IF(A63="","",IF(VLOOKUP(A63,[7]令和3年度契約状況調査票!$E:$AR,21,FALSE)="②同種の他の契約の予定価格を類推されるおそれがあるため公表しない","×","○"))</f>
        <v/>
      </c>
    </row>
    <row r="64" spans="1:16" s="36" customFormat="1" ht="60" hidden="1" customHeight="1">
      <c r="A64" s="42" t="str">
        <f>IF(MAX([7]令和3年度契約状況調査票!C58:E303)&gt;=ROW()-5,ROW()-5,"")</f>
        <v/>
      </c>
      <c r="B64" s="13" t="str">
        <f>IF(A64="","",VLOOKUP(A64,[7]令和3年度契約状況調査票!$E:$AR,5,FALSE))</f>
        <v/>
      </c>
      <c r="C64" s="14" t="str">
        <f>IF(A64="","",VLOOKUP(A64,[7]令和3年度契約状況調査票!$E:$AR,6,FALSE))</f>
        <v/>
      </c>
      <c r="D64" s="43" t="str">
        <f>IF(A64="","",VLOOKUP(A64,[7]令和3年度契約状況調査票!$E:$AR,9,FALSE))</f>
        <v/>
      </c>
      <c r="E64" s="13" t="str">
        <f>IF(A64="","",VLOOKUP(A64,[7]令和3年度契約状況調査票!$E:$AR,10,FALSE))</f>
        <v/>
      </c>
      <c r="F64" s="16" t="str">
        <f>IF(A64="","",VLOOKUP(A64,[7]令和3年度契約状況調査票!$E:$AR,11,FALSE))</f>
        <v/>
      </c>
      <c r="G64" s="17" t="str">
        <f>IF(A64="","",IF(VLOOKUP(A64,[7]令和3年度契約状況調査票!$E:$AR,12,FALSE)="②一般競争入札（総合評価方式）","一般競争入札"&amp;CHAR(10)&amp;"（総合評価方式）","一般競争入札"))</f>
        <v/>
      </c>
      <c r="H64" s="18" t="str">
        <f>IF(A64="","",IF(VLOOKUP(A64,[7]令和3年度契約状況調査票!$E:$AR,21,FALSE)="②同種の他の契約の予定価格を類推されるおそれがあるため公表しない","同種の他の契約の予定価格を類推されるおそれがあるため公表しない",IF(VLOOKUP(A64,[7]令和3年度契約状況調査票!$E:$AR,21,FALSE)="－","－",IF(VLOOKUP(A64,[7]令和3年度契約状況調査票!$E:$AR,7,FALSE)&lt;&gt;"",TEXT(VLOOKUP(A64,[7]令和3年度契約状況調査票!$E:$AR,14,FALSE),"#,##0円")&amp;CHAR(10)&amp;"(A)",VLOOKUP(A64,[7]令和3年度契約状況調査票!$E:$AR,14,FALSE)))))</f>
        <v/>
      </c>
      <c r="I64" s="18" t="str">
        <f>IF(A64="","",VLOOKUP(A64,[7]令和3年度契約状況調査票!$E:$AR,15,FALSE))</f>
        <v/>
      </c>
      <c r="J64" s="19" t="str">
        <f>IF(A64="","",IF(VLOOKUP(A64,[7]令和3年度契約状況調査票!$E:$AR,21,FALSE)="②同種の他の契約の予定価格を類推されるおそれがあるため公表しない","－",IF(VLOOKUP(A64,[7]令和3年度契約状況調査票!$E:$AR,21,FALSE)="－","－",IF(VLOOKUP(A64,[7]令和3年度契約状況調査票!$E:$AR,7,FALSE)&lt;&gt;"",TEXT(VLOOKUP(A64,[7]令和3年度契約状況調査票!$E:$AR,17,FALSE),"#.0%")&amp;CHAR(10)&amp;"(B/A×100)",VLOOKUP(A64,[7]令和3年度契約状況調査票!$E:$AR,17,FALSE)))))</f>
        <v/>
      </c>
      <c r="K64" s="20" t="str">
        <f>IF(A64="","",IF(VLOOKUP(A64,[7]令和3年度契約状況調査票!$E:$AR,27,FALSE)="①公益社団法人","公社",IF(VLOOKUP(A64,[7]令和3年度契約状況調査票!$E:$AR,27,FALSE)="②公益財団法人","公財","")))</f>
        <v/>
      </c>
      <c r="L64" s="20" t="str">
        <f>IF(A64="","",VLOOKUP(A64,[7]令和3年度契約状況調査票!$E:$AR,28,FALSE))</f>
        <v/>
      </c>
      <c r="M64" s="21" t="str">
        <f>IF(A64="","",IF(VLOOKUP(A64,[7]令和3年度契約状況調査票!$E:$AR,28,FALSE)="国所管",VLOOKUP(A64,[7]令和3年度契約状況調査票!$E:$AR,22,FALSE),""))</f>
        <v/>
      </c>
      <c r="N64" s="22" t="str">
        <f>IF(A64="","",IF(AND(P64="○",O64="分担契約/単価契約"),"単価契約"&amp;CHAR(10)&amp;"予定調達総額 "&amp;TEXT(VLOOKUP(A64,[7]令和3年度契約状況調査票!$E:$AR,16,FALSE),"#,##0円")&amp;"(B)"&amp;CHAR(10)&amp;"分担契約"&amp;CHAR(10)&amp;VLOOKUP(A64,[7]令和3年度契約状況調査票!$E:$AR,32,FALSE),IF(AND(P64="○",O64="分担契約"),"分担契約"&amp;CHAR(10)&amp;"契約総額 "&amp;TEXT(VLOOKUP(A64,[7]令和3年度契約状況調査票!$E:$AR,16,FALSE),"#,##0円")&amp;"(B)"&amp;CHAR(10)&amp;VLOOKUP(A64,[7]令和3年度契約状況調査票!$E:$AR,32,FALSE),(IF(O64="分担契約/単価契約","単価契約"&amp;CHAR(10)&amp;"予定調達総額 "&amp;TEXT(VLOOKUP(A64,[7]令和3年度契約状況調査票!$E:$AR,16,FALSE),"#,##0円")&amp;CHAR(10)&amp;"分担契約"&amp;CHAR(10)&amp;VLOOKUP(A64,[7]令和3年度契約状況調査票!$E:$AR,32,FALSE),IF(O64="分担契約","分担契約"&amp;CHAR(10)&amp;"契約総額 "&amp;TEXT(VLOOKUP(A64,[7]令和3年度契約状況調査票!$E:$AR,16,FALSE),"#,##0円")&amp;CHAR(10)&amp;VLOOKUP(A64,[7]令和3年度契約状況調査票!$E:$AR,32,FALSE),IF(O64="単価契約","単価契約"&amp;CHAR(10)&amp;"予定調達総額 "&amp;TEXT(VLOOKUP(A64,[7]令和3年度契約状況調査票!$E:$AR,16,FALSE),"#,##0円")&amp;CHAR(10)&amp;VLOOKUP(A64,[7]令和3年度契約状況調査票!$E:$AR,32,FALSE),VLOOKUP(A64,[7]令和3年度契約状況調査票!$E:$AR,32,FALSE))))))))</f>
        <v/>
      </c>
      <c r="O64" s="36" t="str">
        <f>IF(A64="","",VLOOKUP(A64,[7]令和3年度契約状況調査票!$E:$BY,53,FALSE))</f>
        <v/>
      </c>
      <c r="P64" s="36" t="str">
        <f>IF(A64="","",IF(VLOOKUP(A64,[7]令和3年度契約状況調査票!$E:$AR,21,FALSE)="②同種の他の契約の予定価格を類推されるおそれがあるため公表しない","×","○"))</f>
        <v/>
      </c>
    </row>
    <row r="65" spans="1:16" s="36" customFormat="1" ht="60" hidden="1" customHeight="1">
      <c r="A65" s="42" t="str">
        <f>IF(MAX([7]令和3年度契約状況調査票!C59:E304)&gt;=ROW()-5,ROW()-5,"")</f>
        <v/>
      </c>
      <c r="B65" s="13" t="str">
        <f>IF(A65="","",VLOOKUP(A65,[7]令和3年度契約状況調査票!$E:$AR,5,FALSE))</f>
        <v/>
      </c>
      <c r="C65" s="14" t="str">
        <f>IF(A65="","",VLOOKUP(A65,[7]令和3年度契約状況調査票!$E:$AR,6,FALSE))</f>
        <v/>
      </c>
      <c r="D65" s="43" t="str">
        <f>IF(A65="","",VLOOKUP(A65,[7]令和3年度契約状況調査票!$E:$AR,9,FALSE))</f>
        <v/>
      </c>
      <c r="E65" s="13" t="str">
        <f>IF(A65="","",VLOOKUP(A65,[7]令和3年度契約状況調査票!$E:$AR,10,FALSE))</f>
        <v/>
      </c>
      <c r="F65" s="16" t="str">
        <f>IF(A65="","",VLOOKUP(A65,[7]令和3年度契約状況調査票!$E:$AR,11,FALSE))</f>
        <v/>
      </c>
      <c r="G65" s="17" t="str">
        <f>IF(A65="","",IF(VLOOKUP(A65,[7]令和3年度契約状況調査票!$E:$AR,12,FALSE)="②一般競争入札（総合評価方式）","一般競争入札"&amp;CHAR(10)&amp;"（総合評価方式）","一般競争入札"))</f>
        <v/>
      </c>
      <c r="H65" s="18" t="str">
        <f>IF(A65="","",IF(VLOOKUP(A65,[7]令和3年度契約状況調査票!$E:$AR,21,FALSE)="②同種の他の契約の予定価格を類推されるおそれがあるため公表しない","同種の他の契約の予定価格を類推されるおそれがあるため公表しない",IF(VLOOKUP(A65,[7]令和3年度契約状況調査票!$E:$AR,21,FALSE)="－","－",IF(VLOOKUP(A65,[7]令和3年度契約状況調査票!$E:$AR,7,FALSE)&lt;&gt;"",TEXT(VLOOKUP(A65,[7]令和3年度契約状況調査票!$E:$AR,14,FALSE),"#,##0円")&amp;CHAR(10)&amp;"(A)",VLOOKUP(A65,[7]令和3年度契約状況調査票!$E:$AR,14,FALSE)))))</f>
        <v/>
      </c>
      <c r="I65" s="18" t="str">
        <f>IF(A65="","",VLOOKUP(A65,[7]令和3年度契約状況調査票!$E:$AR,15,FALSE))</f>
        <v/>
      </c>
      <c r="J65" s="19" t="str">
        <f>IF(A65="","",IF(VLOOKUP(A65,[7]令和3年度契約状況調査票!$E:$AR,21,FALSE)="②同種の他の契約の予定価格を類推されるおそれがあるため公表しない","－",IF(VLOOKUP(A65,[7]令和3年度契約状況調査票!$E:$AR,21,FALSE)="－","－",IF(VLOOKUP(A65,[7]令和3年度契約状況調査票!$E:$AR,7,FALSE)&lt;&gt;"",TEXT(VLOOKUP(A65,[7]令和3年度契約状況調査票!$E:$AR,17,FALSE),"#.0%")&amp;CHAR(10)&amp;"(B/A×100)",VLOOKUP(A65,[7]令和3年度契約状況調査票!$E:$AR,17,FALSE)))))</f>
        <v/>
      </c>
      <c r="K65" s="20" t="str">
        <f>IF(A65="","",IF(VLOOKUP(A65,[7]令和3年度契約状況調査票!$E:$AR,27,FALSE)="①公益社団法人","公社",IF(VLOOKUP(A65,[7]令和3年度契約状況調査票!$E:$AR,27,FALSE)="②公益財団法人","公財","")))</f>
        <v/>
      </c>
      <c r="L65" s="20" t="str">
        <f>IF(A65="","",VLOOKUP(A65,[7]令和3年度契約状況調査票!$E:$AR,28,FALSE))</f>
        <v/>
      </c>
      <c r="M65" s="21" t="str">
        <f>IF(A65="","",IF(VLOOKUP(A65,[7]令和3年度契約状況調査票!$E:$AR,28,FALSE)="国所管",VLOOKUP(A65,[7]令和3年度契約状況調査票!$E:$AR,22,FALSE),""))</f>
        <v/>
      </c>
      <c r="N65" s="22" t="str">
        <f>IF(A65="","",IF(AND(P65="○",O65="分担契約/単価契約"),"単価契約"&amp;CHAR(10)&amp;"予定調達総額 "&amp;TEXT(VLOOKUP(A65,[7]令和3年度契約状況調査票!$E:$AR,16,FALSE),"#,##0円")&amp;"(B)"&amp;CHAR(10)&amp;"分担契約"&amp;CHAR(10)&amp;VLOOKUP(A65,[7]令和3年度契約状況調査票!$E:$AR,32,FALSE),IF(AND(P65="○",O65="分担契約"),"分担契約"&amp;CHAR(10)&amp;"契約総額 "&amp;TEXT(VLOOKUP(A65,[7]令和3年度契約状況調査票!$E:$AR,16,FALSE),"#,##0円")&amp;"(B)"&amp;CHAR(10)&amp;VLOOKUP(A65,[7]令和3年度契約状況調査票!$E:$AR,32,FALSE),(IF(O65="分担契約/単価契約","単価契約"&amp;CHAR(10)&amp;"予定調達総額 "&amp;TEXT(VLOOKUP(A65,[7]令和3年度契約状況調査票!$E:$AR,16,FALSE),"#,##0円")&amp;CHAR(10)&amp;"分担契約"&amp;CHAR(10)&amp;VLOOKUP(A65,[7]令和3年度契約状況調査票!$E:$AR,32,FALSE),IF(O65="分担契約","分担契約"&amp;CHAR(10)&amp;"契約総額 "&amp;TEXT(VLOOKUP(A65,[7]令和3年度契約状況調査票!$E:$AR,16,FALSE),"#,##0円")&amp;CHAR(10)&amp;VLOOKUP(A65,[7]令和3年度契約状況調査票!$E:$AR,32,FALSE),IF(O65="単価契約","単価契約"&amp;CHAR(10)&amp;"予定調達総額 "&amp;TEXT(VLOOKUP(A65,[7]令和3年度契約状況調査票!$E:$AR,16,FALSE),"#,##0円")&amp;CHAR(10)&amp;VLOOKUP(A65,[7]令和3年度契約状況調査票!$E:$AR,32,FALSE),VLOOKUP(A65,[7]令和3年度契約状況調査票!$E:$AR,32,FALSE))))))))</f>
        <v/>
      </c>
      <c r="O65" s="36" t="str">
        <f>IF(A65="","",VLOOKUP(A65,[7]令和3年度契約状況調査票!$E:$BY,53,FALSE))</f>
        <v/>
      </c>
      <c r="P65" s="36" t="str">
        <f>IF(A65="","",IF(VLOOKUP(A65,[7]令和3年度契約状況調査票!$E:$AR,21,FALSE)="②同種の他の契約の予定価格を類推されるおそれがあるため公表しない","×","○"))</f>
        <v/>
      </c>
    </row>
    <row r="66" spans="1:16" s="36" customFormat="1" ht="60" hidden="1" customHeight="1">
      <c r="A66" s="42" t="str">
        <f>IF(MAX([7]令和3年度契約状況調査票!C60:E305)&gt;=ROW()-5,ROW()-5,"")</f>
        <v/>
      </c>
      <c r="B66" s="13" t="str">
        <f>IF(A66="","",VLOOKUP(A66,[7]令和3年度契約状況調査票!$E:$AR,5,FALSE))</f>
        <v/>
      </c>
      <c r="C66" s="14" t="str">
        <f>IF(A66="","",VLOOKUP(A66,[7]令和3年度契約状況調査票!$E:$AR,6,FALSE))</f>
        <v/>
      </c>
      <c r="D66" s="43" t="str">
        <f>IF(A66="","",VLOOKUP(A66,[7]令和3年度契約状況調査票!$E:$AR,9,FALSE))</f>
        <v/>
      </c>
      <c r="E66" s="13" t="str">
        <f>IF(A66="","",VLOOKUP(A66,[7]令和3年度契約状況調査票!$E:$AR,10,FALSE))</f>
        <v/>
      </c>
      <c r="F66" s="16" t="str">
        <f>IF(A66="","",VLOOKUP(A66,[7]令和3年度契約状況調査票!$E:$AR,11,FALSE))</f>
        <v/>
      </c>
      <c r="G66" s="17" t="str">
        <f>IF(A66="","",IF(VLOOKUP(A66,[7]令和3年度契約状況調査票!$E:$AR,12,FALSE)="②一般競争入札（総合評価方式）","一般競争入札"&amp;CHAR(10)&amp;"（総合評価方式）","一般競争入札"))</f>
        <v/>
      </c>
      <c r="H66" s="18" t="str">
        <f>IF(A66="","",IF(VLOOKUP(A66,[7]令和3年度契約状況調査票!$E:$AR,21,FALSE)="②同種の他の契約の予定価格を類推されるおそれがあるため公表しない","同種の他の契約の予定価格を類推されるおそれがあるため公表しない",IF(VLOOKUP(A66,[7]令和3年度契約状況調査票!$E:$AR,21,FALSE)="－","－",IF(VLOOKUP(A66,[7]令和3年度契約状況調査票!$E:$AR,7,FALSE)&lt;&gt;"",TEXT(VLOOKUP(A66,[7]令和3年度契約状況調査票!$E:$AR,14,FALSE),"#,##0円")&amp;CHAR(10)&amp;"(A)",VLOOKUP(A66,[7]令和3年度契約状況調査票!$E:$AR,14,FALSE)))))</f>
        <v/>
      </c>
      <c r="I66" s="18" t="str">
        <f>IF(A66="","",VLOOKUP(A66,[7]令和3年度契約状況調査票!$E:$AR,15,FALSE))</f>
        <v/>
      </c>
      <c r="J66" s="19" t="str">
        <f>IF(A66="","",IF(VLOOKUP(A66,[7]令和3年度契約状況調査票!$E:$AR,21,FALSE)="②同種の他の契約の予定価格を類推されるおそれがあるため公表しない","－",IF(VLOOKUP(A66,[7]令和3年度契約状況調査票!$E:$AR,21,FALSE)="－","－",IF(VLOOKUP(A66,[7]令和3年度契約状況調査票!$E:$AR,7,FALSE)&lt;&gt;"",TEXT(VLOOKUP(A66,[7]令和3年度契約状況調査票!$E:$AR,17,FALSE),"#.0%")&amp;CHAR(10)&amp;"(B/A×100)",VLOOKUP(A66,[7]令和3年度契約状況調査票!$E:$AR,17,FALSE)))))</f>
        <v/>
      </c>
      <c r="K66" s="20" t="str">
        <f>IF(A66="","",IF(VLOOKUP(A66,[7]令和3年度契約状況調査票!$E:$AR,27,FALSE)="①公益社団法人","公社",IF(VLOOKUP(A66,[7]令和3年度契約状況調査票!$E:$AR,27,FALSE)="②公益財団法人","公財","")))</f>
        <v/>
      </c>
      <c r="L66" s="20" t="str">
        <f>IF(A66="","",VLOOKUP(A66,[7]令和3年度契約状況調査票!$E:$AR,28,FALSE))</f>
        <v/>
      </c>
      <c r="M66" s="21" t="str">
        <f>IF(A66="","",IF(VLOOKUP(A66,[7]令和3年度契約状況調査票!$E:$AR,28,FALSE)="国所管",VLOOKUP(A66,[7]令和3年度契約状況調査票!$E:$AR,22,FALSE),""))</f>
        <v/>
      </c>
      <c r="N66" s="22" t="str">
        <f>IF(A66="","",IF(AND(P66="○",O66="分担契約/単価契約"),"単価契約"&amp;CHAR(10)&amp;"予定調達総額 "&amp;TEXT(VLOOKUP(A66,[7]令和3年度契約状況調査票!$E:$AR,16,FALSE),"#,##0円")&amp;"(B)"&amp;CHAR(10)&amp;"分担契約"&amp;CHAR(10)&amp;VLOOKUP(A66,[7]令和3年度契約状況調査票!$E:$AR,32,FALSE),IF(AND(P66="○",O66="分担契約"),"分担契約"&amp;CHAR(10)&amp;"契約総額 "&amp;TEXT(VLOOKUP(A66,[7]令和3年度契約状況調査票!$E:$AR,16,FALSE),"#,##0円")&amp;"(B)"&amp;CHAR(10)&amp;VLOOKUP(A66,[7]令和3年度契約状況調査票!$E:$AR,32,FALSE),(IF(O66="分担契約/単価契約","単価契約"&amp;CHAR(10)&amp;"予定調達総額 "&amp;TEXT(VLOOKUP(A66,[7]令和3年度契約状況調査票!$E:$AR,16,FALSE),"#,##0円")&amp;CHAR(10)&amp;"分担契約"&amp;CHAR(10)&amp;VLOOKUP(A66,[7]令和3年度契約状況調査票!$E:$AR,32,FALSE),IF(O66="分担契約","分担契約"&amp;CHAR(10)&amp;"契約総額 "&amp;TEXT(VLOOKUP(A66,[7]令和3年度契約状況調査票!$E:$AR,16,FALSE),"#,##0円")&amp;CHAR(10)&amp;VLOOKUP(A66,[7]令和3年度契約状況調査票!$E:$AR,32,FALSE),IF(O66="単価契約","単価契約"&amp;CHAR(10)&amp;"予定調達総額 "&amp;TEXT(VLOOKUP(A66,[7]令和3年度契約状況調査票!$E:$AR,16,FALSE),"#,##0円")&amp;CHAR(10)&amp;VLOOKUP(A66,[7]令和3年度契約状況調査票!$E:$AR,32,FALSE),VLOOKUP(A66,[7]令和3年度契約状況調査票!$E:$AR,32,FALSE))))))))</f>
        <v/>
      </c>
      <c r="O66" s="36" t="str">
        <f>IF(A66="","",VLOOKUP(A66,[7]令和3年度契約状況調査票!$E:$BY,53,FALSE))</f>
        <v/>
      </c>
      <c r="P66" s="36" t="str">
        <f>IF(A66="","",IF(VLOOKUP(A66,[7]令和3年度契約状況調査票!$E:$AR,21,FALSE)="②同種の他の契約の予定価格を類推されるおそれがあるため公表しない","×","○"))</f>
        <v/>
      </c>
    </row>
    <row r="67" spans="1:16" s="36" customFormat="1" ht="60" hidden="1" customHeight="1">
      <c r="A67" s="42" t="str">
        <f>IF(MAX([7]令和3年度契約状況調査票!C61:E306)&gt;=ROW()-5,ROW()-5,"")</f>
        <v/>
      </c>
      <c r="B67" s="13" t="str">
        <f>IF(A67="","",VLOOKUP(A67,[7]令和3年度契約状況調査票!$E:$AR,5,FALSE))</f>
        <v/>
      </c>
      <c r="C67" s="14" t="str">
        <f>IF(A67="","",VLOOKUP(A67,[7]令和3年度契約状況調査票!$E:$AR,6,FALSE))</f>
        <v/>
      </c>
      <c r="D67" s="43" t="str">
        <f>IF(A67="","",VLOOKUP(A67,[7]令和3年度契約状況調査票!$E:$AR,9,FALSE))</f>
        <v/>
      </c>
      <c r="E67" s="13" t="str">
        <f>IF(A67="","",VLOOKUP(A67,[7]令和3年度契約状況調査票!$E:$AR,10,FALSE))</f>
        <v/>
      </c>
      <c r="F67" s="16" t="str">
        <f>IF(A67="","",VLOOKUP(A67,[7]令和3年度契約状況調査票!$E:$AR,11,FALSE))</f>
        <v/>
      </c>
      <c r="G67" s="17" t="str">
        <f>IF(A67="","",IF(VLOOKUP(A67,[7]令和3年度契約状況調査票!$E:$AR,12,FALSE)="②一般競争入札（総合評価方式）","一般競争入札"&amp;CHAR(10)&amp;"（総合評価方式）","一般競争入札"))</f>
        <v/>
      </c>
      <c r="H67" s="18" t="str">
        <f>IF(A67="","",IF(VLOOKUP(A67,[7]令和3年度契約状況調査票!$E:$AR,21,FALSE)="②同種の他の契約の予定価格を類推されるおそれがあるため公表しない","同種の他の契約の予定価格を類推されるおそれがあるため公表しない",IF(VLOOKUP(A67,[7]令和3年度契約状況調査票!$E:$AR,21,FALSE)="－","－",IF(VLOOKUP(A67,[7]令和3年度契約状況調査票!$E:$AR,7,FALSE)&lt;&gt;"",TEXT(VLOOKUP(A67,[7]令和3年度契約状況調査票!$E:$AR,14,FALSE),"#,##0円")&amp;CHAR(10)&amp;"(A)",VLOOKUP(A67,[7]令和3年度契約状況調査票!$E:$AR,14,FALSE)))))</f>
        <v/>
      </c>
      <c r="I67" s="18" t="str">
        <f>IF(A67="","",VLOOKUP(A67,[7]令和3年度契約状況調査票!$E:$AR,15,FALSE))</f>
        <v/>
      </c>
      <c r="J67" s="19" t="str">
        <f>IF(A67="","",IF(VLOOKUP(A67,[7]令和3年度契約状況調査票!$E:$AR,21,FALSE)="②同種の他の契約の予定価格を類推されるおそれがあるため公表しない","－",IF(VLOOKUP(A67,[7]令和3年度契約状況調査票!$E:$AR,21,FALSE)="－","－",IF(VLOOKUP(A67,[7]令和3年度契約状況調査票!$E:$AR,7,FALSE)&lt;&gt;"",TEXT(VLOOKUP(A67,[7]令和3年度契約状況調査票!$E:$AR,17,FALSE),"#.0%")&amp;CHAR(10)&amp;"(B/A×100)",VLOOKUP(A67,[7]令和3年度契約状況調査票!$E:$AR,17,FALSE)))))</f>
        <v/>
      </c>
      <c r="K67" s="20" t="str">
        <f>IF(A67="","",IF(VLOOKUP(A67,[7]令和3年度契約状況調査票!$E:$AR,27,FALSE)="①公益社団法人","公社",IF(VLOOKUP(A67,[7]令和3年度契約状況調査票!$E:$AR,27,FALSE)="②公益財団法人","公財","")))</f>
        <v/>
      </c>
      <c r="L67" s="20" t="str">
        <f>IF(A67="","",VLOOKUP(A67,[7]令和3年度契約状況調査票!$E:$AR,28,FALSE))</f>
        <v/>
      </c>
      <c r="M67" s="21" t="str">
        <f>IF(A67="","",IF(VLOOKUP(A67,[7]令和3年度契約状況調査票!$E:$AR,28,FALSE)="国所管",VLOOKUP(A67,[7]令和3年度契約状況調査票!$E:$AR,22,FALSE),""))</f>
        <v/>
      </c>
      <c r="N67" s="22" t="str">
        <f>IF(A67="","",IF(AND(P67="○",O67="分担契約/単価契約"),"単価契約"&amp;CHAR(10)&amp;"予定調達総額 "&amp;TEXT(VLOOKUP(A67,[7]令和3年度契約状況調査票!$E:$AR,16,FALSE),"#,##0円")&amp;"(B)"&amp;CHAR(10)&amp;"分担契約"&amp;CHAR(10)&amp;VLOOKUP(A67,[7]令和3年度契約状況調査票!$E:$AR,32,FALSE),IF(AND(P67="○",O67="分担契約"),"分担契約"&amp;CHAR(10)&amp;"契約総額 "&amp;TEXT(VLOOKUP(A67,[7]令和3年度契約状況調査票!$E:$AR,16,FALSE),"#,##0円")&amp;"(B)"&amp;CHAR(10)&amp;VLOOKUP(A67,[7]令和3年度契約状況調査票!$E:$AR,32,FALSE),(IF(O67="分担契約/単価契約","単価契約"&amp;CHAR(10)&amp;"予定調達総額 "&amp;TEXT(VLOOKUP(A67,[7]令和3年度契約状況調査票!$E:$AR,16,FALSE),"#,##0円")&amp;CHAR(10)&amp;"分担契約"&amp;CHAR(10)&amp;VLOOKUP(A67,[7]令和3年度契約状況調査票!$E:$AR,32,FALSE),IF(O67="分担契約","分担契約"&amp;CHAR(10)&amp;"契約総額 "&amp;TEXT(VLOOKUP(A67,[7]令和3年度契約状況調査票!$E:$AR,16,FALSE),"#,##0円")&amp;CHAR(10)&amp;VLOOKUP(A67,[7]令和3年度契約状況調査票!$E:$AR,32,FALSE),IF(O67="単価契約","単価契約"&amp;CHAR(10)&amp;"予定調達総額 "&amp;TEXT(VLOOKUP(A67,[7]令和3年度契約状況調査票!$E:$AR,16,FALSE),"#,##0円")&amp;CHAR(10)&amp;VLOOKUP(A67,[7]令和3年度契約状況調査票!$E:$AR,32,FALSE),VLOOKUP(A67,[7]令和3年度契約状況調査票!$E:$AR,32,FALSE))))))))</f>
        <v/>
      </c>
      <c r="O67" s="36" t="str">
        <f>IF(A67="","",VLOOKUP(A67,[7]令和3年度契約状況調査票!$E:$BY,53,FALSE))</f>
        <v/>
      </c>
      <c r="P67" s="36" t="str">
        <f>IF(A67="","",IF(VLOOKUP(A67,[7]令和3年度契約状況調査票!$E:$AR,21,FALSE)="②同種の他の契約の予定価格を類推されるおそれがあるため公表しない","×","○"))</f>
        <v/>
      </c>
    </row>
    <row r="68" spans="1:16" s="36" customFormat="1" ht="60" hidden="1" customHeight="1">
      <c r="A68" s="42" t="str">
        <f>IF(MAX([7]令和3年度契約状況調査票!C62:E307)&gt;=ROW()-5,ROW()-5,"")</f>
        <v/>
      </c>
      <c r="B68" s="13" t="str">
        <f>IF(A68="","",VLOOKUP(A68,[7]令和3年度契約状況調査票!$E:$AR,5,FALSE))</f>
        <v/>
      </c>
      <c r="C68" s="14" t="str">
        <f>IF(A68="","",VLOOKUP(A68,[7]令和3年度契約状況調査票!$E:$AR,6,FALSE))</f>
        <v/>
      </c>
      <c r="D68" s="43" t="str">
        <f>IF(A68="","",VLOOKUP(A68,[7]令和3年度契約状況調査票!$E:$AR,9,FALSE))</f>
        <v/>
      </c>
      <c r="E68" s="13" t="str">
        <f>IF(A68="","",VLOOKUP(A68,[7]令和3年度契約状況調査票!$E:$AR,10,FALSE))</f>
        <v/>
      </c>
      <c r="F68" s="16" t="str">
        <f>IF(A68="","",VLOOKUP(A68,[7]令和3年度契約状況調査票!$E:$AR,11,FALSE))</f>
        <v/>
      </c>
      <c r="G68" s="17" t="str">
        <f>IF(A68="","",IF(VLOOKUP(A68,[7]令和3年度契約状況調査票!$E:$AR,12,FALSE)="②一般競争入札（総合評価方式）","一般競争入札"&amp;CHAR(10)&amp;"（総合評価方式）","一般競争入札"))</f>
        <v/>
      </c>
      <c r="H68" s="18" t="str">
        <f>IF(A68="","",IF(VLOOKUP(A68,[7]令和3年度契約状況調査票!$E:$AR,21,FALSE)="②同種の他の契約の予定価格を類推されるおそれがあるため公表しない","同種の他の契約の予定価格を類推されるおそれがあるため公表しない",IF(VLOOKUP(A68,[7]令和3年度契約状況調査票!$E:$AR,21,FALSE)="－","－",IF(VLOOKUP(A68,[7]令和3年度契約状況調査票!$E:$AR,7,FALSE)&lt;&gt;"",TEXT(VLOOKUP(A68,[7]令和3年度契約状況調査票!$E:$AR,14,FALSE),"#,##0円")&amp;CHAR(10)&amp;"(A)",VLOOKUP(A68,[7]令和3年度契約状況調査票!$E:$AR,14,FALSE)))))</f>
        <v/>
      </c>
      <c r="I68" s="18" t="str">
        <f>IF(A68="","",VLOOKUP(A68,[7]令和3年度契約状況調査票!$E:$AR,15,FALSE))</f>
        <v/>
      </c>
      <c r="J68" s="19" t="str">
        <f>IF(A68="","",IF(VLOOKUP(A68,[7]令和3年度契約状況調査票!$E:$AR,21,FALSE)="②同種の他の契約の予定価格を類推されるおそれがあるため公表しない","－",IF(VLOOKUP(A68,[7]令和3年度契約状況調査票!$E:$AR,21,FALSE)="－","－",IF(VLOOKUP(A68,[7]令和3年度契約状況調査票!$E:$AR,7,FALSE)&lt;&gt;"",TEXT(VLOOKUP(A68,[7]令和3年度契約状況調査票!$E:$AR,17,FALSE),"#.0%")&amp;CHAR(10)&amp;"(B/A×100)",VLOOKUP(A68,[7]令和3年度契約状況調査票!$E:$AR,17,FALSE)))))</f>
        <v/>
      </c>
      <c r="K68" s="20" t="str">
        <f>IF(A68="","",IF(VLOOKUP(A68,[7]令和3年度契約状況調査票!$E:$AR,27,FALSE)="①公益社団法人","公社",IF(VLOOKUP(A68,[7]令和3年度契約状況調査票!$E:$AR,27,FALSE)="②公益財団法人","公財","")))</f>
        <v/>
      </c>
      <c r="L68" s="20" t="str">
        <f>IF(A68="","",VLOOKUP(A68,[7]令和3年度契約状況調査票!$E:$AR,28,FALSE))</f>
        <v/>
      </c>
      <c r="M68" s="21" t="str">
        <f>IF(A68="","",IF(VLOOKUP(A68,[7]令和3年度契約状況調査票!$E:$AR,28,FALSE)="国所管",VLOOKUP(A68,[7]令和3年度契約状況調査票!$E:$AR,22,FALSE),""))</f>
        <v/>
      </c>
      <c r="N68" s="22" t="str">
        <f>IF(A68="","",IF(AND(P68="○",O68="分担契約/単価契約"),"単価契約"&amp;CHAR(10)&amp;"予定調達総額 "&amp;TEXT(VLOOKUP(A68,[7]令和3年度契約状況調査票!$E:$AR,16,FALSE),"#,##0円")&amp;"(B)"&amp;CHAR(10)&amp;"分担契約"&amp;CHAR(10)&amp;VLOOKUP(A68,[7]令和3年度契約状況調査票!$E:$AR,32,FALSE),IF(AND(P68="○",O68="分担契約"),"分担契約"&amp;CHAR(10)&amp;"契約総額 "&amp;TEXT(VLOOKUP(A68,[7]令和3年度契約状況調査票!$E:$AR,16,FALSE),"#,##0円")&amp;"(B)"&amp;CHAR(10)&amp;VLOOKUP(A68,[7]令和3年度契約状況調査票!$E:$AR,32,FALSE),(IF(O68="分担契約/単価契約","単価契約"&amp;CHAR(10)&amp;"予定調達総額 "&amp;TEXT(VLOOKUP(A68,[7]令和3年度契約状況調査票!$E:$AR,16,FALSE),"#,##0円")&amp;CHAR(10)&amp;"分担契約"&amp;CHAR(10)&amp;VLOOKUP(A68,[7]令和3年度契約状況調査票!$E:$AR,32,FALSE),IF(O68="分担契約","分担契約"&amp;CHAR(10)&amp;"契約総額 "&amp;TEXT(VLOOKUP(A68,[7]令和3年度契約状況調査票!$E:$AR,16,FALSE),"#,##0円")&amp;CHAR(10)&amp;VLOOKUP(A68,[7]令和3年度契約状況調査票!$E:$AR,32,FALSE),IF(O68="単価契約","単価契約"&amp;CHAR(10)&amp;"予定調達総額 "&amp;TEXT(VLOOKUP(A68,[7]令和3年度契約状況調査票!$E:$AR,16,FALSE),"#,##0円")&amp;CHAR(10)&amp;VLOOKUP(A68,[7]令和3年度契約状況調査票!$E:$AR,32,FALSE),VLOOKUP(A68,[7]令和3年度契約状況調査票!$E:$AR,32,FALSE))))))))</f>
        <v/>
      </c>
      <c r="O68" s="36" t="str">
        <f>IF(A68="","",VLOOKUP(A68,[7]令和3年度契約状況調査票!$E:$BY,53,FALSE))</f>
        <v/>
      </c>
      <c r="P68" s="36" t="str">
        <f>IF(A68="","",IF(VLOOKUP(A68,[7]令和3年度契約状況調査票!$E:$AR,21,FALSE)="②同種の他の契約の予定価格を類推されるおそれがあるため公表しない","×","○"))</f>
        <v/>
      </c>
    </row>
    <row r="69" spans="1:16" s="36" customFormat="1" ht="60" hidden="1" customHeight="1">
      <c r="A69" s="42" t="str">
        <f>IF(MAX([7]令和3年度契約状況調査票!C63:E308)&gt;=ROW()-5,ROW()-5,"")</f>
        <v/>
      </c>
      <c r="B69" s="13" t="str">
        <f>IF(A69="","",VLOOKUP(A69,[7]令和3年度契約状況調査票!$E:$AR,5,FALSE))</f>
        <v/>
      </c>
      <c r="C69" s="14" t="str">
        <f>IF(A69="","",VLOOKUP(A69,[7]令和3年度契約状況調査票!$E:$AR,6,FALSE))</f>
        <v/>
      </c>
      <c r="D69" s="43" t="str">
        <f>IF(A69="","",VLOOKUP(A69,[7]令和3年度契約状況調査票!$E:$AR,9,FALSE))</f>
        <v/>
      </c>
      <c r="E69" s="13" t="str">
        <f>IF(A69="","",VLOOKUP(A69,[7]令和3年度契約状況調査票!$E:$AR,10,FALSE))</f>
        <v/>
      </c>
      <c r="F69" s="16" t="str">
        <f>IF(A69="","",VLOOKUP(A69,[7]令和3年度契約状況調査票!$E:$AR,11,FALSE))</f>
        <v/>
      </c>
      <c r="G69" s="17" t="str">
        <f>IF(A69="","",IF(VLOOKUP(A69,[7]令和3年度契約状況調査票!$E:$AR,12,FALSE)="②一般競争入札（総合評価方式）","一般競争入札"&amp;CHAR(10)&amp;"（総合評価方式）","一般競争入札"))</f>
        <v/>
      </c>
      <c r="H69" s="18" t="str">
        <f>IF(A69="","",IF(VLOOKUP(A69,[7]令和3年度契約状況調査票!$E:$AR,21,FALSE)="②同種の他の契約の予定価格を類推されるおそれがあるため公表しない","同種の他の契約の予定価格を類推されるおそれがあるため公表しない",IF(VLOOKUP(A69,[7]令和3年度契約状況調査票!$E:$AR,21,FALSE)="－","－",IF(VLOOKUP(A69,[7]令和3年度契約状況調査票!$E:$AR,7,FALSE)&lt;&gt;"",TEXT(VLOOKUP(A69,[7]令和3年度契約状況調査票!$E:$AR,14,FALSE),"#,##0円")&amp;CHAR(10)&amp;"(A)",VLOOKUP(A69,[7]令和3年度契約状況調査票!$E:$AR,14,FALSE)))))</f>
        <v/>
      </c>
      <c r="I69" s="18" t="str">
        <f>IF(A69="","",VLOOKUP(A69,[7]令和3年度契約状況調査票!$E:$AR,15,FALSE))</f>
        <v/>
      </c>
      <c r="J69" s="19" t="str">
        <f>IF(A69="","",IF(VLOOKUP(A69,[7]令和3年度契約状況調査票!$E:$AR,21,FALSE)="②同種の他の契約の予定価格を類推されるおそれがあるため公表しない","－",IF(VLOOKUP(A69,[7]令和3年度契約状況調査票!$E:$AR,21,FALSE)="－","－",IF(VLOOKUP(A69,[7]令和3年度契約状況調査票!$E:$AR,7,FALSE)&lt;&gt;"",TEXT(VLOOKUP(A69,[7]令和3年度契約状況調査票!$E:$AR,17,FALSE),"#.0%")&amp;CHAR(10)&amp;"(B/A×100)",VLOOKUP(A69,[7]令和3年度契約状況調査票!$E:$AR,17,FALSE)))))</f>
        <v/>
      </c>
      <c r="K69" s="20" t="str">
        <f>IF(A69="","",IF(VLOOKUP(A69,[7]令和3年度契約状況調査票!$E:$AR,27,FALSE)="①公益社団法人","公社",IF(VLOOKUP(A69,[7]令和3年度契約状況調査票!$E:$AR,27,FALSE)="②公益財団法人","公財","")))</f>
        <v/>
      </c>
      <c r="L69" s="20" t="str">
        <f>IF(A69="","",VLOOKUP(A69,[7]令和3年度契約状況調査票!$E:$AR,28,FALSE))</f>
        <v/>
      </c>
      <c r="M69" s="21" t="str">
        <f>IF(A69="","",IF(VLOOKUP(A69,[7]令和3年度契約状況調査票!$E:$AR,28,FALSE)="国所管",VLOOKUP(A69,[7]令和3年度契約状況調査票!$E:$AR,22,FALSE),""))</f>
        <v/>
      </c>
      <c r="N69" s="22" t="str">
        <f>IF(A69="","",IF(AND(P69="○",O69="分担契約/単価契約"),"単価契約"&amp;CHAR(10)&amp;"予定調達総額 "&amp;TEXT(VLOOKUP(A69,[7]令和3年度契約状況調査票!$E:$AR,16,FALSE),"#,##0円")&amp;"(B)"&amp;CHAR(10)&amp;"分担契約"&amp;CHAR(10)&amp;VLOOKUP(A69,[7]令和3年度契約状況調査票!$E:$AR,32,FALSE),IF(AND(P69="○",O69="分担契約"),"分担契約"&amp;CHAR(10)&amp;"契約総額 "&amp;TEXT(VLOOKUP(A69,[7]令和3年度契約状況調査票!$E:$AR,16,FALSE),"#,##0円")&amp;"(B)"&amp;CHAR(10)&amp;VLOOKUP(A69,[7]令和3年度契約状況調査票!$E:$AR,32,FALSE),(IF(O69="分担契約/単価契約","単価契約"&amp;CHAR(10)&amp;"予定調達総額 "&amp;TEXT(VLOOKUP(A69,[7]令和3年度契約状況調査票!$E:$AR,16,FALSE),"#,##0円")&amp;CHAR(10)&amp;"分担契約"&amp;CHAR(10)&amp;VLOOKUP(A69,[7]令和3年度契約状況調査票!$E:$AR,32,FALSE),IF(O69="分担契約","分担契約"&amp;CHAR(10)&amp;"契約総額 "&amp;TEXT(VLOOKUP(A69,[7]令和3年度契約状況調査票!$E:$AR,16,FALSE),"#,##0円")&amp;CHAR(10)&amp;VLOOKUP(A69,[7]令和3年度契約状況調査票!$E:$AR,32,FALSE),IF(O69="単価契約","単価契約"&amp;CHAR(10)&amp;"予定調達総額 "&amp;TEXT(VLOOKUP(A69,[7]令和3年度契約状況調査票!$E:$AR,16,FALSE),"#,##0円")&amp;CHAR(10)&amp;VLOOKUP(A69,[7]令和3年度契約状況調査票!$E:$AR,32,FALSE),VLOOKUP(A69,[7]令和3年度契約状況調査票!$E:$AR,32,FALSE))))))))</f>
        <v/>
      </c>
      <c r="O69" s="36" t="str">
        <f>IF(A69="","",VLOOKUP(A69,[7]令和3年度契約状況調査票!$E:$BY,53,FALSE))</f>
        <v/>
      </c>
      <c r="P69" s="36" t="str">
        <f>IF(A69="","",IF(VLOOKUP(A69,[7]令和3年度契約状況調査票!$E:$AR,21,FALSE)="②同種の他の契約の予定価格を類推されるおそれがあるため公表しない","×","○"))</f>
        <v/>
      </c>
    </row>
    <row r="70" spans="1:16" s="36" customFormat="1" ht="60" hidden="1" customHeight="1">
      <c r="A70" s="42" t="str">
        <f>IF(MAX([7]令和3年度契約状況調査票!C64:E309)&gt;=ROW()-5,ROW()-5,"")</f>
        <v/>
      </c>
      <c r="B70" s="13" t="str">
        <f>IF(A70="","",VLOOKUP(A70,[7]令和3年度契約状況調査票!$E:$AR,5,FALSE))</f>
        <v/>
      </c>
      <c r="C70" s="14" t="str">
        <f>IF(A70="","",VLOOKUP(A70,[7]令和3年度契約状況調査票!$E:$AR,6,FALSE))</f>
        <v/>
      </c>
      <c r="D70" s="43" t="str">
        <f>IF(A70="","",VLOOKUP(A70,[7]令和3年度契約状況調査票!$E:$AR,9,FALSE))</f>
        <v/>
      </c>
      <c r="E70" s="13" t="str">
        <f>IF(A70="","",VLOOKUP(A70,[7]令和3年度契約状況調査票!$E:$AR,10,FALSE))</f>
        <v/>
      </c>
      <c r="F70" s="16" t="str">
        <f>IF(A70="","",VLOOKUP(A70,[7]令和3年度契約状況調査票!$E:$AR,11,FALSE))</f>
        <v/>
      </c>
      <c r="G70" s="17" t="str">
        <f>IF(A70="","",IF(VLOOKUP(A70,[7]令和3年度契約状況調査票!$E:$AR,12,FALSE)="②一般競争入札（総合評価方式）","一般競争入札"&amp;CHAR(10)&amp;"（総合評価方式）","一般競争入札"))</f>
        <v/>
      </c>
      <c r="H70" s="18" t="str">
        <f>IF(A70="","",IF(VLOOKUP(A70,[7]令和3年度契約状況調査票!$E:$AR,21,FALSE)="②同種の他の契約の予定価格を類推されるおそれがあるため公表しない","同種の他の契約の予定価格を類推されるおそれがあるため公表しない",IF(VLOOKUP(A70,[7]令和3年度契約状況調査票!$E:$AR,21,FALSE)="－","－",IF(VLOOKUP(A70,[7]令和3年度契約状況調査票!$E:$AR,7,FALSE)&lt;&gt;"",TEXT(VLOOKUP(A70,[7]令和3年度契約状況調査票!$E:$AR,14,FALSE),"#,##0円")&amp;CHAR(10)&amp;"(A)",VLOOKUP(A70,[7]令和3年度契約状況調査票!$E:$AR,14,FALSE)))))</f>
        <v/>
      </c>
      <c r="I70" s="18" t="str">
        <f>IF(A70="","",VLOOKUP(A70,[7]令和3年度契約状況調査票!$E:$AR,15,FALSE))</f>
        <v/>
      </c>
      <c r="J70" s="19" t="str">
        <f>IF(A70="","",IF(VLOOKUP(A70,[7]令和3年度契約状況調査票!$E:$AR,21,FALSE)="②同種の他の契約の予定価格を類推されるおそれがあるため公表しない","－",IF(VLOOKUP(A70,[7]令和3年度契約状況調査票!$E:$AR,21,FALSE)="－","－",IF(VLOOKUP(A70,[7]令和3年度契約状況調査票!$E:$AR,7,FALSE)&lt;&gt;"",TEXT(VLOOKUP(A70,[7]令和3年度契約状況調査票!$E:$AR,17,FALSE),"#.0%")&amp;CHAR(10)&amp;"(B/A×100)",VLOOKUP(A70,[7]令和3年度契約状況調査票!$E:$AR,17,FALSE)))))</f>
        <v/>
      </c>
      <c r="K70" s="20" t="str">
        <f>IF(A70="","",IF(VLOOKUP(A70,[7]令和3年度契約状況調査票!$E:$AR,27,FALSE)="①公益社団法人","公社",IF(VLOOKUP(A70,[7]令和3年度契約状況調査票!$E:$AR,27,FALSE)="②公益財団法人","公財","")))</f>
        <v/>
      </c>
      <c r="L70" s="20" t="str">
        <f>IF(A70="","",VLOOKUP(A70,[7]令和3年度契約状況調査票!$E:$AR,28,FALSE))</f>
        <v/>
      </c>
      <c r="M70" s="21" t="str">
        <f>IF(A70="","",IF(VLOOKUP(A70,[7]令和3年度契約状況調査票!$E:$AR,28,FALSE)="国所管",VLOOKUP(A70,[7]令和3年度契約状況調査票!$E:$AR,22,FALSE),""))</f>
        <v/>
      </c>
      <c r="N70" s="22" t="str">
        <f>IF(A70="","",IF(AND(P70="○",O70="分担契約/単価契約"),"単価契約"&amp;CHAR(10)&amp;"予定調達総額 "&amp;TEXT(VLOOKUP(A70,[7]令和3年度契約状況調査票!$E:$AR,16,FALSE),"#,##0円")&amp;"(B)"&amp;CHAR(10)&amp;"分担契約"&amp;CHAR(10)&amp;VLOOKUP(A70,[7]令和3年度契約状況調査票!$E:$AR,32,FALSE),IF(AND(P70="○",O70="分担契約"),"分担契約"&amp;CHAR(10)&amp;"契約総額 "&amp;TEXT(VLOOKUP(A70,[7]令和3年度契約状況調査票!$E:$AR,16,FALSE),"#,##0円")&amp;"(B)"&amp;CHAR(10)&amp;VLOOKUP(A70,[7]令和3年度契約状況調査票!$E:$AR,32,FALSE),(IF(O70="分担契約/単価契約","単価契約"&amp;CHAR(10)&amp;"予定調達総額 "&amp;TEXT(VLOOKUP(A70,[7]令和3年度契約状況調査票!$E:$AR,16,FALSE),"#,##0円")&amp;CHAR(10)&amp;"分担契約"&amp;CHAR(10)&amp;VLOOKUP(A70,[7]令和3年度契約状況調査票!$E:$AR,32,FALSE),IF(O70="分担契約","分担契約"&amp;CHAR(10)&amp;"契約総額 "&amp;TEXT(VLOOKUP(A70,[7]令和3年度契約状況調査票!$E:$AR,16,FALSE),"#,##0円")&amp;CHAR(10)&amp;VLOOKUP(A70,[7]令和3年度契約状況調査票!$E:$AR,32,FALSE),IF(O70="単価契約","単価契約"&amp;CHAR(10)&amp;"予定調達総額 "&amp;TEXT(VLOOKUP(A70,[7]令和3年度契約状況調査票!$E:$AR,16,FALSE),"#,##0円")&amp;CHAR(10)&amp;VLOOKUP(A70,[7]令和3年度契約状況調査票!$E:$AR,32,FALSE),VLOOKUP(A70,[7]令和3年度契約状況調査票!$E:$AR,32,FALSE))))))))</f>
        <v/>
      </c>
      <c r="O70" s="36" t="str">
        <f>IF(A70="","",VLOOKUP(A70,[7]令和3年度契約状況調査票!$E:$BY,53,FALSE))</f>
        <v/>
      </c>
      <c r="P70" s="36" t="str">
        <f>IF(A70="","",IF(VLOOKUP(A70,[7]令和3年度契約状況調査票!$E:$AR,21,FALSE)="②同種の他の契約の予定価格を類推されるおそれがあるため公表しない","×","○"))</f>
        <v/>
      </c>
    </row>
    <row r="71" spans="1:16" s="36" customFormat="1" ht="60" hidden="1" customHeight="1">
      <c r="A71" s="42" t="str">
        <f>IF(MAX([7]令和3年度契約状況調査票!C65:E310)&gt;=ROW()-5,ROW()-5,"")</f>
        <v/>
      </c>
      <c r="B71" s="13" t="str">
        <f>IF(A71="","",VLOOKUP(A71,[7]令和3年度契約状況調査票!$E:$AR,5,FALSE))</f>
        <v/>
      </c>
      <c r="C71" s="14" t="str">
        <f>IF(A71="","",VLOOKUP(A71,[7]令和3年度契約状況調査票!$E:$AR,6,FALSE))</f>
        <v/>
      </c>
      <c r="D71" s="43" t="str">
        <f>IF(A71="","",VLOOKUP(A71,[7]令和3年度契約状況調査票!$E:$AR,9,FALSE))</f>
        <v/>
      </c>
      <c r="E71" s="13" t="str">
        <f>IF(A71="","",VLOOKUP(A71,[7]令和3年度契約状況調査票!$E:$AR,10,FALSE))</f>
        <v/>
      </c>
      <c r="F71" s="16" t="str">
        <f>IF(A71="","",VLOOKUP(A71,[7]令和3年度契約状況調査票!$E:$AR,11,FALSE))</f>
        <v/>
      </c>
      <c r="G71" s="17" t="str">
        <f>IF(A71="","",IF(VLOOKUP(A71,[7]令和3年度契約状況調査票!$E:$AR,12,FALSE)="②一般競争入札（総合評価方式）","一般競争入札"&amp;CHAR(10)&amp;"（総合評価方式）","一般競争入札"))</f>
        <v/>
      </c>
      <c r="H71" s="18" t="str">
        <f>IF(A71="","",IF(VLOOKUP(A71,[7]令和3年度契約状況調査票!$E:$AR,21,FALSE)="②同種の他の契約の予定価格を類推されるおそれがあるため公表しない","同種の他の契約の予定価格を類推されるおそれがあるため公表しない",IF(VLOOKUP(A71,[7]令和3年度契約状況調査票!$E:$AR,21,FALSE)="－","－",IF(VLOOKUP(A71,[7]令和3年度契約状況調査票!$E:$AR,7,FALSE)&lt;&gt;"",TEXT(VLOOKUP(A71,[7]令和3年度契約状況調査票!$E:$AR,14,FALSE),"#,##0円")&amp;CHAR(10)&amp;"(A)",VLOOKUP(A71,[7]令和3年度契約状況調査票!$E:$AR,14,FALSE)))))</f>
        <v/>
      </c>
      <c r="I71" s="18" t="str">
        <f>IF(A71="","",VLOOKUP(A71,[7]令和3年度契約状況調査票!$E:$AR,15,FALSE))</f>
        <v/>
      </c>
      <c r="J71" s="19" t="str">
        <f>IF(A71="","",IF(VLOOKUP(A71,[7]令和3年度契約状況調査票!$E:$AR,21,FALSE)="②同種の他の契約の予定価格を類推されるおそれがあるため公表しない","－",IF(VLOOKUP(A71,[7]令和3年度契約状況調査票!$E:$AR,21,FALSE)="－","－",IF(VLOOKUP(A71,[7]令和3年度契約状況調査票!$E:$AR,7,FALSE)&lt;&gt;"",TEXT(VLOOKUP(A71,[7]令和3年度契約状況調査票!$E:$AR,17,FALSE),"#.0%")&amp;CHAR(10)&amp;"(B/A×100)",VLOOKUP(A71,[7]令和3年度契約状況調査票!$E:$AR,17,FALSE)))))</f>
        <v/>
      </c>
      <c r="K71" s="20" t="str">
        <f>IF(A71="","",IF(VLOOKUP(A71,[7]令和3年度契約状況調査票!$E:$AR,27,FALSE)="①公益社団法人","公社",IF(VLOOKUP(A71,[7]令和3年度契約状況調査票!$E:$AR,27,FALSE)="②公益財団法人","公財","")))</f>
        <v/>
      </c>
      <c r="L71" s="20" t="str">
        <f>IF(A71="","",VLOOKUP(A71,[7]令和3年度契約状況調査票!$E:$AR,28,FALSE))</f>
        <v/>
      </c>
      <c r="M71" s="21" t="str">
        <f>IF(A71="","",IF(VLOOKUP(A71,[7]令和3年度契約状況調査票!$E:$AR,28,FALSE)="国所管",VLOOKUP(A71,[7]令和3年度契約状況調査票!$E:$AR,22,FALSE),""))</f>
        <v/>
      </c>
      <c r="N71" s="22" t="str">
        <f>IF(A71="","",IF(AND(P71="○",O71="分担契約/単価契約"),"単価契約"&amp;CHAR(10)&amp;"予定調達総額 "&amp;TEXT(VLOOKUP(A71,[7]令和3年度契約状況調査票!$E:$AR,16,FALSE),"#,##0円")&amp;"(B)"&amp;CHAR(10)&amp;"分担契約"&amp;CHAR(10)&amp;VLOOKUP(A71,[7]令和3年度契約状況調査票!$E:$AR,32,FALSE),IF(AND(P71="○",O71="分担契約"),"分担契約"&amp;CHAR(10)&amp;"契約総額 "&amp;TEXT(VLOOKUP(A71,[7]令和3年度契約状況調査票!$E:$AR,16,FALSE),"#,##0円")&amp;"(B)"&amp;CHAR(10)&amp;VLOOKUP(A71,[7]令和3年度契約状況調査票!$E:$AR,32,FALSE),(IF(O71="分担契約/単価契約","単価契約"&amp;CHAR(10)&amp;"予定調達総額 "&amp;TEXT(VLOOKUP(A71,[7]令和3年度契約状況調査票!$E:$AR,16,FALSE),"#,##0円")&amp;CHAR(10)&amp;"分担契約"&amp;CHAR(10)&amp;VLOOKUP(A71,[7]令和3年度契約状況調査票!$E:$AR,32,FALSE),IF(O71="分担契約","分担契約"&amp;CHAR(10)&amp;"契約総額 "&amp;TEXT(VLOOKUP(A71,[7]令和3年度契約状況調査票!$E:$AR,16,FALSE),"#,##0円")&amp;CHAR(10)&amp;VLOOKUP(A71,[7]令和3年度契約状況調査票!$E:$AR,32,FALSE),IF(O71="単価契約","単価契約"&amp;CHAR(10)&amp;"予定調達総額 "&amp;TEXT(VLOOKUP(A71,[7]令和3年度契約状況調査票!$E:$AR,16,FALSE),"#,##0円")&amp;CHAR(10)&amp;VLOOKUP(A71,[7]令和3年度契約状況調査票!$E:$AR,32,FALSE),VLOOKUP(A71,[7]令和3年度契約状況調査票!$E:$AR,32,FALSE))))))))</f>
        <v/>
      </c>
      <c r="O71" s="36" t="str">
        <f>IF(A71="","",VLOOKUP(A71,[7]令和3年度契約状況調査票!$E:$BY,53,FALSE))</f>
        <v/>
      </c>
      <c r="P71" s="36" t="str">
        <f>IF(A71="","",IF(VLOOKUP(A71,[7]令和3年度契約状況調査票!$E:$AR,21,FALSE)="②同種の他の契約の予定価格を類推されるおそれがあるため公表しない","×","○"))</f>
        <v/>
      </c>
    </row>
    <row r="72" spans="1:16" s="36" customFormat="1" ht="60" hidden="1" customHeight="1">
      <c r="A72" s="42" t="str">
        <f>IF(MAX([7]令和3年度契約状況調査票!C66:E311)&gt;=ROW()-5,ROW()-5,"")</f>
        <v/>
      </c>
      <c r="B72" s="13" t="str">
        <f>IF(A72="","",VLOOKUP(A72,[7]令和3年度契約状況調査票!$E:$AR,5,FALSE))</f>
        <v/>
      </c>
      <c r="C72" s="14" t="str">
        <f>IF(A72="","",VLOOKUP(A72,[7]令和3年度契約状況調査票!$E:$AR,6,FALSE))</f>
        <v/>
      </c>
      <c r="D72" s="43" t="str">
        <f>IF(A72="","",VLOOKUP(A72,[7]令和3年度契約状況調査票!$E:$AR,9,FALSE))</f>
        <v/>
      </c>
      <c r="E72" s="13" t="str">
        <f>IF(A72="","",VLOOKUP(A72,[7]令和3年度契約状況調査票!$E:$AR,10,FALSE))</f>
        <v/>
      </c>
      <c r="F72" s="16" t="str">
        <f>IF(A72="","",VLOOKUP(A72,[7]令和3年度契約状況調査票!$E:$AR,11,FALSE))</f>
        <v/>
      </c>
      <c r="G72" s="17" t="str">
        <f>IF(A72="","",IF(VLOOKUP(A72,[7]令和3年度契約状況調査票!$E:$AR,12,FALSE)="②一般競争入札（総合評価方式）","一般競争入札"&amp;CHAR(10)&amp;"（総合評価方式）","一般競争入札"))</f>
        <v/>
      </c>
      <c r="H72" s="18" t="str">
        <f>IF(A72="","",IF(VLOOKUP(A72,[7]令和3年度契約状況調査票!$E:$AR,21,FALSE)="②同種の他の契約の予定価格を類推されるおそれがあるため公表しない","同種の他の契約の予定価格を類推されるおそれがあるため公表しない",IF(VLOOKUP(A72,[7]令和3年度契約状況調査票!$E:$AR,21,FALSE)="－","－",IF(VLOOKUP(A72,[7]令和3年度契約状況調査票!$E:$AR,7,FALSE)&lt;&gt;"",TEXT(VLOOKUP(A72,[7]令和3年度契約状況調査票!$E:$AR,14,FALSE),"#,##0円")&amp;CHAR(10)&amp;"(A)",VLOOKUP(A72,[7]令和3年度契約状況調査票!$E:$AR,14,FALSE)))))</f>
        <v/>
      </c>
      <c r="I72" s="18" t="str">
        <f>IF(A72="","",VLOOKUP(A72,[7]令和3年度契約状況調査票!$E:$AR,15,FALSE))</f>
        <v/>
      </c>
      <c r="J72" s="19" t="str">
        <f>IF(A72="","",IF(VLOOKUP(A72,[7]令和3年度契約状況調査票!$E:$AR,21,FALSE)="②同種の他の契約の予定価格を類推されるおそれがあるため公表しない","－",IF(VLOOKUP(A72,[7]令和3年度契約状況調査票!$E:$AR,21,FALSE)="－","－",IF(VLOOKUP(A72,[7]令和3年度契約状況調査票!$E:$AR,7,FALSE)&lt;&gt;"",TEXT(VLOOKUP(A72,[7]令和3年度契約状況調査票!$E:$AR,17,FALSE),"#.0%")&amp;CHAR(10)&amp;"(B/A×100)",VLOOKUP(A72,[7]令和3年度契約状況調査票!$E:$AR,17,FALSE)))))</f>
        <v/>
      </c>
      <c r="K72" s="20" t="str">
        <f>IF(A72="","",IF(VLOOKUP(A72,[7]令和3年度契約状況調査票!$E:$AR,27,FALSE)="①公益社団法人","公社",IF(VLOOKUP(A72,[7]令和3年度契約状況調査票!$E:$AR,27,FALSE)="②公益財団法人","公財","")))</f>
        <v/>
      </c>
      <c r="L72" s="20" t="str">
        <f>IF(A72="","",VLOOKUP(A72,[7]令和3年度契約状況調査票!$E:$AR,28,FALSE))</f>
        <v/>
      </c>
      <c r="M72" s="21" t="str">
        <f>IF(A72="","",IF(VLOOKUP(A72,[7]令和3年度契約状況調査票!$E:$AR,28,FALSE)="国所管",VLOOKUP(A72,[7]令和3年度契約状況調査票!$E:$AR,22,FALSE),""))</f>
        <v/>
      </c>
      <c r="N72" s="22" t="str">
        <f>IF(A72="","",IF(AND(P72="○",O72="分担契約/単価契約"),"単価契約"&amp;CHAR(10)&amp;"予定調達総額 "&amp;TEXT(VLOOKUP(A72,[7]令和3年度契約状況調査票!$E:$AR,16,FALSE),"#,##0円")&amp;"(B)"&amp;CHAR(10)&amp;"分担契約"&amp;CHAR(10)&amp;VLOOKUP(A72,[7]令和3年度契約状況調査票!$E:$AR,32,FALSE),IF(AND(P72="○",O72="分担契約"),"分担契約"&amp;CHAR(10)&amp;"契約総額 "&amp;TEXT(VLOOKUP(A72,[7]令和3年度契約状況調査票!$E:$AR,16,FALSE),"#,##0円")&amp;"(B)"&amp;CHAR(10)&amp;VLOOKUP(A72,[7]令和3年度契約状況調査票!$E:$AR,32,FALSE),(IF(O72="分担契約/単価契約","単価契約"&amp;CHAR(10)&amp;"予定調達総額 "&amp;TEXT(VLOOKUP(A72,[7]令和3年度契約状況調査票!$E:$AR,16,FALSE),"#,##0円")&amp;CHAR(10)&amp;"分担契約"&amp;CHAR(10)&amp;VLOOKUP(A72,[7]令和3年度契約状況調査票!$E:$AR,32,FALSE),IF(O72="分担契約","分担契約"&amp;CHAR(10)&amp;"契約総額 "&amp;TEXT(VLOOKUP(A72,[7]令和3年度契約状況調査票!$E:$AR,16,FALSE),"#,##0円")&amp;CHAR(10)&amp;VLOOKUP(A72,[7]令和3年度契約状況調査票!$E:$AR,32,FALSE),IF(O72="単価契約","単価契約"&amp;CHAR(10)&amp;"予定調達総額 "&amp;TEXT(VLOOKUP(A72,[7]令和3年度契約状況調査票!$E:$AR,16,FALSE),"#,##0円")&amp;CHAR(10)&amp;VLOOKUP(A72,[7]令和3年度契約状況調査票!$E:$AR,32,FALSE),VLOOKUP(A72,[7]令和3年度契約状況調査票!$E:$AR,32,FALSE))))))))</f>
        <v/>
      </c>
      <c r="O72" s="36" t="str">
        <f>IF(A72="","",VLOOKUP(A72,[7]令和3年度契約状況調査票!$E:$BY,53,FALSE))</f>
        <v/>
      </c>
      <c r="P72" s="36" t="str">
        <f>IF(A72="","",IF(VLOOKUP(A72,[7]令和3年度契約状況調査票!$E:$AR,21,FALSE)="②同種の他の契約の予定価格を類推されるおそれがあるため公表しない","×","○"))</f>
        <v/>
      </c>
    </row>
    <row r="73" spans="1:16" s="36" customFormat="1" ht="60" hidden="1" customHeight="1">
      <c r="A73" s="42" t="str">
        <f>IF(MAX([7]令和3年度契約状況調査票!C67:E312)&gt;=ROW()-5,ROW()-5,"")</f>
        <v/>
      </c>
      <c r="B73" s="13" t="str">
        <f>IF(A73="","",VLOOKUP(A73,[7]令和3年度契約状況調査票!$E:$AR,5,FALSE))</f>
        <v/>
      </c>
      <c r="C73" s="14" t="str">
        <f>IF(A73="","",VLOOKUP(A73,[7]令和3年度契約状況調査票!$E:$AR,6,FALSE))</f>
        <v/>
      </c>
      <c r="D73" s="43" t="str">
        <f>IF(A73="","",VLOOKUP(A73,[7]令和3年度契約状況調査票!$E:$AR,9,FALSE))</f>
        <v/>
      </c>
      <c r="E73" s="13" t="str">
        <f>IF(A73="","",VLOOKUP(A73,[7]令和3年度契約状況調査票!$E:$AR,10,FALSE))</f>
        <v/>
      </c>
      <c r="F73" s="16" t="str">
        <f>IF(A73="","",VLOOKUP(A73,[7]令和3年度契約状況調査票!$E:$AR,11,FALSE))</f>
        <v/>
      </c>
      <c r="G73" s="17" t="str">
        <f>IF(A73="","",IF(VLOOKUP(A73,[7]令和3年度契約状況調査票!$E:$AR,12,FALSE)="②一般競争入札（総合評価方式）","一般競争入札"&amp;CHAR(10)&amp;"（総合評価方式）","一般競争入札"))</f>
        <v/>
      </c>
      <c r="H73" s="18" t="str">
        <f>IF(A73="","",IF(VLOOKUP(A73,[7]令和3年度契約状況調査票!$E:$AR,21,FALSE)="②同種の他の契約の予定価格を類推されるおそれがあるため公表しない","同種の他の契約の予定価格を類推されるおそれがあるため公表しない",IF(VLOOKUP(A73,[7]令和3年度契約状況調査票!$E:$AR,21,FALSE)="－","－",IF(VLOOKUP(A73,[7]令和3年度契約状況調査票!$E:$AR,7,FALSE)&lt;&gt;"",TEXT(VLOOKUP(A73,[7]令和3年度契約状況調査票!$E:$AR,14,FALSE),"#,##0円")&amp;CHAR(10)&amp;"(A)",VLOOKUP(A73,[7]令和3年度契約状況調査票!$E:$AR,14,FALSE)))))</f>
        <v/>
      </c>
      <c r="I73" s="18" t="str">
        <f>IF(A73="","",VLOOKUP(A73,[7]令和3年度契約状況調査票!$E:$AR,15,FALSE))</f>
        <v/>
      </c>
      <c r="J73" s="19" t="str">
        <f>IF(A73="","",IF(VLOOKUP(A73,[7]令和3年度契約状況調査票!$E:$AR,21,FALSE)="②同種の他の契約の予定価格を類推されるおそれがあるため公表しない","－",IF(VLOOKUP(A73,[7]令和3年度契約状況調査票!$E:$AR,21,FALSE)="－","－",IF(VLOOKUP(A73,[7]令和3年度契約状況調査票!$E:$AR,7,FALSE)&lt;&gt;"",TEXT(VLOOKUP(A73,[7]令和3年度契約状況調査票!$E:$AR,17,FALSE),"#.0%")&amp;CHAR(10)&amp;"(B/A×100)",VLOOKUP(A73,[7]令和3年度契約状況調査票!$E:$AR,17,FALSE)))))</f>
        <v/>
      </c>
      <c r="K73" s="20" t="str">
        <f>IF(A73="","",IF(VLOOKUP(A73,[7]令和3年度契約状況調査票!$E:$AR,27,FALSE)="①公益社団法人","公社",IF(VLOOKUP(A73,[7]令和3年度契約状況調査票!$E:$AR,27,FALSE)="②公益財団法人","公財","")))</f>
        <v/>
      </c>
      <c r="L73" s="20" t="str">
        <f>IF(A73="","",VLOOKUP(A73,[7]令和3年度契約状況調査票!$E:$AR,28,FALSE))</f>
        <v/>
      </c>
      <c r="M73" s="21" t="str">
        <f>IF(A73="","",IF(VLOOKUP(A73,[7]令和3年度契約状況調査票!$E:$AR,28,FALSE)="国所管",VLOOKUP(A73,[7]令和3年度契約状況調査票!$E:$AR,22,FALSE),""))</f>
        <v/>
      </c>
      <c r="N73" s="22" t="str">
        <f>IF(A73="","",IF(AND(P73="○",O73="分担契約/単価契約"),"単価契約"&amp;CHAR(10)&amp;"予定調達総額 "&amp;TEXT(VLOOKUP(A73,[7]令和3年度契約状況調査票!$E:$AR,16,FALSE),"#,##0円")&amp;"(B)"&amp;CHAR(10)&amp;"分担契約"&amp;CHAR(10)&amp;VLOOKUP(A73,[7]令和3年度契約状況調査票!$E:$AR,32,FALSE),IF(AND(P73="○",O73="分担契約"),"分担契約"&amp;CHAR(10)&amp;"契約総額 "&amp;TEXT(VLOOKUP(A73,[7]令和3年度契約状況調査票!$E:$AR,16,FALSE),"#,##0円")&amp;"(B)"&amp;CHAR(10)&amp;VLOOKUP(A73,[7]令和3年度契約状況調査票!$E:$AR,32,FALSE),(IF(O73="分担契約/単価契約","単価契約"&amp;CHAR(10)&amp;"予定調達総額 "&amp;TEXT(VLOOKUP(A73,[7]令和3年度契約状況調査票!$E:$AR,16,FALSE),"#,##0円")&amp;CHAR(10)&amp;"分担契約"&amp;CHAR(10)&amp;VLOOKUP(A73,[7]令和3年度契約状況調査票!$E:$AR,32,FALSE),IF(O73="分担契約","分担契約"&amp;CHAR(10)&amp;"契約総額 "&amp;TEXT(VLOOKUP(A73,[7]令和3年度契約状況調査票!$E:$AR,16,FALSE),"#,##0円")&amp;CHAR(10)&amp;VLOOKUP(A73,[7]令和3年度契約状況調査票!$E:$AR,32,FALSE),IF(O73="単価契約","単価契約"&amp;CHAR(10)&amp;"予定調達総額 "&amp;TEXT(VLOOKUP(A73,[7]令和3年度契約状況調査票!$E:$AR,16,FALSE),"#,##0円")&amp;CHAR(10)&amp;VLOOKUP(A73,[7]令和3年度契約状況調査票!$E:$AR,32,FALSE),VLOOKUP(A73,[7]令和3年度契約状況調査票!$E:$AR,32,FALSE))))))))</f>
        <v/>
      </c>
      <c r="O73" s="36" t="str">
        <f>IF(A73="","",VLOOKUP(A73,[7]令和3年度契約状況調査票!$E:$BY,53,FALSE))</f>
        <v/>
      </c>
      <c r="P73" s="36" t="str">
        <f>IF(A73="","",IF(VLOOKUP(A73,[7]令和3年度契約状況調査票!$E:$AR,21,FALSE)="②同種の他の契約の予定価格を類推されるおそれがあるため公表しない","×","○"))</f>
        <v/>
      </c>
    </row>
    <row r="74" spans="1:16" s="36" customFormat="1" ht="60" hidden="1" customHeight="1">
      <c r="A74" s="42" t="str">
        <f>IF(MAX([7]令和3年度契約状況調査票!C68:E313)&gt;=ROW()-5,ROW()-5,"")</f>
        <v/>
      </c>
      <c r="B74" s="13" t="str">
        <f>IF(A74="","",VLOOKUP(A74,[7]令和3年度契約状況調査票!$E:$AR,5,FALSE))</f>
        <v/>
      </c>
      <c r="C74" s="14" t="str">
        <f>IF(A74="","",VLOOKUP(A74,[7]令和3年度契約状況調査票!$E:$AR,6,FALSE))</f>
        <v/>
      </c>
      <c r="D74" s="43" t="str">
        <f>IF(A74="","",VLOOKUP(A74,[7]令和3年度契約状況調査票!$E:$AR,9,FALSE))</f>
        <v/>
      </c>
      <c r="E74" s="13" t="str">
        <f>IF(A74="","",VLOOKUP(A74,[7]令和3年度契約状況調査票!$E:$AR,10,FALSE))</f>
        <v/>
      </c>
      <c r="F74" s="16" t="str">
        <f>IF(A74="","",VLOOKUP(A74,[7]令和3年度契約状況調査票!$E:$AR,11,FALSE))</f>
        <v/>
      </c>
      <c r="G74" s="17" t="str">
        <f>IF(A74="","",IF(VLOOKUP(A74,[7]令和3年度契約状況調査票!$E:$AR,12,FALSE)="②一般競争入札（総合評価方式）","一般競争入札"&amp;CHAR(10)&amp;"（総合評価方式）","一般競争入札"))</f>
        <v/>
      </c>
      <c r="H74" s="18" t="str">
        <f>IF(A74="","",IF(VLOOKUP(A74,[7]令和3年度契約状況調査票!$E:$AR,21,FALSE)="②同種の他の契約の予定価格を類推されるおそれがあるため公表しない","同種の他の契約の予定価格を類推されるおそれがあるため公表しない",IF(VLOOKUP(A74,[7]令和3年度契約状況調査票!$E:$AR,21,FALSE)="－","－",IF(VLOOKUP(A74,[7]令和3年度契約状況調査票!$E:$AR,7,FALSE)&lt;&gt;"",TEXT(VLOOKUP(A74,[7]令和3年度契約状況調査票!$E:$AR,14,FALSE),"#,##0円")&amp;CHAR(10)&amp;"(A)",VLOOKUP(A74,[7]令和3年度契約状況調査票!$E:$AR,14,FALSE)))))</f>
        <v/>
      </c>
      <c r="I74" s="18" t="str">
        <f>IF(A74="","",VLOOKUP(A74,[7]令和3年度契約状況調査票!$E:$AR,15,FALSE))</f>
        <v/>
      </c>
      <c r="J74" s="19" t="str">
        <f>IF(A74="","",IF(VLOOKUP(A74,[7]令和3年度契約状況調査票!$E:$AR,21,FALSE)="②同種の他の契約の予定価格を類推されるおそれがあるため公表しない","－",IF(VLOOKUP(A74,[7]令和3年度契約状況調査票!$E:$AR,21,FALSE)="－","－",IF(VLOOKUP(A74,[7]令和3年度契約状況調査票!$E:$AR,7,FALSE)&lt;&gt;"",TEXT(VLOOKUP(A74,[7]令和3年度契約状況調査票!$E:$AR,17,FALSE),"#.0%")&amp;CHAR(10)&amp;"(B/A×100)",VLOOKUP(A74,[7]令和3年度契約状況調査票!$E:$AR,17,FALSE)))))</f>
        <v/>
      </c>
      <c r="K74" s="20" t="str">
        <f>IF(A74="","",IF(VLOOKUP(A74,[7]令和3年度契約状況調査票!$E:$AR,27,FALSE)="①公益社団法人","公社",IF(VLOOKUP(A74,[7]令和3年度契約状況調査票!$E:$AR,27,FALSE)="②公益財団法人","公財","")))</f>
        <v/>
      </c>
      <c r="L74" s="20" t="str">
        <f>IF(A74="","",VLOOKUP(A74,[7]令和3年度契約状況調査票!$E:$AR,28,FALSE))</f>
        <v/>
      </c>
      <c r="M74" s="21" t="str">
        <f>IF(A74="","",IF(VLOOKUP(A74,[7]令和3年度契約状況調査票!$E:$AR,28,FALSE)="国所管",VLOOKUP(A74,[7]令和3年度契約状況調査票!$E:$AR,22,FALSE),""))</f>
        <v/>
      </c>
      <c r="N74" s="22" t="str">
        <f>IF(A74="","",IF(AND(P74="○",O74="分担契約/単価契約"),"単価契約"&amp;CHAR(10)&amp;"予定調達総額 "&amp;TEXT(VLOOKUP(A74,[7]令和3年度契約状況調査票!$E:$AR,16,FALSE),"#,##0円")&amp;"(B)"&amp;CHAR(10)&amp;"分担契約"&amp;CHAR(10)&amp;VLOOKUP(A74,[7]令和3年度契約状況調査票!$E:$AR,32,FALSE),IF(AND(P74="○",O74="分担契約"),"分担契約"&amp;CHAR(10)&amp;"契約総額 "&amp;TEXT(VLOOKUP(A74,[7]令和3年度契約状況調査票!$E:$AR,16,FALSE),"#,##0円")&amp;"(B)"&amp;CHAR(10)&amp;VLOOKUP(A74,[7]令和3年度契約状況調査票!$E:$AR,32,FALSE),(IF(O74="分担契約/単価契約","単価契約"&amp;CHAR(10)&amp;"予定調達総額 "&amp;TEXT(VLOOKUP(A74,[7]令和3年度契約状況調査票!$E:$AR,16,FALSE),"#,##0円")&amp;CHAR(10)&amp;"分担契約"&amp;CHAR(10)&amp;VLOOKUP(A74,[7]令和3年度契約状況調査票!$E:$AR,32,FALSE),IF(O74="分担契約","分担契約"&amp;CHAR(10)&amp;"契約総額 "&amp;TEXT(VLOOKUP(A74,[7]令和3年度契約状況調査票!$E:$AR,16,FALSE),"#,##0円")&amp;CHAR(10)&amp;VLOOKUP(A74,[7]令和3年度契約状況調査票!$E:$AR,32,FALSE),IF(O74="単価契約","単価契約"&amp;CHAR(10)&amp;"予定調達総額 "&amp;TEXT(VLOOKUP(A74,[7]令和3年度契約状況調査票!$E:$AR,16,FALSE),"#,##0円")&amp;CHAR(10)&amp;VLOOKUP(A74,[7]令和3年度契約状況調査票!$E:$AR,32,FALSE),VLOOKUP(A74,[7]令和3年度契約状況調査票!$E:$AR,32,FALSE))))))))</f>
        <v/>
      </c>
      <c r="O74" s="36" t="str">
        <f>IF(A74="","",VLOOKUP(A74,[7]令和3年度契約状況調査票!$E:$BY,53,FALSE))</f>
        <v/>
      </c>
      <c r="P74" s="36" t="str">
        <f>IF(A74="","",IF(VLOOKUP(A74,[7]令和3年度契約状況調査票!$E:$AR,21,FALSE)="②同種の他の契約の予定価格を類推されるおそれがあるため公表しない","×","○"))</f>
        <v/>
      </c>
    </row>
    <row r="75" spans="1:16" s="36" customFormat="1" ht="60" hidden="1" customHeight="1">
      <c r="A75" s="42" t="str">
        <f>IF(MAX([7]令和3年度契約状況調査票!C69:E314)&gt;=ROW()-5,ROW()-5,"")</f>
        <v/>
      </c>
      <c r="B75" s="13" t="str">
        <f>IF(A75="","",VLOOKUP(A75,[7]令和3年度契約状況調査票!$E:$AR,5,FALSE))</f>
        <v/>
      </c>
      <c r="C75" s="14" t="str">
        <f>IF(A75="","",VLOOKUP(A75,[7]令和3年度契約状況調査票!$E:$AR,6,FALSE))</f>
        <v/>
      </c>
      <c r="D75" s="43" t="str">
        <f>IF(A75="","",VLOOKUP(A75,[7]令和3年度契約状況調査票!$E:$AR,9,FALSE))</f>
        <v/>
      </c>
      <c r="E75" s="13" t="str">
        <f>IF(A75="","",VLOOKUP(A75,[7]令和3年度契約状況調査票!$E:$AR,10,FALSE))</f>
        <v/>
      </c>
      <c r="F75" s="16" t="str">
        <f>IF(A75="","",VLOOKUP(A75,[7]令和3年度契約状況調査票!$E:$AR,11,FALSE))</f>
        <v/>
      </c>
      <c r="G75" s="17" t="str">
        <f>IF(A75="","",IF(VLOOKUP(A75,[7]令和3年度契約状況調査票!$E:$AR,12,FALSE)="②一般競争入札（総合評価方式）","一般競争入札"&amp;CHAR(10)&amp;"（総合評価方式）","一般競争入札"))</f>
        <v/>
      </c>
      <c r="H75" s="18" t="str">
        <f>IF(A75="","",IF(VLOOKUP(A75,[7]令和3年度契約状況調査票!$E:$AR,21,FALSE)="②同種の他の契約の予定価格を類推されるおそれがあるため公表しない","同種の他の契約の予定価格を類推されるおそれがあるため公表しない",IF(VLOOKUP(A75,[7]令和3年度契約状況調査票!$E:$AR,21,FALSE)="－","－",IF(VLOOKUP(A75,[7]令和3年度契約状況調査票!$E:$AR,7,FALSE)&lt;&gt;"",TEXT(VLOOKUP(A75,[7]令和3年度契約状況調査票!$E:$AR,14,FALSE),"#,##0円")&amp;CHAR(10)&amp;"(A)",VLOOKUP(A75,[7]令和3年度契約状況調査票!$E:$AR,14,FALSE)))))</f>
        <v/>
      </c>
      <c r="I75" s="18" t="str">
        <f>IF(A75="","",VLOOKUP(A75,[7]令和3年度契約状況調査票!$E:$AR,15,FALSE))</f>
        <v/>
      </c>
      <c r="J75" s="19" t="str">
        <f>IF(A75="","",IF(VLOOKUP(A75,[7]令和3年度契約状況調査票!$E:$AR,21,FALSE)="②同種の他の契約の予定価格を類推されるおそれがあるため公表しない","－",IF(VLOOKUP(A75,[7]令和3年度契約状況調査票!$E:$AR,21,FALSE)="－","－",IF(VLOOKUP(A75,[7]令和3年度契約状況調査票!$E:$AR,7,FALSE)&lt;&gt;"",TEXT(VLOOKUP(A75,[7]令和3年度契約状況調査票!$E:$AR,17,FALSE),"#.0%")&amp;CHAR(10)&amp;"(B/A×100)",VLOOKUP(A75,[7]令和3年度契約状況調査票!$E:$AR,17,FALSE)))))</f>
        <v/>
      </c>
      <c r="K75" s="20" t="str">
        <f>IF(A75="","",IF(VLOOKUP(A75,[7]令和3年度契約状況調査票!$E:$AR,27,FALSE)="①公益社団法人","公社",IF(VLOOKUP(A75,[7]令和3年度契約状況調査票!$E:$AR,27,FALSE)="②公益財団法人","公財","")))</f>
        <v/>
      </c>
      <c r="L75" s="20" t="str">
        <f>IF(A75="","",VLOOKUP(A75,[7]令和3年度契約状況調査票!$E:$AR,28,FALSE))</f>
        <v/>
      </c>
      <c r="M75" s="21" t="str">
        <f>IF(A75="","",IF(VLOOKUP(A75,[7]令和3年度契約状況調査票!$E:$AR,28,FALSE)="国所管",VLOOKUP(A75,[7]令和3年度契約状況調査票!$E:$AR,22,FALSE),""))</f>
        <v/>
      </c>
      <c r="N75" s="22" t="str">
        <f>IF(A75="","",IF(AND(P75="○",O75="分担契約/単価契約"),"単価契約"&amp;CHAR(10)&amp;"予定調達総額 "&amp;TEXT(VLOOKUP(A75,[7]令和3年度契約状況調査票!$E:$AR,16,FALSE),"#,##0円")&amp;"(B)"&amp;CHAR(10)&amp;"分担契約"&amp;CHAR(10)&amp;VLOOKUP(A75,[7]令和3年度契約状況調査票!$E:$AR,32,FALSE),IF(AND(P75="○",O75="分担契約"),"分担契約"&amp;CHAR(10)&amp;"契約総額 "&amp;TEXT(VLOOKUP(A75,[7]令和3年度契約状況調査票!$E:$AR,16,FALSE),"#,##0円")&amp;"(B)"&amp;CHAR(10)&amp;VLOOKUP(A75,[7]令和3年度契約状況調査票!$E:$AR,32,FALSE),(IF(O75="分担契約/単価契約","単価契約"&amp;CHAR(10)&amp;"予定調達総額 "&amp;TEXT(VLOOKUP(A75,[7]令和3年度契約状況調査票!$E:$AR,16,FALSE),"#,##0円")&amp;CHAR(10)&amp;"分担契約"&amp;CHAR(10)&amp;VLOOKUP(A75,[7]令和3年度契約状況調査票!$E:$AR,32,FALSE),IF(O75="分担契約","分担契約"&amp;CHAR(10)&amp;"契約総額 "&amp;TEXT(VLOOKUP(A75,[7]令和3年度契約状況調査票!$E:$AR,16,FALSE),"#,##0円")&amp;CHAR(10)&amp;VLOOKUP(A75,[7]令和3年度契約状況調査票!$E:$AR,32,FALSE),IF(O75="単価契約","単価契約"&amp;CHAR(10)&amp;"予定調達総額 "&amp;TEXT(VLOOKUP(A75,[7]令和3年度契約状況調査票!$E:$AR,16,FALSE),"#,##0円")&amp;CHAR(10)&amp;VLOOKUP(A75,[7]令和3年度契約状況調査票!$E:$AR,32,FALSE),VLOOKUP(A75,[7]令和3年度契約状況調査票!$E:$AR,32,FALSE))))))))</f>
        <v/>
      </c>
      <c r="O75" s="36" t="str">
        <f>IF(A75="","",VLOOKUP(A75,[7]令和3年度契約状況調査票!$E:$BY,53,FALSE))</f>
        <v/>
      </c>
      <c r="P75" s="36" t="str">
        <f>IF(A75="","",IF(VLOOKUP(A75,[7]令和3年度契約状況調査票!$E:$AR,21,FALSE)="②同種の他の契約の予定価格を類推されるおそれがあるため公表しない","×","○"))</f>
        <v/>
      </c>
    </row>
    <row r="76" spans="1:16" s="36" customFormat="1" ht="60" hidden="1" customHeight="1">
      <c r="A76" s="42" t="str">
        <f>IF(MAX([7]令和3年度契約状況調査票!C70:E315)&gt;=ROW()-5,ROW()-5,"")</f>
        <v/>
      </c>
      <c r="B76" s="13" t="str">
        <f>IF(A76="","",VLOOKUP(A76,[7]令和3年度契約状況調査票!$E:$AR,5,FALSE))</f>
        <v/>
      </c>
      <c r="C76" s="14" t="str">
        <f>IF(A76="","",VLOOKUP(A76,[7]令和3年度契約状況調査票!$E:$AR,6,FALSE))</f>
        <v/>
      </c>
      <c r="D76" s="43" t="str">
        <f>IF(A76="","",VLOOKUP(A76,[7]令和3年度契約状況調査票!$E:$AR,9,FALSE))</f>
        <v/>
      </c>
      <c r="E76" s="13" t="str">
        <f>IF(A76="","",VLOOKUP(A76,[7]令和3年度契約状況調査票!$E:$AR,10,FALSE))</f>
        <v/>
      </c>
      <c r="F76" s="16" t="str">
        <f>IF(A76="","",VLOOKUP(A76,[7]令和3年度契約状況調査票!$E:$AR,11,FALSE))</f>
        <v/>
      </c>
      <c r="G76" s="17" t="str">
        <f>IF(A76="","",IF(VLOOKUP(A76,[7]令和3年度契約状況調査票!$E:$AR,12,FALSE)="②一般競争入札（総合評価方式）","一般競争入札"&amp;CHAR(10)&amp;"（総合評価方式）","一般競争入札"))</f>
        <v/>
      </c>
      <c r="H76" s="18" t="str">
        <f>IF(A76="","",IF(VLOOKUP(A76,[7]令和3年度契約状況調査票!$E:$AR,21,FALSE)="②同種の他の契約の予定価格を類推されるおそれがあるため公表しない","同種の他の契約の予定価格を類推されるおそれがあるため公表しない",IF(VLOOKUP(A76,[7]令和3年度契約状況調査票!$E:$AR,21,FALSE)="－","－",IF(VLOOKUP(A76,[7]令和3年度契約状況調査票!$E:$AR,7,FALSE)&lt;&gt;"",TEXT(VLOOKUP(A76,[7]令和3年度契約状況調査票!$E:$AR,14,FALSE),"#,##0円")&amp;CHAR(10)&amp;"(A)",VLOOKUP(A76,[7]令和3年度契約状況調査票!$E:$AR,14,FALSE)))))</f>
        <v/>
      </c>
      <c r="I76" s="18" t="str">
        <f>IF(A76="","",VLOOKUP(A76,[7]令和3年度契約状況調査票!$E:$AR,15,FALSE))</f>
        <v/>
      </c>
      <c r="J76" s="19" t="str">
        <f>IF(A76="","",IF(VLOOKUP(A76,[7]令和3年度契約状況調査票!$E:$AR,21,FALSE)="②同種の他の契約の予定価格を類推されるおそれがあるため公表しない","－",IF(VLOOKUP(A76,[7]令和3年度契約状況調査票!$E:$AR,21,FALSE)="－","－",IF(VLOOKUP(A76,[7]令和3年度契約状況調査票!$E:$AR,7,FALSE)&lt;&gt;"",TEXT(VLOOKUP(A76,[7]令和3年度契約状況調査票!$E:$AR,17,FALSE),"#.0%")&amp;CHAR(10)&amp;"(B/A×100)",VLOOKUP(A76,[7]令和3年度契約状況調査票!$E:$AR,17,FALSE)))))</f>
        <v/>
      </c>
      <c r="K76" s="20" t="str">
        <f>IF(A76="","",IF(VLOOKUP(A76,[7]令和3年度契約状況調査票!$E:$AR,27,FALSE)="①公益社団法人","公社",IF(VLOOKUP(A76,[7]令和3年度契約状況調査票!$E:$AR,27,FALSE)="②公益財団法人","公財","")))</f>
        <v/>
      </c>
      <c r="L76" s="20" t="str">
        <f>IF(A76="","",VLOOKUP(A76,[7]令和3年度契約状況調査票!$E:$AR,28,FALSE))</f>
        <v/>
      </c>
      <c r="M76" s="21" t="str">
        <f>IF(A76="","",IF(VLOOKUP(A76,[7]令和3年度契約状況調査票!$E:$AR,28,FALSE)="国所管",VLOOKUP(A76,[7]令和3年度契約状況調査票!$E:$AR,22,FALSE),""))</f>
        <v/>
      </c>
      <c r="N76" s="22" t="str">
        <f>IF(A76="","",IF(AND(P76="○",O76="分担契約/単価契約"),"単価契約"&amp;CHAR(10)&amp;"予定調達総額 "&amp;TEXT(VLOOKUP(A76,[7]令和3年度契約状況調査票!$E:$AR,16,FALSE),"#,##0円")&amp;"(B)"&amp;CHAR(10)&amp;"分担契約"&amp;CHAR(10)&amp;VLOOKUP(A76,[7]令和3年度契約状況調査票!$E:$AR,32,FALSE),IF(AND(P76="○",O76="分担契約"),"分担契約"&amp;CHAR(10)&amp;"契約総額 "&amp;TEXT(VLOOKUP(A76,[7]令和3年度契約状況調査票!$E:$AR,16,FALSE),"#,##0円")&amp;"(B)"&amp;CHAR(10)&amp;VLOOKUP(A76,[7]令和3年度契約状況調査票!$E:$AR,32,FALSE),(IF(O76="分担契約/単価契約","単価契約"&amp;CHAR(10)&amp;"予定調達総額 "&amp;TEXT(VLOOKUP(A76,[7]令和3年度契約状況調査票!$E:$AR,16,FALSE),"#,##0円")&amp;CHAR(10)&amp;"分担契約"&amp;CHAR(10)&amp;VLOOKUP(A76,[7]令和3年度契約状況調査票!$E:$AR,32,FALSE),IF(O76="分担契約","分担契約"&amp;CHAR(10)&amp;"契約総額 "&amp;TEXT(VLOOKUP(A76,[7]令和3年度契約状況調査票!$E:$AR,16,FALSE),"#,##0円")&amp;CHAR(10)&amp;VLOOKUP(A76,[7]令和3年度契約状況調査票!$E:$AR,32,FALSE),IF(O76="単価契約","単価契約"&amp;CHAR(10)&amp;"予定調達総額 "&amp;TEXT(VLOOKUP(A76,[7]令和3年度契約状況調査票!$E:$AR,16,FALSE),"#,##0円")&amp;CHAR(10)&amp;VLOOKUP(A76,[7]令和3年度契約状況調査票!$E:$AR,32,FALSE),VLOOKUP(A76,[7]令和3年度契約状況調査票!$E:$AR,32,FALSE))))))))</f>
        <v/>
      </c>
      <c r="O76" s="36" t="str">
        <f>IF(A76="","",VLOOKUP(A76,[7]令和3年度契約状況調査票!$E:$BY,53,FALSE))</f>
        <v/>
      </c>
      <c r="P76" s="36" t="str">
        <f>IF(A76="","",IF(VLOOKUP(A76,[7]令和3年度契約状況調査票!$E:$AR,21,FALSE)="②同種の他の契約の予定価格を類推されるおそれがあるため公表しない","×","○"))</f>
        <v/>
      </c>
    </row>
    <row r="77" spans="1:16" s="36" customFormat="1" ht="60" hidden="1" customHeight="1">
      <c r="A77" s="42" t="str">
        <f>IF(MAX([7]令和3年度契約状況調査票!C71:E316)&gt;=ROW()-5,ROW()-5,"")</f>
        <v/>
      </c>
      <c r="B77" s="13" t="str">
        <f>IF(A77="","",VLOOKUP(A77,[7]令和3年度契約状況調査票!$E:$AR,5,FALSE))</f>
        <v/>
      </c>
      <c r="C77" s="14" t="str">
        <f>IF(A77="","",VLOOKUP(A77,[7]令和3年度契約状況調査票!$E:$AR,6,FALSE))</f>
        <v/>
      </c>
      <c r="D77" s="43" t="str">
        <f>IF(A77="","",VLOOKUP(A77,[7]令和3年度契約状況調査票!$E:$AR,9,FALSE))</f>
        <v/>
      </c>
      <c r="E77" s="13" t="str">
        <f>IF(A77="","",VLOOKUP(A77,[7]令和3年度契約状況調査票!$E:$AR,10,FALSE))</f>
        <v/>
      </c>
      <c r="F77" s="16" t="str">
        <f>IF(A77="","",VLOOKUP(A77,[7]令和3年度契約状況調査票!$E:$AR,11,FALSE))</f>
        <v/>
      </c>
      <c r="G77" s="17" t="str">
        <f>IF(A77="","",IF(VLOOKUP(A77,[7]令和3年度契約状況調査票!$E:$AR,12,FALSE)="②一般競争入札（総合評価方式）","一般競争入札"&amp;CHAR(10)&amp;"（総合評価方式）","一般競争入札"))</f>
        <v/>
      </c>
      <c r="H77" s="18" t="str">
        <f>IF(A77="","",IF(VLOOKUP(A77,[7]令和3年度契約状況調査票!$E:$AR,21,FALSE)="②同種の他の契約の予定価格を類推されるおそれがあるため公表しない","同種の他の契約の予定価格を類推されるおそれがあるため公表しない",IF(VLOOKUP(A77,[7]令和3年度契約状況調査票!$E:$AR,21,FALSE)="－","－",IF(VLOOKUP(A77,[7]令和3年度契約状況調査票!$E:$AR,7,FALSE)&lt;&gt;"",TEXT(VLOOKUP(A77,[7]令和3年度契約状況調査票!$E:$AR,14,FALSE),"#,##0円")&amp;CHAR(10)&amp;"(A)",VLOOKUP(A77,[7]令和3年度契約状況調査票!$E:$AR,14,FALSE)))))</f>
        <v/>
      </c>
      <c r="I77" s="18" t="str">
        <f>IF(A77="","",VLOOKUP(A77,[7]令和3年度契約状況調査票!$E:$AR,15,FALSE))</f>
        <v/>
      </c>
      <c r="J77" s="19" t="str">
        <f>IF(A77="","",IF(VLOOKUP(A77,[7]令和3年度契約状況調査票!$E:$AR,21,FALSE)="②同種の他の契約の予定価格を類推されるおそれがあるため公表しない","－",IF(VLOOKUP(A77,[7]令和3年度契約状況調査票!$E:$AR,21,FALSE)="－","－",IF(VLOOKUP(A77,[7]令和3年度契約状況調査票!$E:$AR,7,FALSE)&lt;&gt;"",TEXT(VLOOKUP(A77,[7]令和3年度契約状況調査票!$E:$AR,17,FALSE),"#.0%")&amp;CHAR(10)&amp;"(B/A×100)",VLOOKUP(A77,[7]令和3年度契約状況調査票!$E:$AR,17,FALSE)))))</f>
        <v/>
      </c>
      <c r="K77" s="20" t="str">
        <f>IF(A77="","",IF(VLOOKUP(A77,[7]令和3年度契約状況調査票!$E:$AR,27,FALSE)="①公益社団法人","公社",IF(VLOOKUP(A77,[7]令和3年度契約状況調査票!$E:$AR,27,FALSE)="②公益財団法人","公財","")))</f>
        <v/>
      </c>
      <c r="L77" s="20" t="str">
        <f>IF(A77="","",VLOOKUP(A77,[7]令和3年度契約状況調査票!$E:$AR,28,FALSE))</f>
        <v/>
      </c>
      <c r="M77" s="21" t="str">
        <f>IF(A77="","",IF(VLOOKUP(A77,[7]令和3年度契約状況調査票!$E:$AR,28,FALSE)="国所管",VLOOKUP(A77,[7]令和3年度契約状況調査票!$E:$AR,22,FALSE),""))</f>
        <v/>
      </c>
      <c r="N77" s="22" t="str">
        <f>IF(A77="","",IF(AND(P77="○",O77="分担契約/単価契約"),"単価契約"&amp;CHAR(10)&amp;"予定調達総額 "&amp;TEXT(VLOOKUP(A77,[7]令和3年度契約状況調査票!$E:$AR,16,FALSE),"#,##0円")&amp;"(B)"&amp;CHAR(10)&amp;"分担契約"&amp;CHAR(10)&amp;VLOOKUP(A77,[7]令和3年度契約状況調査票!$E:$AR,32,FALSE),IF(AND(P77="○",O77="分担契約"),"分担契約"&amp;CHAR(10)&amp;"契約総額 "&amp;TEXT(VLOOKUP(A77,[7]令和3年度契約状況調査票!$E:$AR,16,FALSE),"#,##0円")&amp;"(B)"&amp;CHAR(10)&amp;VLOOKUP(A77,[7]令和3年度契約状況調査票!$E:$AR,32,FALSE),(IF(O77="分担契約/単価契約","単価契約"&amp;CHAR(10)&amp;"予定調達総額 "&amp;TEXT(VLOOKUP(A77,[7]令和3年度契約状況調査票!$E:$AR,16,FALSE),"#,##0円")&amp;CHAR(10)&amp;"分担契約"&amp;CHAR(10)&amp;VLOOKUP(A77,[7]令和3年度契約状況調査票!$E:$AR,32,FALSE),IF(O77="分担契約","分担契約"&amp;CHAR(10)&amp;"契約総額 "&amp;TEXT(VLOOKUP(A77,[7]令和3年度契約状況調査票!$E:$AR,16,FALSE),"#,##0円")&amp;CHAR(10)&amp;VLOOKUP(A77,[7]令和3年度契約状況調査票!$E:$AR,32,FALSE),IF(O77="単価契約","単価契約"&amp;CHAR(10)&amp;"予定調達総額 "&amp;TEXT(VLOOKUP(A77,[7]令和3年度契約状況調査票!$E:$AR,16,FALSE),"#,##0円")&amp;CHAR(10)&amp;VLOOKUP(A77,[7]令和3年度契約状況調査票!$E:$AR,32,FALSE),VLOOKUP(A77,[7]令和3年度契約状況調査票!$E:$AR,32,FALSE))))))))</f>
        <v/>
      </c>
      <c r="O77" s="36" t="str">
        <f>IF(A77="","",VLOOKUP(A77,[7]令和3年度契約状況調査票!$E:$BY,53,FALSE))</f>
        <v/>
      </c>
      <c r="P77" s="36" t="str">
        <f>IF(A77="","",IF(VLOOKUP(A77,[7]令和3年度契約状況調査票!$E:$AR,21,FALSE)="②同種の他の契約の予定価格を類推されるおそれがあるため公表しない","×","○"))</f>
        <v/>
      </c>
    </row>
    <row r="78" spans="1:16" s="36" customFormat="1" ht="60" hidden="1" customHeight="1">
      <c r="A78" s="42" t="str">
        <f>IF(MAX([7]令和3年度契約状況調査票!C72:E317)&gt;=ROW()-5,ROW()-5,"")</f>
        <v/>
      </c>
      <c r="B78" s="13" t="str">
        <f>IF(A78="","",VLOOKUP(A78,[7]令和3年度契約状況調査票!$E:$AR,5,FALSE))</f>
        <v/>
      </c>
      <c r="C78" s="14" t="str">
        <f>IF(A78="","",VLOOKUP(A78,[7]令和3年度契約状況調査票!$E:$AR,6,FALSE))</f>
        <v/>
      </c>
      <c r="D78" s="43" t="str">
        <f>IF(A78="","",VLOOKUP(A78,[7]令和3年度契約状況調査票!$E:$AR,9,FALSE))</f>
        <v/>
      </c>
      <c r="E78" s="13" t="str">
        <f>IF(A78="","",VLOOKUP(A78,[7]令和3年度契約状況調査票!$E:$AR,10,FALSE))</f>
        <v/>
      </c>
      <c r="F78" s="16" t="str">
        <f>IF(A78="","",VLOOKUP(A78,[7]令和3年度契約状況調査票!$E:$AR,11,FALSE))</f>
        <v/>
      </c>
      <c r="G78" s="17" t="str">
        <f>IF(A78="","",IF(VLOOKUP(A78,[7]令和3年度契約状況調査票!$E:$AR,12,FALSE)="②一般競争入札（総合評価方式）","一般競争入札"&amp;CHAR(10)&amp;"（総合評価方式）","一般競争入札"))</f>
        <v/>
      </c>
      <c r="H78" s="18" t="str">
        <f>IF(A78="","",IF(VLOOKUP(A78,[7]令和3年度契約状況調査票!$E:$AR,21,FALSE)="②同種の他の契約の予定価格を類推されるおそれがあるため公表しない","同種の他の契約の予定価格を類推されるおそれがあるため公表しない",IF(VLOOKUP(A78,[7]令和3年度契約状況調査票!$E:$AR,21,FALSE)="－","－",IF(VLOOKUP(A78,[7]令和3年度契約状況調査票!$E:$AR,7,FALSE)&lt;&gt;"",TEXT(VLOOKUP(A78,[7]令和3年度契約状況調査票!$E:$AR,14,FALSE),"#,##0円")&amp;CHAR(10)&amp;"(A)",VLOOKUP(A78,[7]令和3年度契約状況調査票!$E:$AR,14,FALSE)))))</f>
        <v/>
      </c>
      <c r="I78" s="18" t="str">
        <f>IF(A78="","",VLOOKUP(A78,[7]令和3年度契約状況調査票!$E:$AR,15,FALSE))</f>
        <v/>
      </c>
      <c r="J78" s="19" t="str">
        <f>IF(A78="","",IF(VLOOKUP(A78,[7]令和3年度契約状況調査票!$E:$AR,21,FALSE)="②同種の他の契約の予定価格を類推されるおそれがあるため公表しない","－",IF(VLOOKUP(A78,[7]令和3年度契約状況調査票!$E:$AR,21,FALSE)="－","－",IF(VLOOKUP(A78,[7]令和3年度契約状況調査票!$E:$AR,7,FALSE)&lt;&gt;"",TEXT(VLOOKUP(A78,[7]令和3年度契約状況調査票!$E:$AR,17,FALSE),"#.0%")&amp;CHAR(10)&amp;"(B/A×100)",VLOOKUP(A78,[7]令和3年度契約状況調査票!$E:$AR,17,FALSE)))))</f>
        <v/>
      </c>
      <c r="K78" s="20" t="str">
        <f>IF(A78="","",IF(VLOOKUP(A78,[7]令和3年度契約状況調査票!$E:$AR,27,FALSE)="①公益社団法人","公社",IF(VLOOKUP(A78,[7]令和3年度契約状況調査票!$E:$AR,27,FALSE)="②公益財団法人","公財","")))</f>
        <v/>
      </c>
      <c r="L78" s="20" t="str">
        <f>IF(A78="","",VLOOKUP(A78,[7]令和3年度契約状況調査票!$E:$AR,28,FALSE))</f>
        <v/>
      </c>
      <c r="M78" s="21" t="str">
        <f>IF(A78="","",IF(VLOOKUP(A78,[7]令和3年度契約状況調査票!$E:$AR,28,FALSE)="国所管",VLOOKUP(A78,[7]令和3年度契約状況調査票!$E:$AR,22,FALSE),""))</f>
        <v/>
      </c>
      <c r="N78" s="22" t="str">
        <f>IF(A78="","",IF(AND(P78="○",O78="分担契約/単価契約"),"単価契約"&amp;CHAR(10)&amp;"予定調達総額 "&amp;TEXT(VLOOKUP(A78,[7]令和3年度契約状況調査票!$E:$AR,16,FALSE),"#,##0円")&amp;"(B)"&amp;CHAR(10)&amp;"分担契約"&amp;CHAR(10)&amp;VLOOKUP(A78,[7]令和3年度契約状況調査票!$E:$AR,32,FALSE),IF(AND(P78="○",O78="分担契約"),"分担契約"&amp;CHAR(10)&amp;"契約総額 "&amp;TEXT(VLOOKUP(A78,[7]令和3年度契約状況調査票!$E:$AR,16,FALSE),"#,##0円")&amp;"(B)"&amp;CHAR(10)&amp;VLOOKUP(A78,[7]令和3年度契約状況調査票!$E:$AR,32,FALSE),(IF(O78="分担契約/単価契約","単価契約"&amp;CHAR(10)&amp;"予定調達総額 "&amp;TEXT(VLOOKUP(A78,[7]令和3年度契約状況調査票!$E:$AR,16,FALSE),"#,##0円")&amp;CHAR(10)&amp;"分担契約"&amp;CHAR(10)&amp;VLOOKUP(A78,[7]令和3年度契約状況調査票!$E:$AR,32,FALSE),IF(O78="分担契約","分担契約"&amp;CHAR(10)&amp;"契約総額 "&amp;TEXT(VLOOKUP(A78,[7]令和3年度契約状況調査票!$E:$AR,16,FALSE),"#,##0円")&amp;CHAR(10)&amp;VLOOKUP(A78,[7]令和3年度契約状況調査票!$E:$AR,32,FALSE),IF(O78="単価契約","単価契約"&amp;CHAR(10)&amp;"予定調達総額 "&amp;TEXT(VLOOKUP(A78,[7]令和3年度契約状況調査票!$E:$AR,16,FALSE),"#,##0円")&amp;CHAR(10)&amp;VLOOKUP(A78,[7]令和3年度契約状況調査票!$E:$AR,32,FALSE),VLOOKUP(A78,[7]令和3年度契約状況調査票!$E:$AR,32,FALSE))))))))</f>
        <v/>
      </c>
      <c r="O78" s="36" t="str">
        <f>IF(A78="","",VLOOKUP(A78,[7]令和3年度契約状況調査票!$E:$BY,53,FALSE))</f>
        <v/>
      </c>
      <c r="P78" s="36" t="str">
        <f>IF(A78="","",IF(VLOOKUP(A78,[7]令和3年度契約状況調査票!$E:$AR,21,FALSE)="②同種の他の契約の予定価格を類推されるおそれがあるため公表しない","×","○"))</f>
        <v/>
      </c>
    </row>
    <row r="79" spans="1:16" s="36" customFormat="1" ht="60" hidden="1" customHeight="1">
      <c r="A79" s="42" t="str">
        <f>IF(MAX([7]令和3年度契約状況調査票!C73:E318)&gt;=ROW()-5,ROW()-5,"")</f>
        <v/>
      </c>
      <c r="B79" s="13" t="str">
        <f>IF(A79="","",VLOOKUP(A79,[7]令和3年度契約状況調査票!$E:$AR,5,FALSE))</f>
        <v/>
      </c>
      <c r="C79" s="14" t="str">
        <f>IF(A79="","",VLOOKUP(A79,[7]令和3年度契約状況調査票!$E:$AR,6,FALSE))</f>
        <v/>
      </c>
      <c r="D79" s="43" t="str">
        <f>IF(A79="","",VLOOKUP(A79,[7]令和3年度契約状況調査票!$E:$AR,9,FALSE))</f>
        <v/>
      </c>
      <c r="E79" s="13" t="str">
        <f>IF(A79="","",VLOOKUP(A79,[7]令和3年度契約状況調査票!$E:$AR,10,FALSE))</f>
        <v/>
      </c>
      <c r="F79" s="16" t="str">
        <f>IF(A79="","",VLOOKUP(A79,[7]令和3年度契約状況調査票!$E:$AR,11,FALSE))</f>
        <v/>
      </c>
      <c r="G79" s="17" t="str">
        <f>IF(A79="","",IF(VLOOKUP(A79,[7]令和3年度契約状況調査票!$E:$AR,12,FALSE)="②一般競争入札（総合評価方式）","一般競争入札"&amp;CHAR(10)&amp;"（総合評価方式）","一般競争入札"))</f>
        <v/>
      </c>
      <c r="H79" s="18" t="str">
        <f>IF(A79="","",IF(VLOOKUP(A79,[7]令和3年度契約状況調査票!$E:$AR,21,FALSE)="②同種の他の契約の予定価格を類推されるおそれがあるため公表しない","同種の他の契約の予定価格を類推されるおそれがあるため公表しない",IF(VLOOKUP(A79,[7]令和3年度契約状況調査票!$E:$AR,21,FALSE)="－","－",IF(VLOOKUP(A79,[7]令和3年度契約状況調査票!$E:$AR,7,FALSE)&lt;&gt;"",TEXT(VLOOKUP(A79,[7]令和3年度契約状況調査票!$E:$AR,14,FALSE),"#,##0円")&amp;CHAR(10)&amp;"(A)",VLOOKUP(A79,[7]令和3年度契約状況調査票!$E:$AR,14,FALSE)))))</f>
        <v/>
      </c>
      <c r="I79" s="18" t="str">
        <f>IF(A79="","",VLOOKUP(A79,[7]令和3年度契約状況調査票!$E:$AR,15,FALSE))</f>
        <v/>
      </c>
      <c r="J79" s="19" t="str">
        <f>IF(A79="","",IF(VLOOKUP(A79,[7]令和3年度契約状況調査票!$E:$AR,21,FALSE)="②同種の他の契約の予定価格を類推されるおそれがあるため公表しない","－",IF(VLOOKUP(A79,[7]令和3年度契約状況調査票!$E:$AR,21,FALSE)="－","－",IF(VLOOKUP(A79,[7]令和3年度契約状況調査票!$E:$AR,7,FALSE)&lt;&gt;"",TEXT(VLOOKUP(A79,[7]令和3年度契約状況調査票!$E:$AR,17,FALSE),"#.0%")&amp;CHAR(10)&amp;"(B/A×100)",VLOOKUP(A79,[7]令和3年度契約状況調査票!$E:$AR,17,FALSE)))))</f>
        <v/>
      </c>
      <c r="K79" s="20" t="str">
        <f>IF(A79="","",IF(VLOOKUP(A79,[7]令和3年度契約状況調査票!$E:$AR,27,FALSE)="①公益社団法人","公社",IF(VLOOKUP(A79,[7]令和3年度契約状況調査票!$E:$AR,27,FALSE)="②公益財団法人","公財","")))</f>
        <v/>
      </c>
      <c r="L79" s="20" t="str">
        <f>IF(A79="","",VLOOKUP(A79,[7]令和3年度契約状況調査票!$E:$AR,28,FALSE))</f>
        <v/>
      </c>
      <c r="M79" s="21" t="str">
        <f>IF(A79="","",IF(VLOOKUP(A79,[7]令和3年度契約状況調査票!$E:$AR,28,FALSE)="国所管",VLOOKUP(A79,[7]令和3年度契約状況調査票!$E:$AR,22,FALSE),""))</f>
        <v/>
      </c>
      <c r="N79" s="22" t="str">
        <f>IF(A79="","",IF(AND(P79="○",O79="分担契約/単価契約"),"単価契約"&amp;CHAR(10)&amp;"予定調達総額 "&amp;TEXT(VLOOKUP(A79,[7]令和3年度契約状況調査票!$E:$AR,16,FALSE),"#,##0円")&amp;"(B)"&amp;CHAR(10)&amp;"分担契約"&amp;CHAR(10)&amp;VLOOKUP(A79,[7]令和3年度契約状況調査票!$E:$AR,32,FALSE),IF(AND(P79="○",O79="分担契約"),"分担契約"&amp;CHAR(10)&amp;"契約総額 "&amp;TEXT(VLOOKUP(A79,[7]令和3年度契約状況調査票!$E:$AR,16,FALSE),"#,##0円")&amp;"(B)"&amp;CHAR(10)&amp;VLOOKUP(A79,[7]令和3年度契約状況調査票!$E:$AR,32,FALSE),(IF(O79="分担契約/単価契約","単価契約"&amp;CHAR(10)&amp;"予定調達総額 "&amp;TEXT(VLOOKUP(A79,[7]令和3年度契約状況調査票!$E:$AR,16,FALSE),"#,##0円")&amp;CHAR(10)&amp;"分担契約"&amp;CHAR(10)&amp;VLOOKUP(A79,[7]令和3年度契約状況調査票!$E:$AR,32,FALSE),IF(O79="分担契約","分担契約"&amp;CHAR(10)&amp;"契約総額 "&amp;TEXT(VLOOKUP(A79,[7]令和3年度契約状況調査票!$E:$AR,16,FALSE),"#,##0円")&amp;CHAR(10)&amp;VLOOKUP(A79,[7]令和3年度契約状況調査票!$E:$AR,32,FALSE),IF(O79="単価契約","単価契約"&amp;CHAR(10)&amp;"予定調達総額 "&amp;TEXT(VLOOKUP(A79,[7]令和3年度契約状況調査票!$E:$AR,16,FALSE),"#,##0円")&amp;CHAR(10)&amp;VLOOKUP(A79,[7]令和3年度契約状況調査票!$E:$AR,32,FALSE),VLOOKUP(A79,[7]令和3年度契約状況調査票!$E:$AR,32,FALSE))))))))</f>
        <v/>
      </c>
      <c r="O79" s="36" t="str">
        <f>IF(A79="","",VLOOKUP(A79,[7]令和3年度契約状況調査票!$E:$BY,53,FALSE))</f>
        <v/>
      </c>
      <c r="P79" s="36" t="str">
        <f>IF(A79="","",IF(VLOOKUP(A79,[7]令和3年度契約状況調査票!$E:$AR,21,FALSE)="②同種の他の契約の予定価格を類推されるおそれがあるため公表しない","×","○"))</f>
        <v/>
      </c>
    </row>
    <row r="80" spans="1:16" s="36" customFormat="1" ht="60" hidden="1" customHeight="1">
      <c r="A80" s="42" t="str">
        <f>IF(MAX([7]令和3年度契約状況調査票!C74:E319)&gt;=ROW()-5,ROW()-5,"")</f>
        <v/>
      </c>
      <c r="B80" s="13" t="str">
        <f>IF(A80="","",VLOOKUP(A80,[7]令和3年度契約状況調査票!$E:$AR,5,FALSE))</f>
        <v/>
      </c>
      <c r="C80" s="14" t="str">
        <f>IF(A80="","",VLOOKUP(A80,[7]令和3年度契約状況調査票!$E:$AR,6,FALSE))</f>
        <v/>
      </c>
      <c r="D80" s="43" t="str">
        <f>IF(A80="","",VLOOKUP(A80,[7]令和3年度契約状況調査票!$E:$AR,9,FALSE))</f>
        <v/>
      </c>
      <c r="E80" s="13" t="str">
        <f>IF(A80="","",VLOOKUP(A80,[7]令和3年度契約状況調査票!$E:$AR,10,FALSE))</f>
        <v/>
      </c>
      <c r="F80" s="16" t="str">
        <f>IF(A80="","",VLOOKUP(A80,[7]令和3年度契約状況調査票!$E:$AR,11,FALSE))</f>
        <v/>
      </c>
      <c r="G80" s="17" t="str">
        <f>IF(A80="","",IF(VLOOKUP(A80,[7]令和3年度契約状況調査票!$E:$AR,12,FALSE)="②一般競争入札（総合評価方式）","一般競争入札"&amp;CHAR(10)&amp;"（総合評価方式）","一般競争入札"))</f>
        <v/>
      </c>
      <c r="H80" s="18" t="str">
        <f>IF(A80="","",IF(VLOOKUP(A80,[7]令和3年度契約状況調査票!$E:$AR,21,FALSE)="②同種の他の契約の予定価格を類推されるおそれがあるため公表しない","同種の他の契約の予定価格を類推されるおそれがあるため公表しない",IF(VLOOKUP(A80,[7]令和3年度契約状況調査票!$E:$AR,21,FALSE)="－","－",IF(VLOOKUP(A80,[7]令和3年度契約状況調査票!$E:$AR,7,FALSE)&lt;&gt;"",TEXT(VLOOKUP(A80,[7]令和3年度契約状況調査票!$E:$AR,14,FALSE),"#,##0円")&amp;CHAR(10)&amp;"(A)",VLOOKUP(A80,[7]令和3年度契約状況調査票!$E:$AR,14,FALSE)))))</f>
        <v/>
      </c>
      <c r="I80" s="18" t="str">
        <f>IF(A80="","",VLOOKUP(A80,[7]令和3年度契約状況調査票!$E:$AR,15,FALSE))</f>
        <v/>
      </c>
      <c r="J80" s="19" t="str">
        <f>IF(A80="","",IF(VLOOKUP(A80,[7]令和3年度契約状況調査票!$E:$AR,21,FALSE)="②同種の他の契約の予定価格を類推されるおそれがあるため公表しない","－",IF(VLOOKUP(A80,[7]令和3年度契約状況調査票!$E:$AR,21,FALSE)="－","－",IF(VLOOKUP(A80,[7]令和3年度契約状況調査票!$E:$AR,7,FALSE)&lt;&gt;"",TEXT(VLOOKUP(A80,[7]令和3年度契約状況調査票!$E:$AR,17,FALSE),"#.0%")&amp;CHAR(10)&amp;"(B/A×100)",VLOOKUP(A80,[7]令和3年度契約状況調査票!$E:$AR,17,FALSE)))))</f>
        <v/>
      </c>
      <c r="K80" s="20" t="str">
        <f>IF(A80="","",IF(VLOOKUP(A80,[7]令和3年度契約状況調査票!$E:$AR,27,FALSE)="①公益社団法人","公社",IF(VLOOKUP(A80,[7]令和3年度契約状況調査票!$E:$AR,27,FALSE)="②公益財団法人","公財","")))</f>
        <v/>
      </c>
      <c r="L80" s="20" t="str">
        <f>IF(A80="","",VLOOKUP(A80,[7]令和3年度契約状況調査票!$E:$AR,28,FALSE))</f>
        <v/>
      </c>
      <c r="M80" s="21" t="str">
        <f>IF(A80="","",IF(VLOOKUP(A80,[7]令和3年度契約状況調査票!$E:$AR,28,FALSE)="国所管",VLOOKUP(A80,[7]令和3年度契約状況調査票!$E:$AR,22,FALSE),""))</f>
        <v/>
      </c>
      <c r="N80" s="22" t="str">
        <f>IF(A80="","",IF(AND(P80="○",O80="分担契約/単価契約"),"単価契約"&amp;CHAR(10)&amp;"予定調達総額 "&amp;TEXT(VLOOKUP(A80,[7]令和3年度契約状況調査票!$E:$AR,16,FALSE),"#,##0円")&amp;"(B)"&amp;CHAR(10)&amp;"分担契約"&amp;CHAR(10)&amp;VLOOKUP(A80,[7]令和3年度契約状況調査票!$E:$AR,32,FALSE),IF(AND(P80="○",O80="分担契約"),"分担契約"&amp;CHAR(10)&amp;"契約総額 "&amp;TEXT(VLOOKUP(A80,[7]令和3年度契約状況調査票!$E:$AR,16,FALSE),"#,##0円")&amp;"(B)"&amp;CHAR(10)&amp;VLOOKUP(A80,[7]令和3年度契約状況調査票!$E:$AR,32,FALSE),(IF(O80="分担契約/単価契約","単価契約"&amp;CHAR(10)&amp;"予定調達総額 "&amp;TEXT(VLOOKUP(A80,[7]令和3年度契約状況調査票!$E:$AR,16,FALSE),"#,##0円")&amp;CHAR(10)&amp;"分担契約"&amp;CHAR(10)&amp;VLOOKUP(A80,[7]令和3年度契約状況調査票!$E:$AR,32,FALSE),IF(O80="分担契約","分担契約"&amp;CHAR(10)&amp;"契約総額 "&amp;TEXT(VLOOKUP(A80,[7]令和3年度契約状況調査票!$E:$AR,16,FALSE),"#,##0円")&amp;CHAR(10)&amp;VLOOKUP(A80,[7]令和3年度契約状況調査票!$E:$AR,32,FALSE),IF(O80="単価契約","単価契約"&amp;CHAR(10)&amp;"予定調達総額 "&amp;TEXT(VLOOKUP(A80,[7]令和3年度契約状況調査票!$E:$AR,16,FALSE),"#,##0円")&amp;CHAR(10)&amp;VLOOKUP(A80,[7]令和3年度契約状況調査票!$E:$AR,32,FALSE),VLOOKUP(A80,[7]令和3年度契約状況調査票!$E:$AR,32,FALSE))))))))</f>
        <v/>
      </c>
      <c r="O80" s="36" t="str">
        <f>IF(A80="","",VLOOKUP(A80,[7]令和3年度契約状況調査票!$E:$BY,53,FALSE))</f>
        <v/>
      </c>
      <c r="P80" s="36" t="str">
        <f>IF(A80="","",IF(VLOOKUP(A80,[7]令和3年度契約状況調査票!$E:$AR,21,FALSE)="②同種の他の契約の予定価格を類推されるおそれがあるため公表しない","×","○"))</f>
        <v/>
      </c>
    </row>
    <row r="81" spans="1:16" s="36" customFormat="1" ht="60" hidden="1" customHeight="1">
      <c r="A81" s="42" t="str">
        <f>IF(MAX([7]令和3年度契約状況調査票!C75:E320)&gt;=ROW()-5,ROW()-5,"")</f>
        <v/>
      </c>
      <c r="B81" s="13" t="str">
        <f>IF(A81="","",VLOOKUP(A81,[7]令和3年度契約状況調査票!$E:$AR,5,FALSE))</f>
        <v/>
      </c>
      <c r="C81" s="14" t="str">
        <f>IF(A81="","",VLOOKUP(A81,[7]令和3年度契約状況調査票!$E:$AR,6,FALSE))</f>
        <v/>
      </c>
      <c r="D81" s="43" t="str">
        <f>IF(A81="","",VLOOKUP(A81,[7]令和3年度契約状況調査票!$E:$AR,9,FALSE))</f>
        <v/>
      </c>
      <c r="E81" s="13" t="str">
        <f>IF(A81="","",VLOOKUP(A81,[7]令和3年度契約状況調査票!$E:$AR,10,FALSE))</f>
        <v/>
      </c>
      <c r="F81" s="16" t="str">
        <f>IF(A81="","",VLOOKUP(A81,[7]令和3年度契約状況調査票!$E:$AR,11,FALSE))</f>
        <v/>
      </c>
      <c r="G81" s="17" t="str">
        <f>IF(A81="","",IF(VLOOKUP(A81,[7]令和3年度契約状況調査票!$E:$AR,12,FALSE)="②一般競争入札（総合評価方式）","一般競争入札"&amp;CHAR(10)&amp;"（総合評価方式）","一般競争入札"))</f>
        <v/>
      </c>
      <c r="H81" s="18" t="str">
        <f>IF(A81="","",IF(VLOOKUP(A81,[7]令和3年度契約状況調査票!$E:$AR,21,FALSE)="②同種の他の契約の予定価格を類推されるおそれがあるため公表しない","同種の他の契約の予定価格を類推されるおそれがあるため公表しない",IF(VLOOKUP(A81,[7]令和3年度契約状況調査票!$E:$AR,21,FALSE)="－","－",IF(VLOOKUP(A81,[7]令和3年度契約状況調査票!$E:$AR,7,FALSE)&lt;&gt;"",TEXT(VLOOKUP(A81,[7]令和3年度契約状況調査票!$E:$AR,14,FALSE),"#,##0円")&amp;CHAR(10)&amp;"(A)",VLOOKUP(A81,[7]令和3年度契約状況調査票!$E:$AR,14,FALSE)))))</f>
        <v/>
      </c>
      <c r="I81" s="18" t="str">
        <f>IF(A81="","",VLOOKUP(A81,[7]令和3年度契約状況調査票!$E:$AR,15,FALSE))</f>
        <v/>
      </c>
      <c r="J81" s="19" t="str">
        <f>IF(A81="","",IF(VLOOKUP(A81,[7]令和3年度契約状況調査票!$E:$AR,21,FALSE)="②同種の他の契約の予定価格を類推されるおそれがあるため公表しない","－",IF(VLOOKUP(A81,[7]令和3年度契約状況調査票!$E:$AR,21,FALSE)="－","－",IF(VLOOKUP(A81,[7]令和3年度契約状況調査票!$E:$AR,7,FALSE)&lt;&gt;"",TEXT(VLOOKUP(A81,[7]令和3年度契約状況調査票!$E:$AR,17,FALSE),"#.0%")&amp;CHAR(10)&amp;"(B/A×100)",VLOOKUP(A81,[7]令和3年度契約状況調査票!$E:$AR,17,FALSE)))))</f>
        <v/>
      </c>
      <c r="K81" s="20" t="str">
        <f>IF(A81="","",IF(VLOOKUP(A81,[7]令和3年度契約状況調査票!$E:$AR,27,FALSE)="①公益社団法人","公社",IF(VLOOKUP(A81,[7]令和3年度契約状況調査票!$E:$AR,27,FALSE)="②公益財団法人","公財","")))</f>
        <v/>
      </c>
      <c r="L81" s="20" t="str">
        <f>IF(A81="","",VLOOKUP(A81,[7]令和3年度契約状況調査票!$E:$AR,28,FALSE))</f>
        <v/>
      </c>
      <c r="M81" s="21" t="str">
        <f>IF(A81="","",IF(VLOOKUP(A81,[7]令和3年度契約状況調査票!$E:$AR,28,FALSE)="国所管",VLOOKUP(A81,[7]令和3年度契約状況調査票!$E:$AR,22,FALSE),""))</f>
        <v/>
      </c>
      <c r="N81" s="22" t="str">
        <f>IF(A81="","",IF(AND(P81="○",O81="分担契約/単価契約"),"単価契約"&amp;CHAR(10)&amp;"予定調達総額 "&amp;TEXT(VLOOKUP(A81,[7]令和3年度契約状況調査票!$E:$AR,16,FALSE),"#,##0円")&amp;"(B)"&amp;CHAR(10)&amp;"分担契約"&amp;CHAR(10)&amp;VLOOKUP(A81,[7]令和3年度契約状況調査票!$E:$AR,32,FALSE),IF(AND(P81="○",O81="分担契約"),"分担契約"&amp;CHAR(10)&amp;"契約総額 "&amp;TEXT(VLOOKUP(A81,[7]令和3年度契約状況調査票!$E:$AR,16,FALSE),"#,##0円")&amp;"(B)"&amp;CHAR(10)&amp;VLOOKUP(A81,[7]令和3年度契約状況調査票!$E:$AR,32,FALSE),(IF(O81="分担契約/単価契約","単価契約"&amp;CHAR(10)&amp;"予定調達総額 "&amp;TEXT(VLOOKUP(A81,[7]令和3年度契約状況調査票!$E:$AR,16,FALSE),"#,##0円")&amp;CHAR(10)&amp;"分担契約"&amp;CHAR(10)&amp;VLOOKUP(A81,[7]令和3年度契約状況調査票!$E:$AR,32,FALSE),IF(O81="分担契約","分担契約"&amp;CHAR(10)&amp;"契約総額 "&amp;TEXT(VLOOKUP(A81,[7]令和3年度契約状況調査票!$E:$AR,16,FALSE),"#,##0円")&amp;CHAR(10)&amp;VLOOKUP(A81,[7]令和3年度契約状況調査票!$E:$AR,32,FALSE),IF(O81="単価契約","単価契約"&amp;CHAR(10)&amp;"予定調達総額 "&amp;TEXT(VLOOKUP(A81,[7]令和3年度契約状況調査票!$E:$AR,16,FALSE),"#,##0円")&amp;CHAR(10)&amp;VLOOKUP(A81,[7]令和3年度契約状況調査票!$E:$AR,32,FALSE),VLOOKUP(A81,[7]令和3年度契約状況調査票!$E:$AR,32,FALSE))))))))</f>
        <v/>
      </c>
      <c r="O81" s="36" t="str">
        <f>IF(A81="","",VLOOKUP(A81,[7]令和3年度契約状況調査票!$E:$BY,53,FALSE))</f>
        <v/>
      </c>
      <c r="P81" s="36" t="str">
        <f>IF(A81="","",IF(VLOOKUP(A81,[7]令和3年度契約状況調査票!$E:$AR,21,FALSE)="②同種の他の契約の予定価格を類推されるおそれがあるため公表しない","×","○"))</f>
        <v/>
      </c>
    </row>
    <row r="82" spans="1:16" s="36" customFormat="1" ht="60" hidden="1" customHeight="1">
      <c r="A82" s="42" t="str">
        <f>IF(MAX([7]令和3年度契約状況調査票!C76:E321)&gt;=ROW()-5,ROW()-5,"")</f>
        <v/>
      </c>
      <c r="B82" s="13" t="str">
        <f>IF(A82="","",VLOOKUP(A82,[7]令和3年度契約状況調査票!$E:$AR,5,FALSE))</f>
        <v/>
      </c>
      <c r="C82" s="14" t="str">
        <f>IF(A82="","",VLOOKUP(A82,[7]令和3年度契約状況調査票!$E:$AR,6,FALSE))</f>
        <v/>
      </c>
      <c r="D82" s="43" t="str">
        <f>IF(A82="","",VLOOKUP(A82,[7]令和3年度契約状況調査票!$E:$AR,9,FALSE))</f>
        <v/>
      </c>
      <c r="E82" s="13" t="str">
        <f>IF(A82="","",VLOOKUP(A82,[7]令和3年度契約状況調査票!$E:$AR,10,FALSE))</f>
        <v/>
      </c>
      <c r="F82" s="16" t="str">
        <f>IF(A82="","",VLOOKUP(A82,[7]令和3年度契約状況調査票!$E:$AR,11,FALSE))</f>
        <v/>
      </c>
      <c r="G82" s="17" t="str">
        <f>IF(A82="","",IF(VLOOKUP(A82,[7]令和3年度契約状況調査票!$E:$AR,12,FALSE)="②一般競争入札（総合評価方式）","一般競争入札"&amp;CHAR(10)&amp;"（総合評価方式）","一般競争入札"))</f>
        <v/>
      </c>
      <c r="H82" s="18" t="str">
        <f>IF(A82="","",IF(VLOOKUP(A82,[7]令和3年度契約状況調査票!$E:$AR,21,FALSE)="②同種の他の契約の予定価格を類推されるおそれがあるため公表しない","同種の他の契約の予定価格を類推されるおそれがあるため公表しない",IF(VLOOKUP(A82,[7]令和3年度契約状況調査票!$E:$AR,21,FALSE)="－","－",IF(VLOOKUP(A82,[7]令和3年度契約状況調査票!$E:$AR,7,FALSE)&lt;&gt;"",TEXT(VLOOKUP(A82,[7]令和3年度契約状況調査票!$E:$AR,14,FALSE),"#,##0円")&amp;CHAR(10)&amp;"(A)",VLOOKUP(A82,[7]令和3年度契約状況調査票!$E:$AR,14,FALSE)))))</f>
        <v/>
      </c>
      <c r="I82" s="18" t="str">
        <f>IF(A82="","",VLOOKUP(A82,[7]令和3年度契約状況調査票!$E:$AR,15,FALSE))</f>
        <v/>
      </c>
      <c r="J82" s="19" t="str">
        <f>IF(A82="","",IF(VLOOKUP(A82,[7]令和3年度契約状況調査票!$E:$AR,21,FALSE)="②同種の他の契約の予定価格を類推されるおそれがあるため公表しない","－",IF(VLOOKUP(A82,[7]令和3年度契約状況調査票!$E:$AR,21,FALSE)="－","－",IF(VLOOKUP(A82,[7]令和3年度契約状況調査票!$E:$AR,7,FALSE)&lt;&gt;"",TEXT(VLOOKUP(A82,[7]令和3年度契約状況調査票!$E:$AR,17,FALSE),"#.0%")&amp;CHAR(10)&amp;"(B/A×100)",VLOOKUP(A82,[7]令和3年度契約状況調査票!$E:$AR,17,FALSE)))))</f>
        <v/>
      </c>
      <c r="K82" s="20" t="str">
        <f>IF(A82="","",IF(VLOOKUP(A82,[7]令和3年度契約状況調査票!$E:$AR,27,FALSE)="①公益社団法人","公社",IF(VLOOKUP(A82,[7]令和3年度契約状況調査票!$E:$AR,27,FALSE)="②公益財団法人","公財","")))</f>
        <v/>
      </c>
      <c r="L82" s="20" t="str">
        <f>IF(A82="","",VLOOKUP(A82,[7]令和3年度契約状況調査票!$E:$AR,28,FALSE))</f>
        <v/>
      </c>
      <c r="M82" s="21" t="str">
        <f>IF(A82="","",IF(VLOOKUP(A82,[7]令和3年度契約状況調査票!$E:$AR,28,FALSE)="国所管",VLOOKUP(A82,[7]令和3年度契約状況調査票!$E:$AR,22,FALSE),""))</f>
        <v/>
      </c>
      <c r="N82" s="22" t="str">
        <f>IF(A82="","",IF(AND(P82="○",O82="分担契約/単価契約"),"単価契約"&amp;CHAR(10)&amp;"予定調達総額 "&amp;TEXT(VLOOKUP(A82,[7]令和3年度契約状況調査票!$E:$AR,16,FALSE),"#,##0円")&amp;"(B)"&amp;CHAR(10)&amp;"分担契約"&amp;CHAR(10)&amp;VLOOKUP(A82,[7]令和3年度契約状況調査票!$E:$AR,32,FALSE),IF(AND(P82="○",O82="分担契約"),"分担契約"&amp;CHAR(10)&amp;"契約総額 "&amp;TEXT(VLOOKUP(A82,[7]令和3年度契約状況調査票!$E:$AR,16,FALSE),"#,##0円")&amp;"(B)"&amp;CHAR(10)&amp;VLOOKUP(A82,[7]令和3年度契約状況調査票!$E:$AR,32,FALSE),(IF(O82="分担契約/単価契約","単価契約"&amp;CHAR(10)&amp;"予定調達総額 "&amp;TEXT(VLOOKUP(A82,[7]令和3年度契約状況調査票!$E:$AR,16,FALSE),"#,##0円")&amp;CHAR(10)&amp;"分担契約"&amp;CHAR(10)&amp;VLOOKUP(A82,[7]令和3年度契約状況調査票!$E:$AR,32,FALSE),IF(O82="分担契約","分担契約"&amp;CHAR(10)&amp;"契約総額 "&amp;TEXT(VLOOKUP(A82,[7]令和3年度契約状況調査票!$E:$AR,16,FALSE),"#,##0円")&amp;CHAR(10)&amp;VLOOKUP(A82,[7]令和3年度契約状況調査票!$E:$AR,32,FALSE),IF(O82="単価契約","単価契約"&amp;CHAR(10)&amp;"予定調達総額 "&amp;TEXT(VLOOKUP(A82,[7]令和3年度契約状況調査票!$E:$AR,16,FALSE),"#,##0円")&amp;CHAR(10)&amp;VLOOKUP(A82,[7]令和3年度契約状況調査票!$E:$AR,32,FALSE),VLOOKUP(A82,[7]令和3年度契約状況調査票!$E:$AR,32,FALSE))))))))</f>
        <v/>
      </c>
      <c r="O82" s="36" t="str">
        <f>IF(A82="","",VLOOKUP(A82,[7]令和3年度契約状況調査票!$E:$BY,53,FALSE))</f>
        <v/>
      </c>
      <c r="P82" s="36" t="str">
        <f>IF(A82="","",IF(VLOOKUP(A82,[7]令和3年度契約状況調査票!$E:$AR,21,FALSE)="②同種の他の契約の予定価格を類推されるおそれがあるため公表しない","×","○"))</f>
        <v/>
      </c>
    </row>
    <row r="83" spans="1:16" s="36" customFormat="1" ht="60" hidden="1" customHeight="1">
      <c r="A83" s="42" t="str">
        <f>IF(MAX([7]令和3年度契約状況調査票!C77:E322)&gt;=ROW()-5,ROW()-5,"")</f>
        <v/>
      </c>
      <c r="B83" s="13" t="str">
        <f>IF(A83="","",VLOOKUP(A83,[7]令和3年度契約状況調査票!$E:$AR,5,FALSE))</f>
        <v/>
      </c>
      <c r="C83" s="14" t="str">
        <f>IF(A83="","",VLOOKUP(A83,[7]令和3年度契約状況調査票!$E:$AR,6,FALSE))</f>
        <v/>
      </c>
      <c r="D83" s="43" t="str">
        <f>IF(A83="","",VLOOKUP(A83,[7]令和3年度契約状況調査票!$E:$AR,9,FALSE))</f>
        <v/>
      </c>
      <c r="E83" s="13" t="str">
        <f>IF(A83="","",VLOOKUP(A83,[7]令和3年度契約状況調査票!$E:$AR,10,FALSE))</f>
        <v/>
      </c>
      <c r="F83" s="16" t="str">
        <f>IF(A83="","",VLOOKUP(A83,[7]令和3年度契約状況調査票!$E:$AR,11,FALSE))</f>
        <v/>
      </c>
      <c r="G83" s="17" t="str">
        <f>IF(A83="","",IF(VLOOKUP(A83,[7]令和3年度契約状況調査票!$E:$AR,12,FALSE)="②一般競争入札（総合評価方式）","一般競争入札"&amp;CHAR(10)&amp;"（総合評価方式）","一般競争入札"))</f>
        <v/>
      </c>
      <c r="H83" s="18" t="str">
        <f>IF(A83="","",IF(VLOOKUP(A83,[7]令和3年度契約状況調査票!$E:$AR,21,FALSE)="②同種の他の契約の予定価格を類推されるおそれがあるため公表しない","同種の他の契約の予定価格を類推されるおそれがあるため公表しない",IF(VLOOKUP(A83,[7]令和3年度契約状況調査票!$E:$AR,21,FALSE)="－","－",IF(VLOOKUP(A83,[7]令和3年度契約状況調査票!$E:$AR,7,FALSE)&lt;&gt;"",TEXT(VLOOKUP(A83,[7]令和3年度契約状況調査票!$E:$AR,14,FALSE),"#,##0円")&amp;CHAR(10)&amp;"(A)",VLOOKUP(A83,[7]令和3年度契約状況調査票!$E:$AR,14,FALSE)))))</f>
        <v/>
      </c>
      <c r="I83" s="18" t="str">
        <f>IF(A83="","",VLOOKUP(A83,[7]令和3年度契約状況調査票!$E:$AR,15,FALSE))</f>
        <v/>
      </c>
      <c r="J83" s="19" t="str">
        <f>IF(A83="","",IF(VLOOKUP(A83,[7]令和3年度契約状況調査票!$E:$AR,21,FALSE)="②同種の他の契約の予定価格を類推されるおそれがあるため公表しない","－",IF(VLOOKUP(A83,[7]令和3年度契約状況調査票!$E:$AR,21,FALSE)="－","－",IF(VLOOKUP(A83,[7]令和3年度契約状況調査票!$E:$AR,7,FALSE)&lt;&gt;"",TEXT(VLOOKUP(A83,[7]令和3年度契約状況調査票!$E:$AR,17,FALSE),"#.0%")&amp;CHAR(10)&amp;"(B/A×100)",VLOOKUP(A83,[7]令和3年度契約状況調査票!$E:$AR,17,FALSE)))))</f>
        <v/>
      </c>
      <c r="K83" s="20" t="str">
        <f>IF(A83="","",IF(VLOOKUP(A83,[7]令和3年度契約状況調査票!$E:$AR,27,FALSE)="①公益社団法人","公社",IF(VLOOKUP(A83,[7]令和3年度契約状況調査票!$E:$AR,27,FALSE)="②公益財団法人","公財","")))</f>
        <v/>
      </c>
      <c r="L83" s="20" t="str">
        <f>IF(A83="","",VLOOKUP(A83,[7]令和3年度契約状況調査票!$E:$AR,28,FALSE))</f>
        <v/>
      </c>
      <c r="M83" s="21" t="str">
        <f>IF(A83="","",IF(VLOOKUP(A83,[7]令和3年度契約状況調査票!$E:$AR,28,FALSE)="国所管",VLOOKUP(A83,[7]令和3年度契約状況調査票!$E:$AR,22,FALSE),""))</f>
        <v/>
      </c>
      <c r="N83" s="22" t="str">
        <f>IF(A83="","",IF(AND(P83="○",O83="分担契約/単価契約"),"単価契約"&amp;CHAR(10)&amp;"予定調達総額 "&amp;TEXT(VLOOKUP(A83,[7]令和3年度契約状況調査票!$E:$AR,16,FALSE),"#,##0円")&amp;"(B)"&amp;CHAR(10)&amp;"分担契約"&amp;CHAR(10)&amp;VLOOKUP(A83,[7]令和3年度契約状況調査票!$E:$AR,32,FALSE),IF(AND(P83="○",O83="分担契約"),"分担契約"&amp;CHAR(10)&amp;"契約総額 "&amp;TEXT(VLOOKUP(A83,[7]令和3年度契約状況調査票!$E:$AR,16,FALSE),"#,##0円")&amp;"(B)"&amp;CHAR(10)&amp;VLOOKUP(A83,[7]令和3年度契約状況調査票!$E:$AR,32,FALSE),(IF(O83="分担契約/単価契約","単価契約"&amp;CHAR(10)&amp;"予定調達総額 "&amp;TEXT(VLOOKUP(A83,[7]令和3年度契約状況調査票!$E:$AR,16,FALSE),"#,##0円")&amp;CHAR(10)&amp;"分担契約"&amp;CHAR(10)&amp;VLOOKUP(A83,[7]令和3年度契約状況調査票!$E:$AR,32,FALSE),IF(O83="分担契約","分担契約"&amp;CHAR(10)&amp;"契約総額 "&amp;TEXT(VLOOKUP(A83,[7]令和3年度契約状況調査票!$E:$AR,16,FALSE),"#,##0円")&amp;CHAR(10)&amp;VLOOKUP(A83,[7]令和3年度契約状況調査票!$E:$AR,32,FALSE),IF(O83="単価契約","単価契約"&amp;CHAR(10)&amp;"予定調達総額 "&amp;TEXT(VLOOKUP(A83,[7]令和3年度契約状況調査票!$E:$AR,16,FALSE),"#,##0円")&amp;CHAR(10)&amp;VLOOKUP(A83,[7]令和3年度契約状況調査票!$E:$AR,32,FALSE),VLOOKUP(A83,[7]令和3年度契約状況調査票!$E:$AR,32,FALSE))))))))</f>
        <v/>
      </c>
      <c r="O83" s="36" t="str">
        <f>IF(A83="","",VLOOKUP(A83,[7]令和3年度契約状況調査票!$E:$BY,53,FALSE))</f>
        <v/>
      </c>
      <c r="P83" s="36" t="str">
        <f>IF(A83="","",IF(VLOOKUP(A83,[7]令和3年度契約状況調査票!$E:$AR,21,FALSE)="②同種の他の契約の予定価格を類推されるおそれがあるため公表しない","×","○"))</f>
        <v/>
      </c>
    </row>
    <row r="84" spans="1:16" s="36" customFormat="1" ht="60" hidden="1" customHeight="1">
      <c r="A84" s="42" t="str">
        <f>IF(MAX([7]令和3年度契約状況調査票!C78:E323)&gt;=ROW()-5,ROW()-5,"")</f>
        <v/>
      </c>
      <c r="B84" s="13" t="str">
        <f>IF(A84="","",VLOOKUP(A84,[7]令和3年度契約状況調査票!$E:$AR,5,FALSE))</f>
        <v/>
      </c>
      <c r="C84" s="14" t="str">
        <f>IF(A84="","",VLOOKUP(A84,[7]令和3年度契約状況調査票!$E:$AR,6,FALSE))</f>
        <v/>
      </c>
      <c r="D84" s="43" t="str">
        <f>IF(A84="","",VLOOKUP(A84,[7]令和3年度契約状況調査票!$E:$AR,9,FALSE))</f>
        <v/>
      </c>
      <c r="E84" s="13" t="str">
        <f>IF(A84="","",VLOOKUP(A84,[7]令和3年度契約状況調査票!$E:$AR,10,FALSE))</f>
        <v/>
      </c>
      <c r="F84" s="16" t="str">
        <f>IF(A84="","",VLOOKUP(A84,[7]令和3年度契約状況調査票!$E:$AR,11,FALSE))</f>
        <v/>
      </c>
      <c r="G84" s="17" t="str">
        <f>IF(A84="","",IF(VLOOKUP(A84,[7]令和3年度契約状況調査票!$E:$AR,12,FALSE)="②一般競争入札（総合評価方式）","一般競争入札"&amp;CHAR(10)&amp;"（総合評価方式）","一般競争入札"))</f>
        <v/>
      </c>
      <c r="H84" s="18" t="str">
        <f>IF(A84="","",IF(VLOOKUP(A84,[7]令和3年度契約状況調査票!$E:$AR,21,FALSE)="②同種の他の契約の予定価格を類推されるおそれがあるため公表しない","同種の他の契約の予定価格を類推されるおそれがあるため公表しない",IF(VLOOKUP(A84,[7]令和3年度契約状況調査票!$E:$AR,21,FALSE)="－","－",IF(VLOOKUP(A84,[7]令和3年度契約状況調査票!$E:$AR,7,FALSE)&lt;&gt;"",TEXT(VLOOKUP(A84,[7]令和3年度契約状況調査票!$E:$AR,14,FALSE),"#,##0円")&amp;CHAR(10)&amp;"(A)",VLOOKUP(A84,[7]令和3年度契約状況調査票!$E:$AR,14,FALSE)))))</f>
        <v/>
      </c>
      <c r="I84" s="18" t="str">
        <f>IF(A84="","",VLOOKUP(A84,[7]令和3年度契約状況調査票!$E:$AR,15,FALSE))</f>
        <v/>
      </c>
      <c r="J84" s="19" t="str">
        <f>IF(A84="","",IF(VLOOKUP(A84,[7]令和3年度契約状況調査票!$E:$AR,21,FALSE)="②同種の他の契約の予定価格を類推されるおそれがあるため公表しない","－",IF(VLOOKUP(A84,[7]令和3年度契約状況調査票!$E:$AR,21,FALSE)="－","－",IF(VLOOKUP(A84,[7]令和3年度契約状況調査票!$E:$AR,7,FALSE)&lt;&gt;"",TEXT(VLOOKUP(A84,[7]令和3年度契約状況調査票!$E:$AR,17,FALSE),"#.0%")&amp;CHAR(10)&amp;"(B/A×100)",VLOOKUP(A84,[7]令和3年度契約状況調査票!$E:$AR,17,FALSE)))))</f>
        <v/>
      </c>
      <c r="K84" s="20" t="str">
        <f>IF(A84="","",IF(VLOOKUP(A84,[7]令和3年度契約状況調査票!$E:$AR,27,FALSE)="①公益社団法人","公社",IF(VLOOKUP(A84,[7]令和3年度契約状況調査票!$E:$AR,27,FALSE)="②公益財団法人","公財","")))</f>
        <v/>
      </c>
      <c r="L84" s="20" t="str">
        <f>IF(A84="","",VLOOKUP(A84,[7]令和3年度契約状況調査票!$E:$AR,28,FALSE))</f>
        <v/>
      </c>
      <c r="M84" s="21" t="str">
        <f>IF(A84="","",IF(VLOOKUP(A84,[7]令和3年度契約状況調査票!$E:$AR,28,FALSE)="国所管",VLOOKUP(A84,[7]令和3年度契約状況調査票!$E:$AR,22,FALSE),""))</f>
        <v/>
      </c>
      <c r="N84" s="22" t="str">
        <f>IF(A84="","",IF(AND(P84="○",O84="分担契約/単価契約"),"単価契約"&amp;CHAR(10)&amp;"予定調達総額 "&amp;TEXT(VLOOKUP(A84,[7]令和3年度契約状況調査票!$E:$AR,16,FALSE),"#,##0円")&amp;"(B)"&amp;CHAR(10)&amp;"分担契約"&amp;CHAR(10)&amp;VLOOKUP(A84,[7]令和3年度契約状況調査票!$E:$AR,32,FALSE),IF(AND(P84="○",O84="分担契約"),"分担契約"&amp;CHAR(10)&amp;"契約総額 "&amp;TEXT(VLOOKUP(A84,[7]令和3年度契約状況調査票!$E:$AR,16,FALSE),"#,##0円")&amp;"(B)"&amp;CHAR(10)&amp;VLOOKUP(A84,[7]令和3年度契約状況調査票!$E:$AR,32,FALSE),(IF(O84="分担契約/単価契約","単価契約"&amp;CHAR(10)&amp;"予定調達総額 "&amp;TEXT(VLOOKUP(A84,[7]令和3年度契約状況調査票!$E:$AR,16,FALSE),"#,##0円")&amp;CHAR(10)&amp;"分担契約"&amp;CHAR(10)&amp;VLOOKUP(A84,[7]令和3年度契約状況調査票!$E:$AR,32,FALSE),IF(O84="分担契約","分担契約"&amp;CHAR(10)&amp;"契約総額 "&amp;TEXT(VLOOKUP(A84,[7]令和3年度契約状況調査票!$E:$AR,16,FALSE),"#,##0円")&amp;CHAR(10)&amp;VLOOKUP(A84,[7]令和3年度契約状況調査票!$E:$AR,32,FALSE),IF(O84="単価契約","単価契約"&amp;CHAR(10)&amp;"予定調達総額 "&amp;TEXT(VLOOKUP(A84,[7]令和3年度契約状況調査票!$E:$AR,16,FALSE),"#,##0円")&amp;CHAR(10)&amp;VLOOKUP(A84,[7]令和3年度契約状況調査票!$E:$AR,32,FALSE),VLOOKUP(A84,[7]令和3年度契約状況調査票!$E:$AR,32,FALSE))))))))</f>
        <v/>
      </c>
      <c r="O84" s="36" t="str">
        <f>IF(A84="","",VLOOKUP(A84,[7]令和3年度契約状況調査票!$E:$BY,53,FALSE))</f>
        <v/>
      </c>
      <c r="P84" s="36" t="str">
        <f>IF(A84="","",IF(VLOOKUP(A84,[7]令和3年度契約状況調査票!$E:$AR,21,FALSE)="②同種の他の契約の予定価格を類推されるおそれがあるため公表しない","×","○"))</f>
        <v/>
      </c>
    </row>
    <row r="85" spans="1:16" s="36" customFormat="1" ht="60" hidden="1" customHeight="1">
      <c r="A85" s="42" t="str">
        <f>IF(MAX([7]令和3年度契約状況調査票!C79:E324)&gt;=ROW()-5,ROW()-5,"")</f>
        <v/>
      </c>
      <c r="B85" s="13" t="str">
        <f>IF(A85="","",VLOOKUP(A85,[7]令和3年度契約状況調査票!$E:$AR,5,FALSE))</f>
        <v/>
      </c>
      <c r="C85" s="14" t="str">
        <f>IF(A85="","",VLOOKUP(A85,[7]令和3年度契約状況調査票!$E:$AR,6,FALSE))</f>
        <v/>
      </c>
      <c r="D85" s="43" t="str">
        <f>IF(A85="","",VLOOKUP(A85,[7]令和3年度契約状況調査票!$E:$AR,9,FALSE))</f>
        <v/>
      </c>
      <c r="E85" s="13" t="str">
        <f>IF(A85="","",VLOOKUP(A85,[7]令和3年度契約状況調査票!$E:$AR,10,FALSE))</f>
        <v/>
      </c>
      <c r="F85" s="16" t="str">
        <f>IF(A85="","",VLOOKUP(A85,[7]令和3年度契約状況調査票!$E:$AR,11,FALSE))</f>
        <v/>
      </c>
      <c r="G85" s="17" t="str">
        <f>IF(A85="","",IF(VLOOKUP(A85,[7]令和3年度契約状況調査票!$E:$AR,12,FALSE)="②一般競争入札（総合評価方式）","一般競争入札"&amp;CHAR(10)&amp;"（総合評価方式）","一般競争入札"))</f>
        <v/>
      </c>
      <c r="H85" s="18" t="str">
        <f>IF(A85="","",IF(VLOOKUP(A85,[7]令和3年度契約状況調査票!$E:$AR,21,FALSE)="②同種の他の契約の予定価格を類推されるおそれがあるため公表しない","同種の他の契約の予定価格を類推されるおそれがあるため公表しない",IF(VLOOKUP(A85,[7]令和3年度契約状況調査票!$E:$AR,21,FALSE)="－","－",IF(VLOOKUP(A85,[7]令和3年度契約状況調査票!$E:$AR,7,FALSE)&lt;&gt;"",TEXT(VLOOKUP(A85,[7]令和3年度契約状況調査票!$E:$AR,14,FALSE),"#,##0円")&amp;CHAR(10)&amp;"(A)",VLOOKUP(A85,[7]令和3年度契約状況調査票!$E:$AR,14,FALSE)))))</f>
        <v/>
      </c>
      <c r="I85" s="18" t="str">
        <f>IF(A85="","",VLOOKUP(A85,[7]令和3年度契約状況調査票!$E:$AR,15,FALSE))</f>
        <v/>
      </c>
      <c r="J85" s="19" t="str">
        <f>IF(A85="","",IF(VLOOKUP(A85,[7]令和3年度契約状況調査票!$E:$AR,21,FALSE)="②同種の他の契約の予定価格を類推されるおそれがあるため公表しない","－",IF(VLOOKUP(A85,[7]令和3年度契約状況調査票!$E:$AR,21,FALSE)="－","－",IF(VLOOKUP(A85,[7]令和3年度契約状況調査票!$E:$AR,7,FALSE)&lt;&gt;"",TEXT(VLOOKUP(A85,[7]令和3年度契約状況調査票!$E:$AR,17,FALSE),"#.0%")&amp;CHAR(10)&amp;"(B/A×100)",VLOOKUP(A85,[7]令和3年度契約状況調査票!$E:$AR,17,FALSE)))))</f>
        <v/>
      </c>
      <c r="K85" s="20" t="str">
        <f>IF(A85="","",IF(VLOOKUP(A85,[7]令和3年度契約状況調査票!$E:$AR,27,FALSE)="①公益社団法人","公社",IF(VLOOKUP(A85,[7]令和3年度契約状況調査票!$E:$AR,27,FALSE)="②公益財団法人","公財","")))</f>
        <v/>
      </c>
      <c r="L85" s="20" t="str">
        <f>IF(A85="","",VLOOKUP(A85,[7]令和3年度契約状況調査票!$E:$AR,28,FALSE))</f>
        <v/>
      </c>
      <c r="M85" s="21" t="str">
        <f>IF(A85="","",IF(VLOOKUP(A85,[7]令和3年度契約状況調査票!$E:$AR,28,FALSE)="国所管",VLOOKUP(A85,[7]令和3年度契約状況調査票!$E:$AR,22,FALSE),""))</f>
        <v/>
      </c>
      <c r="N85" s="22" t="str">
        <f>IF(A85="","",IF(AND(P85="○",O85="分担契約/単価契約"),"単価契約"&amp;CHAR(10)&amp;"予定調達総額 "&amp;TEXT(VLOOKUP(A85,[7]令和3年度契約状況調査票!$E:$AR,16,FALSE),"#,##0円")&amp;"(B)"&amp;CHAR(10)&amp;"分担契約"&amp;CHAR(10)&amp;VLOOKUP(A85,[7]令和3年度契約状況調査票!$E:$AR,32,FALSE),IF(AND(P85="○",O85="分担契約"),"分担契約"&amp;CHAR(10)&amp;"契約総額 "&amp;TEXT(VLOOKUP(A85,[7]令和3年度契約状況調査票!$E:$AR,16,FALSE),"#,##0円")&amp;"(B)"&amp;CHAR(10)&amp;VLOOKUP(A85,[7]令和3年度契約状況調査票!$E:$AR,32,FALSE),(IF(O85="分担契約/単価契約","単価契約"&amp;CHAR(10)&amp;"予定調達総額 "&amp;TEXT(VLOOKUP(A85,[7]令和3年度契約状況調査票!$E:$AR,16,FALSE),"#,##0円")&amp;CHAR(10)&amp;"分担契約"&amp;CHAR(10)&amp;VLOOKUP(A85,[7]令和3年度契約状況調査票!$E:$AR,32,FALSE),IF(O85="分担契約","分担契約"&amp;CHAR(10)&amp;"契約総額 "&amp;TEXT(VLOOKUP(A85,[7]令和3年度契約状況調査票!$E:$AR,16,FALSE),"#,##0円")&amp;CHAR(10)&amp;VLOOKUP(A85,[7]令和3年度契約状況調査票!$E:$AR,32,FALSE),IF(O85="単価契約","単価契約"&amp;CHAR(10)&amp;"予定調達総額 "&amp;TEXT(VLOOKUP(A85,[7]令和3年度契約状況調査票!$E:$AR,16,FALSE),"#,##0円")&amp;CHAR(10)&amp;VLOOKUP(A85,[7]令和3年度契約状況調査票!$E:$AR,32,FALSE),VLOOKUP(A85,[7]令和3年度契約状況調査票!$E:$AR,32,FALSE))))))))</f>
        <v/>
      </c>
      <c r="O85" s="36" t="str">
        <f>IF(A85="","",VLOOKUP(A85,[7]令和3年度契約状況調査票!$E:$BY,53,FALSE))</f>
        <v/>
      </c>
      <c r="P85" s="36" t="str">
        <f>IF(A85="","",IF(VLOOKUP(A85,[7]令和3年度契約状況調査票!$E:$AR,21,FALSE)="②同種の他の契約の予定価格を類推されるおそれがあるため公表しない","×","○"))</f>
        <v/>
      </c>
    </row>
    <row r="86" spans="1:16" ht="60" hidden="1" customHeight="1">
      <c r="A86" s="42" t="str">
        <f>IF(MAX([7]令和3年度契約状況調査票!C80:E325)&gt;=ROW()-5,ROW()-5,"")</f>
        <v/>
      </c>
      <c r="B86" s="13" t="str">
        <f>IF(A86="","",VLOOKUP(A86,[7]令和3年度契約状況調査票!$E:$AR,5,FALSE))</f>
        <v/>
      </c>
      <c r="C86" s="14" t="str">
        <f>IF(A86="","",VLOOKUP(A86,[7]令和3年度契約状況調査票!$E:$AR,6,FALSE))</f>
        <v/>
      </c>
      <c r="D86" s="43" t="str">
        <f>IF(A86="","",VLOOKUP(A86,[7]令和3年度契約状況調査票!$E:$AR,9,FALSE))</f>
        <v/>
      </c>
      <c r="E86" s="13" t="str">
        <f>IF(A86="","",VLOOKUP(A86,[7]令和3年度契約状況調査票!$E:$AR,10,FALSE))</f>
        <v/>
      </c>
      <c r="F86" s="16" t="str">
        <f>IF(A86="","",VLOOKUP(A86,[7]令和3年度契約状況調査票!$E:$AR,11,FALSE))</f>
        <v/>
      </c>
      <c r="G86" s="17" t="str">
        <f>IF(A86="","",IF(VLOOKUP(A86,[7]令和3年度契約状況調査票!$E:$AR,12,FALSE)="②一般競争入札（総合評価方式）","一般競争入札"&amp;CHAR(10)&amp;"（総合評価方式）","一般競争入札"))</f>
        <v/>
      </c>
      <c r="H86" s="18" t="str">
        <f>IF(A86="","",IF(VLOOKUP(A86,[7]令和3年度契約状況調査票!$E:$AR,21,FALSE)="②同種の他の契約の予定価格を類推されるおそれがあるため公表しない","同種の他の契約の予定価格を類推されるおそれがあるため公表しない",IF(VLOOKUP(A86,[7]令和3年度契約状況調査票!$E:$AR,21,FALSE)="－","－",IF(VLOOKUP(A86,[7]令和3年度契約状況調査票!$E:$AR,7,FALSE)&lt;&gt;"",TEXT(VLOOKUP(A86,[7]令和3年度契約状況調査票!$E:$AR,14,FALSE),"#,##0円")&amp;CHAR(10)&amp;"(A)",VLOOKUP(A86,[7]令和3年度契約状況調査票!$E:$AR,14,FALSE)))))</f>
        <v/>
      </c>
      <c r="I86" s="18" t="str">
        <f>IF(A86="","",VLOOKUP(A86,[7]令和3年度契約状況調査票!$E:$AR,15,FALSE))</f>
        <v/>
      </c>
      <c r="J86" s="19" t="str">
        <f>IF(A86="","",IF(VLOOKUP(A86,[7]令和3年度契約状況調査票!$E:$AR,21,FALSE)="②同種の他の契約の予定価格を類推されるおそれがあるため公表しない","－",IF(VLOOKUP(A86,[7]令和3年度契約状況調査票!$E:$AR,21,FALSE)="－","－",IF(VLOOKUP(A86,[7]令和3年度契約状況調査票!$E:$AR,7,FALSE)&lt;&gt;"",TEXT(VLOOKUP(A86,[7]令和3年度契約状況調査票!$E:$AR,17,FALSE),"#.0%")&amp;CHAR(10)&amp;"(B/A×100)",VLOOKUP(A86,[7]令和3年度契約状況調査票!$E:$AR,17,FALSE)))))</f>
        <v/>
      </c>
      <c r="K86" s="20" t="str">
        <f>IF(A86="","",IF(VLOOKUP(A86,[7]令和3年度契約状況調査票!$E:$AR,27,FALSE)="①公益社団法人","公社",IF(VLOOKUP(A86,[7]令和3年度契約状況調査票!$E:$AR,27,FALSE)="②公益財団法人","公財","")))</f>
        <v/>
      </c>
      <c r="L86" s="20" t="str">
        <f>IF(A86="","",VLOOKUP(A86,[7]令和3年度契約状況調査票!$E:$AR,28,FALSE))</f>
        <v/>
      </c>
      <c r="M86" s="21" t="str">
        <f>IF(A86="","",IF(VLOOKUP(A86,[7]令和3年度契約状況調査票!$E:$AR,28,FALSE)="国所管",VLOOKUP(A86,[7]令和3年度契約状況調査票!$E:$AR,22,FALSE),""))</f>
        <v/>
      </c>
      <c r="N86" s="22" t="str">
        <f>IF(A86="","",IF(AND(P86="○",O86="分担契約/単価契約"),"単価契約"&amp;CHAR(10)&amp;"予定調達総額 "&amp;TEXT(VLOOKUP(A86,[7]令和3年度契約状況調査票!$E:$AR,16,FALSE),"#,##0円")&amp;"(B)"&amp;CHAR(10)&amp;"分担契約"&amp;CHAR(10)&amp;VLOOKUP(A86,[7]令和3年度契約状況調査票!$E:$AR,32,FALSE),IF(AND(P86="○",O86="分担契約"),"分担契約"&amp;CHAR(10)&amp;"契約総額 "&amp;TEXT(VLOOKUP(A86,[7]令和3年度契約状況調査票!$E:$AR,16,FALSE),"#,##0円")&amp;"(B)"&amp;CHAR(10)&amp;VLOOKUP(A86,[7]令和3年度契約状況調査票!$E:$AR,32,FALSE),(IF(O86="分担契約/単価契約","単価契約"&amp;CHAR(10)&amp;"予定調達総額 "&amp;TEXT(VLOOKUP(A86,[7]令和3年度契約状況調査票!$E:$AR,16,FALSE),"#,##0円")&amp;CHAR(10)&amp;"分担契約"&amp;CHAR(10)&amp;VLOOKUP(A86,[7]令和3年度契約状況調査票!$E:$AR,32,FALSE),IF(O86="分担契約","分担契約"&amp;CHAR(10)&amp;"契約総額 "&amp;TEXT(VLOOKUP(A86,[7]令和3年度契約状況調査票!$E:$AR,16,FALSE),"#,##0円")&amp;CHAR(10)&amp;VLOOKUP(A86,[7]令和3年度契約状況調査票!$E:$AR,32,FALSE),IF(O86="単価契約","単価契約"&amp;CHAR(10)&amp;"予定調達総額 "&amp;TEXT(VLOOKUP(A86,[7]令和3年度契約状況調査票!$E:$AR,16,FALSE),"#,##0円")&amp;CHAR(10)&amp;VLOOKUP(A86,[7]令和3年度契約状況調査票!$E:$AR,32,FALSE),VLOOKUP(A86,[7]令和3年度契約状況調査票!$E:$AR,32,FALSE))))))))</f>
        <v/>
      </c>
      <c r="O86" s="36" t="str">
        <f>IF(A86="","",VLOOKUP(A86,[7]令和3年度契約状況調査票!$E:$BY,53,FALSE))</f>
        <v/>
      </c>
      <c r="P86" s="36" t="str">
        <f>IF(A86="","",IF(VLOOKUP(A86,[7]令和3年度契約状況調査票!$E:$AR,21,FALSE)="②同種の他の契約の予定価格を類推されるおそれがあるため公表しない","×","○"))</f>
        <v/>
      </c>
    </row>
    <row r="87" spans="1:16" ht="60" hidden="1" customHeight="1">
      <c r="A87" s="42" t="str">
        <f>IF(MAX([7]令和3年度契約状況調査票!C81:E326)&gt;=ROW()-5,ROW()-5,"")</f>
        <v/>
      </c>
      <c r="B87" s="13" t="str">
        <f>IF(A87="","",VLOOKUP(A87,[7]令和3年度契約状況調査票!$E:$AR,5,FALSE))</f>
        <v/>
      </c>
      <c r="C87" s="14" t="str">
        <f>IF(A87="","",VLOOKUP(A87,[7]令和3年度契約状況調査票!$E:$AR,6,FALSE))</f>
        <v/>
      </c>
      <c r="D87" s="43" t="str">
        <f>IF(A87="","",VLOOKUP(A87,[7]令和3年度契約状況調査票!$E:$AR,9,FALSE))</f>
        <v/>
      </c>
      <c r="E87" s="13" t="str">
        <f>IF(A87="","",VLOOKUP(A87,[7]令和3年度契約状況調査票!$E:$AR,10,FALSE))</f>
        <v/>
      </c>
      <c r="F87" s="16" t="str">
        <f>IF(A87="","",VLOOKUP(A87,[7]令和3年度契約状況調査票!$E:$AR,11,FALSE))</f>
        <v/>
      </c>
      <c r="G87" s="17" t="str">
        <f>IF(A87="","",IF(VLOOKUP(A87,[7]令和3年度契約状況調査票!$E:$AR,12,FALSE)="②一般競争入札（総合評価方式）","一般競争入札"&amp;CHAR(10)&amp;"（総合評価方式）","一般競争入札"))</f>
        <v/>
      </c>
      <c r="H87" s="18" t="str">
        <f>IF(A87="","",IF(VLOOKUP(A87,[7]令和3年度契約状況調査票!$E:$AR,21,FALSE)="②同種の他の契約の予定価格を類推されるおそれがあるため公表しない","同種の他の契約の予定価格を類推されるおそれがあるため公表しない",IF(VLOOKUP(A87,[7]令和3年度契約状況調査票!$E:$AR,21,FALSE)="－","－",IF(VLOOKUP(A87,[7]令和3年度契約状況調査票!$E:$AR,7,FALSE)&lt;&gt;"",TEXT(VLOOKUP(A87,[7]令和3年度契約状況調査票!$E:$AR,14,FALSE),"#,##0円")&amp;CHAR(10)&amp;"(A)",VLOOKUP(A87,[7]令和3年度契約状況調査票!$E:$AR,14,FALSE)))))</f>
        <v/>
      </c>
      <c r="I87" s="18" t="str">
        <f>IF(A87="","",VLOOKUP(A87,[7]令和3年度契約状況調査票!$E:$AR,15,FALSE))</f>
        <v/>
      </c>
      <c r="J87" s="19" t="str">
        <f>IF(A87="","",IF(VLOOKUP(A87,[7]令和3年度契約状況調査票!$E:$AR,21,FALSE)="②同種の他の契約の予定価格を類推されるおそれがあるため公表しない","－",IF(VLOOKUP(A87,[7]令和3年度契約状況調査票!$E:$AR,21,FALSE)="－","－",IF(VLOOKUP(A87,[7]令和3年度契約状況調査票!$E:$AR,7,FALSE)&lt;&gt;"",TEXT(VLOOKUP(A87,[7]令和3年度契約状況調査票!$E:$AR,17,FALSE),"#.0%")&amp;CHAR(10)&amp;"(B/A×100)",VLOOKUP(A87,[7]令和3年度契約状況調査票!$E:$AR,17,FALSE)))))</f>
        <v/>
      </c>
      <c r="K87" s="20" t="str">
        <f>IF(A87="","",IF(VLOOKUP(A87,[7]令和3年度契約状況調査票!$E:$AR,27,FALSE)="①公益社団法人","公社",IF(VLOOKUP(A87,[7]令和3年度契約状況調査票!$E:$AR,27,FALSE)="②公益財団法人","公財","")))</f>
        <v/>
      </c>
      <c r="L87" s="20" t="str">
        <f>IF(A87="","",VLOOKUP(A87,[7]令和3年度契約状況調査票!$E:$AR,28,FALSE))</f>
        <v/>
      </c>
      <c r="M87" s="21" t="str">
        <f>IF(A87="","",IF(VLOOKUP(A87,[7]令和3年度契約状況調査票!$E:$AR,28,FALSE)="国所管",VLOOKUP(A87,[7]令和3年度契約状況調査票!$E:$AR,22,FALSE),""))</f>
        <v/>
      </c>
      <c r="N87" s="22" t="str">
        <f>IF(A87="","",IF(AND(P87="○",O87="分担契約/単価契約"),"単価契約"&amp;CHAR(10)&amp;"予定調達総額 "&amp;TEXT(VLOOKUP(A87,[7]令和3年度契約状況調査票!$E:$AR,16,FALSE),"#,##0円")&amp;"(B)"&amp;CHAR(10)&amp;"分担契約"&amp;CHAR(10)&amp;VLOOKUP(A87,[7]令和3年度契約状況調査票!$E:$AR,32,FALSE),IF(AND(P87="○",O87="分担契約"),"分担契約"&amp;CHAR(10)&amp;"契約総額 "&amp;TEXT(VLOOKUP(A87,[7]令和3年度契約状況調査票!$E:$AR,16,FALSE),"#,##0円")&amp;"(B)"&amp;CHAR(10)&amp;VLOOKUP(A87,[7]令和3年度契約状況調査票!$E:$AR,32,FALSE),(IF(O87="分担契約/単価契約","単価契約"&amp;CHAR(10)&amp;"予定調達総額 "&amp;TEXT(VLOOKUP(A87,[7]令和3年度契約状況調査票!$E:$AR,16,FALSE),"#,##0円")&amp;CHAR(10)&amp;"分担契約"&amp;CHAR(10)&amp;VLOOKUP(A87,[7]令和3年度契約状況調査票!$E:$AR,32,FALSE),IF(O87="分担契約","分担契約"&amp;CHAR(10)&amp;"契約総額 "&amp;TEXT(VLOOKUP(A87,[7]令和3年度契約状況調査票!$E:$AR,16,FALSE),"#,##0円")&amp;CHAR(10)&amp;VLOOKUP(A87,[7]令和3年度契約状況調査票!$E:$AR,32,FALSE),IF(O87="単価契約","単価契約"&amp;CHAR(10)&amp;"予定調達総額 "&amp;TEXT(VLOOKUP(A87,[7]令和3年度契約状況調査票!$E:$AR,16,FALSE),"#,##0円")&amp;CHAR(10)&amp;VLOOKUP(A87,[7]令和3年度契約状況調査票!$E:$AR,32,FALSE),VLOOKUP(A87,[7]令和3年度契約状況調査票!$E:$AR,32,FALSE))))))))</f>
        <v/>
      </c>
      <c r="O87" s="36" t="str">
        <f>IF(A87="","",VLOOKUP(A87,[7]令和3年度契約状況調査票!$E:$BY,53,FALSE))</f>
        <v/>
      </c>
      <c r="P87" s="36" t="str">
        <f>IF(A87="","",IF(VLOOKUP(A87,[7]令和3年度契約状況調査票!$E:$AR,21,FALSE)="②同種の他の契約の予定価格を類推されるおそれがあるため公表しない","×","○"))</f>
        <v/>
      </c>
    </row>
    <row r="88" spans="1:16" ht="60" hidden="1" customHeight="1">
      <c r="A88" s="42" t="str">
        <f>IF(MAX([7]令和3年度契約状況調査票!C82:E327)&gt;=ROW()-5,ROW()-5,"")</f>
        <v/>
      </c>
      <c r="B88" s="13" t="str">
        <f>IF(A88="","",VLOOKUP(A88,[7]令和3年度契約状況調査票!$E:$AR,5,FALSE))</f>
        <v/>
      </c>
      <c r="C88" s="14" t="str">
        <f>IF(A88="","",VLOOKUP(A88,[7]令和3年度契約状況調査票!$E:$AR,6,FALSE))</f>
        <v/>
      </c>
      <c r="D88" s="43" t="str">
        <f>IF(A88="","",VLOOKUP(A88,[7]令和3年度契約状況調査票!$E:$AR,9,FALSE))</f>
        <v/>
      </c>
      <c r="E88" s="13" t="str">
        <f>IF(A88="","",VLOOKUP(A88,[7]令和3年度契約状況調査票!$E:$AR,10,FALSE))</f>
        <v/>
      </c>
      <c r="F88" s="16" t="str">
        <f>IF(A88="","",VLOOKUP(A88,[7]令和3年度契約状況調査票!$E:$AR,11,FALSE))</f>
        <v/>
      </c>
      <c r="G88" s="17" t="str">
        <f>IF(A88="","",IF(VLOOKUP(A88,[7]令和3年度契約状況調査票!$E:$AR,12,FALSE)="②一般競争入札（総合評価方式）","一般競争入札"&amp;CHAR(10)&amp;"（総合評価方式）","一般競争入札"))</f>
        <v/>
      </c>
      <c r="H88" s="18" t="str">
        <f>IF(A88="","",IF(VLOOKUP(A88,[7]令和3年度契約状況調査票!$E:$AR,21,FALSE)="②同種の他の契約の予定価格を類推されるおそれがあるため公表しない","同種の他の契約の予定価格を類推されるおそれがあるため公表しない",IF(VLOOKUP(A88,[7]令和3年度契約状況調査票!$E:$AR,21,FALSE)="－","－",IF(VLOOKUP(A88,[7]令和3年度契約状況調査票!$E:$AR,7,FALSE)&lt;&gt;"",TEXT(VLOOKUP(A88,[7]令和3年度契約状況調査票!$E:$AR,14,FALSE),"#,##0円")&amp;CHAR(10)&amp;"(A)",VLOOKUP(A88,[7]令和3年度契約状況調査票!$E:$AR,14,FALSE)))))</f>
        <v/>
      </c>
      <c r="I88" s="18" t="str">
        <f>IF(A88="","",VLOOKUP(A88,[7]令和3年度契約状況調査票!$E:$AR,15,FALSE))</f>
        <v/>
      </c>
      <c r="J88" s="19" t="str">
        <f>IF(A88="","",IF(VLOOKUP(A88,[7]令和3年度契約状況調査票!$E:$AR,21,FALSE)="②同種の他の契約の予定価格を類推されるおそれがあるため公表しない","－",IF(VLOOKUP(A88,[7]令和3年度契約状況調査票!$E:$AR,21,FALSE)="－","－",IF(VLOOKUP(A88,[7]令和3年度契約状況調査票!$E:$AR,7,FALSE)&lt;&gt;"",TEXT(VLOOKUP(A88,[7]令和3年度契約状況調査票!$E:$AR,17,FALSE),"#.0%")&amp;CHAR(10)&amp;"(B/A×100)",VLOOKUP(A88,[7]令和3年度契約状況調査票!$E:$AR,17,FALSE)))))</f>
        <v/>
      </c>
      <c r="K88" s="20" t="str">
        <f>IF(A88="","",IF(VLOOKUP(A88,[7]令和3年度契約状況調査票!$E:$AR,27,FALSE)="①公益社団法人","公社",IF(VLOOKUP(A88,[7]令和3年度契約状況調査票!$E:$AR,27,FALSE)="②公益財団法人","公財","")))</f>
        <v/>
      </c>
      <c r="L88" s="20" t="str">
        <f>IF(A88="","",VLOOKUP(A88,[7]令和3年度契約状況調査票!$E:$AR,28,FALSE))</f>
        <v/>
      </c>
      <c r="M88" s="21" t="str">
        <f>IF(A88="","",IF(VLOOKUP(A88,[7]令和3年度契約状況調査票!$E:$AR,28,FALSE)="国所管",VLOOKUP(A88,[7]令和3年度契約状況調査票!$E:$AR,22,FALSE),""))</f>
        <v/>
      </c>
      <c r="N88" s="22" t="str">
        <f>IF(A88="","",IF(AND(P88="○",O88="分担契約/単価契約"),"単価契約"&amp;CHAR(10)&amp;"予定調達総額 "&amp;TEXT(VLOOKUP(A88,[7]令和3年度契約状況調査票!$E:$AR,16,FALSE),"#,##0円")&amp;"(B)"&amp;CHAR(10)&amp;"分担契約"&amp;CHAR(10)&amp;VLOOKUP(A88,[7]令和3年度契約状況調査票!$E:$AR,32,FALSE),IF(AND(P88="○",O88="分担契約"),"分担契約"&amp;CHAR(10)&amp;"契約総額 "&amp;TEXT(VLOOKUP(A88,[7]令和3年度契約状況調査票!$E:$AR,16,FALSE),"#,##0円")&amp;"(B)"&amp;CHAR(10)&amp;VLOOKUP(A88,[7]令和3年度契約状況調査票!$E:$AR,32,FALSE),(IF(O88="分担契約/単価契約","単価契約"&amp;CHAR(10)&amp;"予定調達総額 "&amp;TEXT(VLOOKUP(A88,[7]令和3年度契約状況調査票!$E:$AR,16,FALSE),"#,##0円")&amp;CHAR(10)&amp;"分担契約"&amp;CHAR(10)&amp;VLOOKUP(A88,[7]令和3年度契約状況調査票!$E:$AR,32,FALSE),IF(O88="分担契約","分担契約"&amp;CHAR(10)&amp;"契約総額 "&amp;TEXT(VLOOKUP(A88,[7]令和3年度契約状況調査票!$E:$AR,16,FALSE),"#,##0円")&amp;CHAR(10)&amp;VLOOKUP(A88,[7]令和3年度契約状況調査票!$E:$AR,32,FALSE),IF(O88="単価契約","単価契約"&amp;CHAR(10)&amp;"予定調達総額 "&amp;TEXT(VLOOKUP(A88,[7]令和3年度契約状況調査票!$E:$AR,16,FALSE),"#,##0円")&amp;CHAR(10)&amp;VLOOKUP(A88,[7]令和3年度契約状況調査票!$E:$AR,32,FALSE),VLOOKUP(A88,[7]令和3年度契約状況調査票!$E:$AR,32,FALSE))))))))</f>
        <v/>
      </c>
      <c r="O88" s="36" t="str">
        <f>IF(A88="","",VLOOKUP(A88,[7]令和3年度契約状況調査票!$E:$BY,53,FALSE))</f>
        <v/>
      </c>
      <c r="P88" s="36" t="str">
        <f>IF(A88="","",IF(VLOOKUP(A88,[7]令和3年度契約状況調査票!$E:$AR,21,FALSE)="②同種の他の契約の予定価格を類推されるおそれがあるため公表しない","×","○"))</f>
        <v/>
      </c>
    </row>
    <row r="89" spans="1:16" ht="60" hidden="1" customHeight="1">
      <c r="A89" s="42" t="str">
        <f>IF(MAX([7]令和3年度契約状況調査票!C83:E328)&gt;=ROW()-5,ROW()-5,"")</f>
        <v/>
      </c>
      <c r="B89" s="13" t="str">
        <f>IF(A89="","",VLOOKUP(A89,[7]令和3年度契約状況調査票!$E:$AR,5,FALSE))</f>
        <v/>
      </c>
      <c r="C89" s="14" t="str">
        <f>IF(A89="","",VLOOKUP(A89,[7]令和3年度契約状況調査票!$E:$AR,6,FALSE))</f>
        <v/>
      </c>
      <c r="D89" s="43" t="str">
        <f>IF(A89="","",VLOOKUP(A89,[7]令和3年度契約状況調査票!$E:$AR,9,FALSE))</f>
        <v/>
      </c>
      <c r="E89" s="13" t="str">
        <f>IF(A89="","",VLOOKUP(A89,[7]令和3年度契約状況調査票!$E:$AR,10,FALSE))</f>
        <v/>
      </c>
      <c r="F89" s="16" t="str">
        <f>IF(A89="","",VLOOKUP(A89,[7]令和3年度契約状況調査票!$E:$AR,11,FALSE))</f>
        <v/>
      </c>
      <c r="G89" s="17" t="str">
        <f>IF(A89="","",IF(VLOOKUP(A89,[7]令和3年度契約状況調査票!$E:$AR,12,FALSE)="②一般競争入札（総合評価方式）","一般競争入札"&amp;CHAR(10)&amp;"（総合評価方式）","一般競争入札"))</f>
        <v/>
      </c>
      <c r="H89" s="18" t="str">
        <f>IF(A89="","",IF(VLOOKUP(A89,[7]令和3年度契約状況調査票!$E:$AR,21,FALSE)="②同種の他の契約の予定価格を類推されるおそれがあるため公表しない","同種の他の契約の予定価格を類推されるおそれがあるため公表しない",IF(VLOOKUP(A89,[7]令和3年度契約状況調査票!$E:$AR,21,FALSE)="－","－",IF(VLOOKUP(A89,[7]令和3年度契約状況調査票!$E:$AR,7,FALSE)&lt;&gt;"",TEXT(VLOOKUP(A89,[7]令和3年度契約状況調査票!$E:$AR,14,FALSE),"#,##0円")&amp;CHAR(10)&amp;"(A)",VLOOKUP(A89,[7]令和3年度契約状況調査票!$E:$AR,14,FALSE)))))</f>
        <v/>
      </c>
      <c r="I89" s="18" t="str">
        <f>IF(A89="","",VLOOKUP(A89,[7]令和3年度契約状況調査票!$E:$AR,15,FALSE))</f>
        <v/>
      </c>
      <c r="J89" s="19" t="str">
        <f>IF(A89="","",IF(VLOOKUP(A89,[7]令和3年度契約状況調査票!$E:$AR,21,FALSE)="②同種の他の契約の予定価格を類推されるおそれがあるため公表しない","－",IF(VLOOKUP(A89,[7]令和3年度契約状況調査票!$E:$AR,21,FALSE)="－","－",IF(VLOOKUP(A89,[7]令和3年度契約状況調査票!$E:$AR,7,FALSE)&lt;&gt;"",TEXT(VLOOKUP(A89,[7]令和3年度契約状況調査票!$E:$AR,17,FALSE),"#.0%")&amp;CHAR(10)&amp;"(B/A×100)",VLOOKUP(A89,[7]令和3年度契約状況調査票!$E:$AR,17,FALSE)))))</f>
        <v/>
      </c>
      <c r="K89" s="20" t="str">
        <f>IF(A89="","",IF(VLOOKUP(A89,[7]令和3年度契約状況調査票!$E:$AR,27,FALSE)="①公益社団法人","公社",IF(VLOOKUP(A89,[7]令和3年度契約状況調査票!$E:$AR,27,FALSE)="②公益財団法人","公財","")))</f>
        <v/>
      </c>
      <c r="L89" s="20" t="str">
        <f>IF(A89="","",VLOOKUP(A89,[7]令和3年度契約状況調査票!$E:$AR,28,FALSE))</f>
        <v/>
      </c>
      <c r="M89" s="21" t="str">
        <f>IF(A89="","",IF(VLOOKUP(A89,[7]令和3年度契約状況調査票!$E:$AR,28,FALSE)="国所管",VLOOKUP(A89,[7]令和3年度契約状況調査票!$E:$AR,22,FALSE),""))</f>
        <v/>
      </c>
      <c r="N89" s="22" t="str">
        <f>IF(A89="","",IF(AND(P89="○",O89="分担契約/単価契約"),"単価契約"&amp;CHAR(10)&amp;"予定調達総額 "&amp;TEXT(VLOOKUP(A89,[7]令和3年度契約状況調査票!$E:$AR,16,FALSE),"#,##0円")&amp;"(B)"&amp;CHAR(10)&amp;"分担契約"&amp;CHAR(10)&amp;VLOOKUP(A89,[7]令和3年度契約状況調査票!$E:$AR,32,FALSE),IF(AND(P89="○",O89="分担契約"),"分担契約"&amp;CHAR(10)&amp;"契約総額 "&amp;TEXT(VLOOKUP(A89,[7]令和3年度契約状況調査票!$E:$AR,16,FALSE),"#,##0円")&amp;"(B)"&amp;CHAR(10)&amp;VLOOKUP(A89,[7]令和3年度契約状況調査票!$E:$AR,32,FALSE),(IF(O89="分担契約/単価契約","単価契約"&amp;CHAR(10)&amp;"予定調達総額 "&amp;TEXT(VLOOKUP(A89,[7]令和3年度契約状況調査票!$E:$AR,16,FALSE),"#,##0円")&amp;CHAR(10)&amp;"分担契約"&amp;CHAR(10)&amp;VLOOKUP(A89,[7]令和3年度契約状況調査票!$E:$AR,32,FALSE),IF(O89="分担契約","分担契約"&amp;CHAR(10)&amp;"契約総額 "&amp;TEXT(VLOOKUP(A89,[7]令和3年度契約状況調査票!$E:$AR,16,FALSE),"#,##0円")&amp;CHAR(10)&amp;VLOOKUP(A89,[7]令和3年度契約状況調査票!$E:$AR,32,FALSE),IF(O89="単価契約","単価契約"&amp;CHAR(10)&amp;"予定調達総額 "&amp;TEXT(VLOOKUP(A89,[7]令和3年度契約状況調査票!$E:$AR,16,FALSE),"#,##0円")&amp;CHAR(10)&amp;VLOOKUP(A89,[7]令和3年度契約状況調査票!$E:$AR,32,FALSE),VLOOKUP(A89,[7]令和3年度契約状況調査票!$E:$AR,32,FALSE))))))))</f>
        <v/>
      </c>
      <c r="O89" s="36" t="str">
        <f>IF(A89="","",VLOOKUP(A89,[7]令和3年度契約状況調査票!$E:$BY,53,FALSE))</f>
        <v/>
      </c>
      <c r="P89" s="36" t="str">
        <f>IF(A89="","",IF(VLOOKUP(A89,[7]令和3年度契約状況調査票!$E:$AR,21,FALSE)="②同種の他の契約の予定価格を類推されるおそれがあるため公表しない","×","○"))</f>
        <v/>
      </c>
    </row>
    <row r="90" spans="1:16" ht="60" hidden="1" customHeight="1">
      <c r="A90" s="42" t="str">
        <f>IF(MAX([7]令和3年度契約状況調査票!C84:E329)&gt;=ROW()-5,ROW()-5,"")</f>
        <v/>
      </c>
      <c r="B90" s="13" t="str">
        <f>IF(A90="","",VLOOKUP(A90,[7]令和3年度契約状況調査票!$E:$AR,5,FALSE))</f>
        <v/>
      </c>
      <c r="C90" s="14" t="str">
        <f>IF(A90="","",VLOOKUP(A90,[7]令和3年度契約状況調査票!$E:$AR,6,FALSE))</f>
        <v/>
      </c>
      <c r="D90" s="43" t="str">
        <f>IF(A90="","",VLOOKUP(A90,[7]令和3年度契約状況調査票!$E:$AR,9,FALSE))</f>
        <v/>
      </c>
      <c r="E90" s="13" t="str">
        <f>IF(A90="","",VLOOKUP(A90,[7]令和3年度契約状況調査票!$E:$AR,10,FALSE))</f>
        <v/>
      </c>
      <c r="F90" s="16" t="str">
        <f>IF(A90="","",VLOOKUP(A90,[7]令和3年度契約状況調査票!$E:$AR,11,FALSE))</f>
        <v/>
      </c>
      <c r="G90" s="17" t="str">
        <f>IF(A90="","",IF(VLOOKUP(A90,[7]令和3年度契約状況調査票!$E:$AR,12,FALSE)="②一般競争入札（総合評価方式）","一般競争入札"&amp;CHAR(10)&amp;"（総合評価方式）","一般競争入札"))</f>
        <v/>
      </c>
      <c r="H90" s="18" t="str">
        <f>IF(A90="","",IF(VLOOKUP(A90,[7]令和3年度契約状況調査票!$E:$AR,21,FALSE)="②同種の他の契約の予定価格を類推されるおそれがあるため公表しない","同種の他の契約の予定価格を類推されるおそれがあるため公表しない",IF(VLOOKUP(A90,[7]令和3年度契約状況調査票!$E:$AR,21,FALSE)="－","－",IF(VLOOKUP(A90,[7]令和3年度契約状況調査票!$E:$AR,7,FALSE)&lt;&gt;"",TEXT(VLOOKUP(A90,[7]令和3年度契約状況調査票!$E:$AR,14,FALSE),"#,##0円")&amp;CHAR(10)&amp;"(A)",VLOOKUP(A90,[7]令和3年度契約状況調査票!$E:$AR,14,FALSE)))))</f>
        <v/>
      </c>
      <c r="I90" s="18" t="str">
        <f>IF(A90="","",VLOOKUP(A90,[7]令和3年度契約状況調査票!$E:$AR,15,FALSE))</f>
        <v/>
      </c>
      <c r="J90" s="19" t="str">
        <f>IF(A90="","",IF(VLOOKUP(A90,[7]令和3年度契約状況調査票!$E:$AR,21,FALSE)="②同種の他の契約の予定価格を類推されるおそれがあるため公表しない","－",IF(VLOOKUP(A90,[7]令和3年度契約状況調査票!$E:$AR,21,FALSE)="－","－",IF(VLOOKUP(A90,[7]令和3年度契約状況調査票!$E:$AR,7,FALSE)&lt;&gt;"",TEXT(VLOOKUP(A90,[7]令和3年度契約状況調査票!$E:$AR,17,FALSE),"#.0%")&amp;CHAR(10)&amp;"(B/A×100)",VLOOKUP(A90,[7]令和3年度契約状況調査票!$E:$AR,17,FALSE)))))</f>
        <v/>
      </c>
      <c r="K90" s="20" t="str">
        <f>IF(A90="","",IF(VLOOKUP(A90,[7]令和3年度契約状況調査票!$E:$AR,27,FALSE)="①公益社団法人","公社",IF(VLOOKUP(A90,[7]令和3年度契約状況調査票!$E:$AR,27,FALSE)="②公益財団法人","公財","")))</f>
        <v/>
      </c>
      <c r="L90" s="20" t="str">
        <f>IF(A90="","",VLOOKUP(A90,[7]令和3年度契約状況調査票!$E:$AR,28,FALSE))</f>
        <v/>
      </c>
      <c r="M90" s="21" t="str">
        <f>IF(A90="","",IF(VLOOKUP(A90,[7]令和3年度契約状況調査票!$E:$AR,28,FALSE)="国所管",VLOOKUP(A90,[7]令和3年度契約状況調査票!$E:$AR,22,FALSE),""))</f>
        <v/>
      </c>
      <c r="N90" s="22" t="str">
        <f>IF(A90="","",IF(AND(P90="○",O90="分担契約/単価契約"),"単価契約"&amp;CHAR(10)&amp;"予定調達総額 "&amp;TEXT(VLOOKUP(A90,[7]令和3年度契約状況調査票!$E:$AR,16,FALSE),"#,##0円")&amp;"(B)"&amp;CHAR(10)&amp;"分担契約"&amp;CHAR(10)&amp;VLOOKUP(A90,[7]令和3年度契約状況調査票!$E:$AR,32,FALSE),IF(AND(P90="○",O90="分担契約"),"分担契約"&amp;CHAR(10)&amp;"契約総額 "&amp;TEXT(VLOOKUP(A90,[7]令和3年度契約状況調査票!$E:$AR,16,FALSE),"#,##0円")&amp;"(B)"&amp;CHAR(10)&amp;VLOOKUP(A90,[7]令和3年度契約状況調査票!$E:$AR,32,FALSE),(IF(O90="分担契約/単価契約","単価契約"&amp;CHAR(10)&amp;"予定調達総額 "&amp;TEXT(VLOOKUP(A90,[7]令和3年度契約状況調査票!$E:$AR,16,FALSE),"#,##0円")&amp;CHAR(10)&amp;"分担契約"&amp;CHAR(10)&amp;VLOOKUP(A90,[7]令和3年度契約状況調査票!$E:$AR,32,FALSE),IF(O90="分担契約","分担契約"&amp;CHAR(10)&amp;"契約総額 "&amp;TEXT(VLOOKUP(A90,[7]令和3年度契約状況調査票!$E:$AR,16,FALSE),"#,##0円")&amp;CHAR(10)&amp;VLOOKUP(A90,[7]令和3年度契約状況調査票!$E:$AR,32,FALSE),IF(O90="単価契約","単価契約"&amp;CHAR(10)&amp;"予定調達総額 "&amp;TEXT(VLOOKUP(A90,[7]令和3年度契約状況調査票!$E:$AR,16,FALSE),"#,##0円")&amp;CHAR(10)&amp;VLOOKUP(A90,[7]令和3年度契約状況調査票!$E:$AR,32,FALSE),VLOOKUP(A90,[7]令和3年度契約状況調査票!$E:$AR,32,FALSE))))))))</f>
        <v/>
      </c>
      <c r="O90" s="36" t="str">
        <f>IF(A90="","",VLOOKUP(A90,[7]令和3年度契約状況調査票!$E:$BY,53,FALSE))</f>
        <v/>
      </c>
      <c r="P90" s="36" t="str">
        <f>IF(A90="","",IF(VLOOKUP(A90,[7]令和3年度契約状況調査票!$E:$AR,21,FALSE)="②同種の他の契約の予定価格を類推されるおそれがあるため公表しない","×","○"))</f>
        <v/>
      </c>
    </row>
    <row r="91" spans="1:16" ht="60" hidden="1" customHeight="1">
      <c r="A91" s="42" t="str">
        <f>IF(MAX([7]令和3年度契約状況調査票!C85:E330)&gt;=ROW()-5,ROW()-5,"")</f>
        <v/>
      </c>
      <c r="B91" s="13" t="str">
        <f>IF(A91="","",VLOOKUP(A91,[7]令和3年度契約状況調査票!$E:$AR,5,FALSE))</f>
        <v/>
      </c>
      <c r="C91" s="14" t="str">
        <f>IF(A91="","",VLOOKUP(A91,[7]令和3年度契約状況調査票!$E:$AR,6,FALSE))</f>
        <v/>
      </c>
      <c r="D91" s="43" t="str">
        <f>IF(A91="","",VLOOKUP(A91,[7]令和3年度契約状況調査票!$E:$AR,9,FALSE))</f>
        <v/>
      </c>
      <c r="E91" s="13" t="str">
        <f>IF(A91="","",VLOOKUP(A91,[7]令和3年度契約状況調査票!$E:$AR,10,FALSE))</f>
        <v/>
      </c>
      <c r="F91" s="16" t="str">
        <f>IF(A91="","",VLOOKUP(A91,[7]令和3年度契約状況調査票!$E:$AR,11,FALSE))</f>
        <v/>
      </c>
      <c r="G91" s="17" t="str">
        <f>IF(A91="","",IF(VLOOKUP(A91,[7]令和3年度契約状況調査票!$E:$AR,12,FALSE)="②一般競争入札（総合評価方式）","一般競争入札"&amp;CHAR(10)&amp;"（総合評価方式）","一般競争入札"))</f>
        <v/>
      </c>
      <c r="H91" s="18" t="str">
        <f>IF(A91="","",IF(VLOOKUP(A91,[7]令和3年度契約状況調査票!$E:$AR,21,FALSE)="②同種の他の契約の予定価格を類推されるおそれがあるため公表しない","同種の他の契約の予定価格を類推されるおそれがあるため公表しない",IF(VLOOKUP(A91,[7]令和3年度契約状況調査票!$E:$AR,21,FALSE)="－","－",IF(VLOOKUP(A91,[7]令和3年度契約状況調査票!$E:$AR,7,FALSE)&lt;&gt;"",TEXT(VLOOKUP(A91,[7]令和3年度契約状況調査票!$E:$AR,14,FALSE),"#,##0円")&amp;CHAR(10)&amp;"(A)",VLOOKUP(A91,[7]令和3年度契約状況調査票!$E:$AR,14,FALSE)))))</f>
        <v/>
      </c>
      <c r="I91" s="18" t="str">
        <f>IF(A91="","",VLOOKUP(A91,[7]令和3年度契約状況調査票!$E:$AR,15,FALSE))</f>
        <v/>
      </c>
      <c r="J91" s="19" t="str">
        <f>IF(A91="","",IF(VLOOKUP(A91,[7]令和3年度契約状況調査票!$E:$AR,21,FALSE)="②同種の他の契約の予定価格を類推されるおそれがあるため公表しない","－",IF(VLOOKUP(A91,[7]令和3年度契約状況調査票!$E:$AR,21,FALSE)="－","－",IF(VLOOKUP(A91,[7]令和3年度契約状況調査票!$E:$AR,7,FALSE)&lt;&gt;"",TEXT(VLOOKUP(A91,[7]令和3年度契約状況調査票!$E:$AR,17,FALSE),"#.0%")&amp;CHAR(10)&amp;"(B/A×100)",VLOOKUP(A91,[7]令和3年度契約状況調査票!$E:$AR,17,FALSE)))))</f>
        <v/>
      </c>
      <c r="K91" s="20" t="str">
        <f>IF(A91="","",IF(VLOOKUP(A91,[7]令和3年度契約状況調査票!$E:$AR,27,FALSE)="①公益社団法人","公社",IF(VLOOKUP(A91,[7]令和3年度契約状況調査票!$E:$AR,27,FALSE)="②公益財団法人","公財","")))</f>
        <v/>
      </c>
      <c r="L91" s="20" t="str">
        <f>IF(A91="","",VLOOKUP(A91,[7]令和3年度契約状況調査票!$E:$AR,28,FALSE))</f>
        <v/>
      </c>
      <c r="M91" s="21" t="str">
        <f>IF(A91="","",IF(VLOOKUP(A91,[7]令和3年度契約状況調査票!$E:$AR,28,FALSE)="国所管",VLOOKUP(A91,[7]令和3年度契約状況調査票!$E:$AR,22,FALSE),""))</f>
        <v/>
      </c>
      <c r="N91" s="22" t="str">
        <f>IF(A91="","",IF(AND(P91="○",O91="分担契約/単価契約"),"単価契約"&amp;CHAR(10)&amp;"予定調達総額 "&amp;TEXT(VLOOKUP(A91,[7]令和3年度契約状況調査票!$E:$AR,16,FALSE),"#,##0円")&amp;"(B)"&amp;CHAR(10)&amp;"分担契約"&amp;CHAR(10)&amp;VLOOKUP(A91,[7]令和3年度契約状況調査票!$E:$AR,32,FALSE),IF(AND(P91="○",O91="分担契約"),"分担契約"&amp;CHAR(10)&amp;"契約総額 "&amp;TEXT(VLOOKUP(A91,[7]令和3年度契約状況調査票!$E:$AR,16,FALSE),"#,##0円")&amp;"(B)"&amp;CHAR(10)&amp;VLOOKUP(A91,[7]令和3年度契約状況調査票!$E:$AR,32,FALSE),(IF(O91="分担契約/単価契約","単価契約"&amp;CHAR(10)&amp;"予定調達総額 "&amp;TEXT(VLOOKUP(A91,[7]令和3年度契約状況調査票!$E:$AR,16,FALSE),"#,##0円")&amp;CHAR(10)&amp;"分担契約"&amp;CHAR(10)&amp;VLOOKUP(A91,[7]令和3年度契約状況調査票!$E:$AR,32,FALSE),IF(O91="分担契約","分担契約"&amp;CHAR(10)&amp;"契約総額 "&amp;TEXT(VLOOKUP(A91,[7]令和3年度契約状況調査票!$E:$AR,16,FALSE),"#,##0円")&amp;CHAR(10)&amp;VLOOKUP(A91,[7]令和3年度契約状況調査票!$E:$AR,32,FALSE),IF(O91="単価契約","単価契約"&amp;CHAR(10)&amp;"予定調達総額 "&amp;TEXT(VLOOKUP(A91,[7]令和3年度契約状況調査票!$E:$AR,16,FALSE),"#,##0円")&amp;CHAR(10)&amp;VLOOKUP(A91,[7]令和3年度契約状況調査票!$E:$AR,32,FALSE),VLOOKUP(A91,[7]令和3年度契約状況調査票!$E:$AR,32,FALSE))))))))</f>
        <v/>
      </c>
      <c r="O91" s="36" t="str">
        <f>IF(A91="","",VLOOKUP(A91,[7]令和3年度契約状況調査票!$E:$BY,53,FALSE))</f>
        <v/>
      </c>
      <c r="P91" s="36" t="str">
        <f>IF(A91="","",IF(VLOOKUP(A91,[7]令和3年度契約状況調査票!$E:$AR,21,FALSE)="②同種の他の契約の予定価格を類推されるおそれがあるため公表しない","×","○"))</f>
        <v/>
      </c>
    </row>
    <row r="92" spans="1:16" ht="60" hidden="1" customHeight="1">
      <c r="A92" s="42" t="str">
        <f>IF(MAX([7]令和3年度契約状況調査票!C86:E331)&gt;=ROW()-5,ROW()-5,"")</f>
        <v/>
      </c>
      <c r="B92" s="13" t="str">
        <f>IF(A92="","",VLOOKUP(A92,[7]令和3年度契約状況調査票!$E:$AR,5,FALSE))</f>
        <v/>
      </c>
      <c r="C92" s="14" t="str">
        <f>IF(A92="","",VLOOKUP(A92,[7]令和3年度契約状況調査票!$E:$AR,6,FALSE))</f>
        <v/>
      </c>
      <c r="D92" s="43" t="str">
        <f>IF(A92="","",VLOOKUP(A92,[7]令和3年度契約状況調査票!$E:$AR,9,FALSE))</f>
        <v/>
      </c>
      <c r="E92" s="13" t="str">
        <f>IF(A92="","",VLOOKUP(A92,[7]令和3年度契約状況調査票!$E:$AR,10,FALSE))</f>
        <v/>
      </c>
      <c r="F92" s="16" t="str">
        <f>IF(A92="","",VLOOKUP(A92,[7]令和3年度契約状況調査票!$E:$AR,11,FALSE))</f>
        <v/>
      </c>
      <c r="G92" s="17" t="str">
        <f>IF(A92="","",IF(VLOOKUP(A92,[7]令和3年度契約状況調査票!$E:$AR,12,FALSE)="②一般競争入札（総合評価方式）","一般競争入札"&amp;CHAR(10)&amp;"（総合評価方式）","一般競争入札"))</f>
        <v/>
      </c>
      <c r="H92" s="18" t="str">
        <f>IF(A92="","",IF(VLOOKUP(A92,[7]令和3年度契約状況調査票!$E:$AR,21,FALSE)="②同種の他の契約の予定価格を類推されるおそれがあるため公表しない","同種の他の契約の予定価格を類推されるおそれがあるため公表しない",IF(VLOOKUP(A92,[7]令和3年度契約状況調査票!$E:$AR,21,FALSE)="－","－",IF(VLOOKUP(A92,[7]令和3年度契約状況調査票!$E:$AR,7,FALSE)&lt;&gt;"",TEXT(VLOOKUP(A92,[7]令和3年度契約状況調査票!$E:$AR,14,FALSE),"#,##0円")&amp;CHAR(10)&amp;"(A)",VLOOKUP(A92,[7]令和3年度契約状況調査票!$E:$AR,14,FALSE)))))</f>
        <v/>
      </c>
      <c r="I92" s="18" t="str">
        <f>IF(A92="","",VLOOKUP(A92,[7]令和3年度契約状況調査票!$E:$AR,15,FALSE))</f>
        <v/>
      </c>
      <c r="J92" s="19" t="str">
        <f>IF(A92="","",IF(VLOOKUP(A92,[7]令和3年度契約状況調査票!$E:$AR,21,FALSE)="②同種の他の契約の予定価格を類推されるおそれがあるため公表しない","－",IF(VLOOKUP(A92,[7]令和3年度契約状況調査票!$E:$AR,21,FALSE)="－","－",IF(VLOOKUP(A92,[7]令和3年度契約状況調査票!$E:$AR,7,FALSE)&lt;&gt;"",TEXT(VLOOKUP(A92,[7]令和3年度契約状況調査票!$E:$AR,17,FALSE),"#.0%")&amp;CHAR(10)&amp;"(B/A×100)",VLOOKUP(A92,[7]令和3年度契約状況調査票!$E:$AR,17,FALSE)))))</f>
        <v/>
      </c>
      <c r="K92" s="20" t="str">
        <f>IF(A92="","",IF(VLOOKUP(A92,[7]令和3年度契約状況調査票!$E:$AR,27,FALSE)="①公益社団法人","公社",IF(VLOOKUP(A92,[7]令和3年度契約状況調査票!$E:$AR,27,FALSE)="②公益財団法人","公財","")))</f>
        <v/>
      </c>
      <c r="L92" s="20" t="str">
        <f>IF(A92="","",VLOOKUP(A92,[7]令和3年度契約状況調査票!$E:$AR,28,FALSE))</f>
        <v/>
      </c>
      <c r="M92" s="21" t="str">
        <f>IF(A92="","",IF(VLOOKUP(A92,[7]令和3年度契約状況調査票!$E:$AR,28,FALSE)="国所管",VLOOKUP(A92,[7]令和3年度契約状況調査票!$E:$AR,22,FALSE),""))</f>
        <v/>
      </c>
      <c r="N92" s="22" t="str">
        <f>IF(A92="","",IF(AND(P92="○",O92="分担契約/単価契約"),"単価契約"&amp;CHAR(10)&amp;"予定調達総額 "&amp;TEXT(VLOOKUP(A92,[7]令和3年度契約状況調査票!$E:$AR,16,FALSE),"#,##0円")&amp;"(B)"&amp;CHAR(10)&amp;"分担契約"&amp;CHAR(10)&amp;VLOOKUP(A92,[7]令和3年度契約状況調査票!$E:$AR,32,FALSE),IF(AND(P92="○",O92="分担契約"),"分担契約"&amp;CHAR(10)&amp;"契約総額 "&amp;TEXT(VLOOKUP(A92,[7]令和3年度契約状況調査票!$E:$AR,16,FALSE),"#,##0円")&amp;"(B)"&amp;CHAR(10)&amp;VLOOKUP(A92,[7]令和3年度契約状況調査票!$E:$AR,32,FALSE),(IF(O92="分担契約/単価契約","単価契約"&amp;CHAR(10)&amp;"予定調達総額 "&amp;TEXT(VLOOKUP(A92,[7]令和3年度契約状況調査票!$E:$AR,16,FALSE),"#,##0円")&amp;CHAR(10)&amp;"分担契約"&amp;CHAR(10)&amp;VLOOKUP(A92,[7]令和3年度契約状況調査票!$E:$AR,32,FALSE),IF(O92="分担契約","分担契約"&amp;CHAR(10)&amp;"契約総額 "&amp;TEXT(VLOOKUP(A92,[7]令和3年度契約状況調査票!$E:$AR,16,FALSE),"#,##0円")&amp;CHAR(10)&amp;VLOOKUP(A92,[7]令和3年度契約状況調査票!$E:$AR,32,FALSE),IF(O92="単価契約","単価契約"&amp;CHAR(10)&amp;"予定調達総額 "&amp;TEXT(VLOOKUP(A92,[7]令和3年度契約状況調査票!$E:$AR,16,FALSE),"#,##0円")&amp;CHAR(10)&amp;VLOOKUP(A92,[7]令和3年度契約状況調査票!$E:$AR,32,FALSE),VLOOKUP(A92,[7]令和3年度契約状況調査票!$E:$AR,32,FALSE))))))))</f>
        <v/>
      </c>
      <c r="O92" s="36" t="str">
        <f>IF(A92="","",VLOOKUP(A92,[7]令和3年度契約状況調査票!$E:$BY,53,FALSE))</f>
        <v/>
      </c>
      <c r="P92" s="36" t="str">
        <f>IF(A92="","",IF(VLOOKUP(A92,[7]令和3年度契約状況調査票!$E:$AR,21,FALSE)="②同種の他の契約の予定価格を類推されるおそれがあるため公表しない","×","○"))</f>
        <v/>
      </c>
    </row>
    <row r="93" spans="1:16" ht="60" hidden="1" customHeight="1">
      <c r="A93" s="42" t="str">
        <f>IF(MAX([7]令和3年度契約状況調査票!C87:E332)&gt;=ROW()-5,ROW()-5,"")</f>
        <v/>
      </c>
      <c r="B93" s="13" t="str">
        <f>IF(A93="","",VLOOKUP(A93,[7]令和3年度契約状況調査票!$E:$AR,5,FALSE))</f>
        <v/>
      </c>
      <c r="C93" s="14" t="str">
        <f>IF(A93="","",VLOOKUP(A93,[7]令和3年度契約状況調査票!$E:$AR,6,FALSE))</f>
        <v/>
      </c>
      <c r="D93" s="43" t="str">
        <f>IF(A93="","",VLOOKUP(A93,[7]令和3年度契約状況調査票!$E:$AR,9,FALSE))</f>
        <v/>
      </c>
      <c r="E93" s="13" t="str">
        <f>IF(A93="","",VLOOKUP(A93,[7]令和3年度契約状況調査票!$E:$AR,10,FALSE))</f>
        <v/>
      </c>
      <c r="F93" s="16" t="str">
        <f>IF(A93="","",VLOOKUP(A93,[7]令和3年度契約状況調査票!$E:$AR,11,FALSE))</f>
        <v/>
      </c>
      <c r="G93" s="17" t="str">
        <f>IF(A93="","",IF(VLOOKUP(A93,[7]令和3年度契約状況調査票!$E:$AR,12,FALSE)="②一般競争入札（総合評価方式）","一般競争入札"&amp;CHAR(10)&amp;"（総合評価方式）","一般競争入札"))</f>
        <v/>
      </c>
      <c r="H93" s="18" t="str">
        <f>IF(A93="","",IF(VLOOKUP(A93,[7]令和3年度契約状況調査票!$E:$AR,21,FALSE)="②同種の他の契約の予定価格を類推されるおそれがあるため公表しない","同種の他の契約の予定価格を類推されるおそれがあるため公表しない",IF(VLOOKUP(A93,[7]令和3年度契約状況調査票!$E:$AR,21,FALSE)="－","－",IF(VLOOKUP(A93,[7]令和3年度契約状況調査票!$E:$AR,7,FALSE)&lt;&gt;"",TEXT(VLOOKUP(A93,[7]令和3年度契約状況調査票!$E:$AR,14,FALSE),"#,##0円")&amp;CHAR(10)&amp;"(A)",VLOOKUP(A93,[7]令和3年度契約状況調査票!$E:$AR,14,FALSE)))))</f>
        <v/>
      </c>
      <c r="I93" s="18" t="str">
        <f>IF(A93="","",VLOOKUP(A93,[7]令和3年度契約状況調査票!$E:$AR,15,FALSE))</f>
        <v/>
      </c>
      <c r="J93" s="19" t="str">
        <f>IF(A93="","",IF(VLOOKUP(A93,[7]令和3年度契約状況調査票!$E:$AR,21,FALSE)="②同種の他の契約の予定価格を類推されるおそれがあるため公表しない","－",IF(VLOOKUP(A93,[7]令和3年度契約状況調査票!$E:$AR,21,FALSE)="－","－",IF(VLOOKUP(A93,[7]令和3年度契約状況調査票!$E:$AR,7,FALSE)&lt;&gt;"",TEXT(VLOOKUP(A93,[7]令和3年度契約状況調査票!$E:$AR,17,FALSE),"#.0%")&amp;CHAR(10)&amp;"(B/A×100)",VLOOKUP(A93,[7]令和3年度契約状況調査票!$E:$AR,17,FALSE)))))</f>
        <v/>
      </c>
      <c r="K93" s="20" t="str">
        <f>IF(A93="","",IF(VLOOKUP(A93,[7]令和3年度契約状況調査票!$E:$AR,27,FALSE)="①公益社団法人","公社",IF(VLOOKUP(A93,[7]令和3年度契約状況調査票!$E:$AR,27,FALSE)="②公益財団法人","公財","")))</f>
        <v/>
      </c>
      <c r="L93" s="20" t="str">
        <f>IF(A93="","",VLOOKUP(A93,[7]令和3年度契約状況調査票!$E:$AR,28,FALSE))</f>
        <v/>
      </c>
      <c r="M93" s="21" t="str">
        <f>IF(A93="","",IF(VLOOKUP(A93,[7]令和3年度契約状況調査票!$E:$AR,28,FALSE)="国所管",VLOOKUP(A93,[7]令和3年度契約状況調査票!$E:$AR,22,FALSE),""))</f>
        <v/>
      </c>
      <c r="N93" s="22" t="str">
        <f>IF(A93="","",IF(AND(P93="○",O93="分担契約/単価契約"),"単価契約"&amp;CHAR(10)&amp;"予定調達総額 "&amp;TEXT(VLOOKUP(A93,[7]令和3年度契約状況調査票!$E:$AR,16,FALSE),"#,##0円")&amp;"(B)"&amp;CHAR(10)&amp;"分担契約"&amp;CHAR(10)&amp;VLOOKUP(A93,[7]令和3年度契約状況調査票!$E:$AR,32,FALSE),IF(AND(P93="○",O93="分担契約"),"分担契約"&amp;CHAR(10)&amp;"契約総額 "&amp;TEXT(VLOOKUP(A93,[7]令和3年度契約状況調査票!$E:$AR,16,FALSE),"#,##0円")&amp;"(B)"&amp;CHAR(10)&amp;VLOOKUP(A93,[7]令和3年度契約状況調査票!$E:$AR,32,FALSE),(IF(O93="分担契約/単価契約","単価契約"&amp;CHAR(10)&amp;"予定調達総額 "&amp;TEXT(VLOOKUP(A93,[7]令和3年度契約状況調査票!$E:$AR,16,FALSE),"#,##0円")&amp;CHAR(10)&amp;"分担契約"&amp;CHAR(10)&amp;VLOOKUP(A93,[7]令和3年度契約状況調査票!$E:$AR,32,FALSE),IF(O93="分担契約","分担契約"&amp;CHAR(10)&amp;"契約総額 "&amp;TEXT(VLOOKUP(A93,[7]令和3年度契約状況調査票!$E:$AR,16,FALSE),"#,##0円")&amp;CHAR(10)&amp;VLOOKUP(A93,[7]令和3年度契約状況調査票!$E:$AR,32,FALSE),IF(O93="単価契約","単価契約"&amp;CHAR(10)&amp;"予定調達総額 "&amp;TEXT(VLOOKUP(A93,[7]令和3年度契約状況調査票!$E:$AR,16,FALSE),"#,##0円")&amp;CHAR(10)&amp;VLOOKUP(A93,[7]令和3年度契約状況調査票!$E:$AR,32,FALSE),VLOOKUP(A93,[7]令和3年度契約状況調査票!$E:$AR,32,FALSE))))))))</f>
        <v/>
      </c>
      <c r="O93" s="36" t="str">
        <f>IF(A93="","",VLOOKUP(A93,[7]令和3年度契約状況調査票!$E:$BY,53,FALSE))</f>
        <v/>
      </c>
      <c r="P93" s="36" t="str">
        <f>IF(A93="","",IF(VLOOKUP(A93,[7]令和3年度契約状況調査票!$E:$AR,21,FALSE)="②同種の他の契約の予定価格を類推されるおそれがあるため公表しない","×","○"))</f>
        <v/>
      </c>
    </row>
    <row r="94" spans="1:16" ht="60" hidden="1" customHeight="1">
      <c r="A94" s="42" t="str">
        <f>IF(MAX([7]令和3年度契約状況調査票!C88:E333)&gt;=ROW()-5,ROW()-5,"")</f>
        <v/>
      </c>
      <c r="B94" s="13" t="str">
        <f>IF(A94="","",VLOOKUP(A94,[7]令和3年度契約状況調査票!$E:$AR,5,FALSE))</f>
        <v/>
      </c>
      <c r="C94" s="14" t="str">
        <f>IF(A94="","",VLOOKUP(A94,[7]令和3年度契約状況調査票!$E:$AR,6,FALSE))</f>
        <v/>
      </c>
      <c r="D94" s="43" t="str">
        <f>IF(A94="","",VLOOKUP(A94,[7]令和3年度契約状況調査票!$E:$AR,9,FALSE))</f>
        <v/>
      </c>
      <c r="E94" s="13" t="str">
        <f>IF(A94="","",VLOOKUP(A94,[7]令和3年度契約状況調査票!$E:$AR,10,FALSE))</f>
        <v/>
      </c>
      <c r="F94" s="16" t="str">
        <f>IF(A94="","",VLOOKUP(A94,[7]令和3年度契約状況調査票!$E:$AR,11,FALSE))</f>
        <v/>
      </c>
      <c r="G94" s="17" t="str">
        <f>IF(A94="","",IF(VLOOKUP(A94,[7]令和3年度契約状況調査票!$E:$AR,12,FALSE)="②一般競争入札（総合評価方式）","一般競争入札"&amp;CHAR(10)&amp;"（総合評価方式）","一般競争入札"))</f>
        <v/>
      </c>
      <c r="H94" s="18" t="str">
        <f>IF(A94="","",IF(VLOOKUP(A94,[7]令和3年度契約状況調査票!$E:$AR,21,FALSE)="②同種の他の契約の予定価格を類推されるおそれがあるため公表しない","同種の他の契約の予定価格を類推されるおそれがあるため公表しない",IF(VLOOKUP(A94,[7]令和3年度契約状況調査票!$E:$AR,21,FALSE)="－","－",IF(VLOOKUP(A94,[7]令和3年度契約状況調査票!$E:$AR,7,FALSE)&lt;&gt;"",TEXT(VLOOKUP(A94,[7]令和3年度契約状況調査票!$E:$AR,14,FALSE),"#,##0円")&amp;CHAR(10)&amp;"(A)",VLOOKUP(A94,[7]令和3年度契約状況調査票!$E:$AR,14,FALSE)))))</f>
        <v/>
      </c>
      <c r="I94" s="18" t="str">
        <f>IF(A94="","",VLOOKUP(A94,[7]令和3年度契約状況調査票!$E:$AR,15,FALSE))</f>
        <v/>
      </c>
      <c r="J94" s="19" t="str">
        <f>IF(A94="","",IF(VLOOKUP(A94,[7]令和3年度契約状況調査票!$E:$AR,21,FALSE)="②同種の他の契約の予定価格を類推されるおそれがあるため公表しない","－",IF(VLOOKUP(A94,[7]令和3年度契約状況調査票!$E:$AR,21,FALSE)="－","－",IF(VLOOKUP(A94,[7]令和3年度契約状況調査票!$E:$AR,7,FALSE)&lt;&gt;"",TEXT(VLOOKUP(A94,[7]令和3年度契約状況調査票!$E:$AR,17,FALSE),"#.0%")&amp;CHAR(10)&amp;"(B/A×100)",VLOOKUP(A94,[7]令和3年度契約状況調査票!$E:$AR,17,FALSE)))))</f>
        <v/>
      </c>
      <c r="K94" s="20" t="str">
        <f>IF(A94="","",IF(VLOOKUP(A94,[7]令和3年度契約状況調査票!$E:$AR,27,FALSE)="①公益社団法人","公社",IF(VLOOKUP(A94,[7]令和3年度契約状況調査票!$E:$AR,27,FALSE)="②公益財団法人","公財","")))</f>
        <v/>
      </c>
      <c r="L94" s="20" t="str">
        <f>IF(A94="","",VLOOKUP(A94,[7]令和3年度契約状況調査票!$E:$AR,28,FALSE))</f>
        <v/>
      </c>
      <c r="M94" s="21" t="str">
        <f>IF(A94="","",IF(VLOOKUP(A94,[7]令和3年度契約状況調査票!$E:$AR,28,FALSE)="国所管",VLOOKUP(A94,[7]令和3年度契約状況調査票!$E:$AR,22,FALSE),""))</f>
        <v/>
      </c>
      <c r="N94" s="22" t="str">
        <f>IF(A94="","",IF(AND(P94="○",O94="分担契約/単価契約"),"単価契約"&amp;CHAR(10)&amp;"予定調達総額 "&amp;TEXT(VLOOKUP(A94,[7]令和3年度契約状況調査票!$E:$AR,16,FALSE),"#,##0円")&amp;"(B)"&amp;CHAR(10)&amp;"分担契約"&amp;CHAR(10)&amp;VLOOKUP(A94,[7]令和3年度契約状況調査票!$E:$AR,32,FALSE),IF(AND(P94="○",O94="分担契約"),"分担契約"&amp;CHAR(10)&amp;"契約総額 "&amp;TEXT(VLOOKUP(A94,[7]令和3年度契約状況調査票!$E:$AR,16,FALSE),"#,##0円")&amp;"(B)"&amp;CHAR(10)&amp;VLOOKUP(A94,[7]令和3年度契約状況調査票!$E:$AR,32,FALSE),(IF(O94="分担契約/単価契約","単価契約"&amp;CHAR(10)&amp;"予定調達総額 "&amp;TEXT(VLOOKUP(A94,[7]令和3年度契約状況調査票!$E:$AR,16,FALSE),"#,##0円")&amp;CHAR(10)&amp;"分担契約"&amp;CHAR(10)&amp;VLOOKUP(A94,[7]令和3年度契約状況調査票!$E:$AR,32,FALSE),IF(O94="分担契約","分担契約"&amp;CHAR(10)&amp;"契約総額 "&amp;TEXT(VLOOKUP(A94,[7]令和3年度契約状況調査票!$E:$AR,16,FALSE),"#,##0円")&amp;CHAR(10)&amp;VLOOKUP(A94,[7]令和3年度契約状況調査票!$E:$AR,32,FALSE),IF(O94="単価契約","単価契約"&amp;CHAR(10)&amp;"予定調達総額 "&amp;TEXT(VLOOKUP(A94,[7]令和3年度契約状況調査票!$E:$AR,16,FALSE),"#,##0円")&amp;CHAR(10)&amp;VLOOKUP(A94,[7]令和3年度契約状況調査票!$E:$AR,32,FALSE),VLOOKUP(A94,[7]令和3年度契約状況調査票!$E:$AR,32,FALSE))))))))</f>
        <v/>
      </c>
      <c r="O94" s="36" t="str">
        <f>IF(A94="","",VLOOKUP(A94,[7]令和3年度契約状況調査票!$E:$BY,53,FALSE))</f>
        <v/>
      </c>
      <c r="P94" s="36" t="str">
        <f>IF(A94="","",IF(VLOOKUP(A94,[7]令和3年度契約状況調査票!$E:$AR,21,FALSE)="②同種の他の契約の予定価格を類推されるおそれがあるため公表しない","×","○"))</f>
        <v/>
      </c>
    </row>
    <row r="95" spans="1:16" ht="60" hidden="1" customHeight="1">
      <c r="A95" s="42" t="str">
        <f>IF(MAX([7]令和3年度契約状況調査票!C89:E334)&gt;=ROW()-5,ROW()-5,"")</f>
        <v/>
      </c>
      <c r="B95" s="13" t="str">
        <f>IF(A95="","",VLOOKUP(A95,[7]令和3年度契約状況調査票!$E:$AR,5,FALSE))</f>
        <v/>
      </c>
      <c r="C95" s="14" t="str">
        <f>IF(A95="","",VLOOKUP(A95,[7]令和3年度契約状況調査票!$E:$AR,6,FALSE))</f>
        <v/>
      </c>
      <c r="D95" s="43" t="str">
        <f>IF(A95="","",VLOOKUP(A95,[7]令和3年度契約状況調査票!$E:$AR,9,FALSE))</f>
        <v/>
      </c>
      <c r="E95" s="13" t="str">
        <f>IF(A95="","",VLOOKUP(A95,[7]令和3年度契約状況調査票!$E:$AR,10,FALSE))</f>
        <v/>
      </c>
      <c r="F95" s="16" t="str">
        <f>IF(A95="","",VLOOKUP(A95,[7]令和3年度契約状況調査票!$E:$AR,11,FALSE))</f>
        <v/>
      </c>
      <c r="G95" s="17" t="str">
        <f>IF(A95="","",IF(VLOOKUP(A95,[7]令和3年度契約状況調査票!$E:$AR,12,FALSE)="②一般競争入札（総合評価方式）","一般競争入札"&amp;CHAR(10)&amp;"（総合評価方式）","一般競争入札"))</f>
        <v/>
      </c>
      <c r="H95" s="18" t="str">
        <f>IF(A95="","",IF(VLOOKUP(A95,[7]令和3年度契約状況調査票!$E:$AR,21,FALSE)="②同種の他の契約の予定価格を類推されるおそれがあるため公表しない","同種の他の契約の予定価格を類推されるおそれがあるため公表しない",IF(VLOOKUP(A95,[7]令和3年度契約状況調査票!$E:$AR,21,FALSE)="－","－",IF(VLOOKUP(A95,[7]令和3年度契約状況調査票!$E:$AR,7,FALSE)&lt;&gt;"",TEXT(VLOOKUP(A95,[7]令和3年度契約状況調査票!$E:$AR,14,FALSE),"#,##0円")&amp;CHAR(10)&amp;"(A)",VLOOKUP(A95,[7]令和3年度契約状況調査票!$E:$AR,14,FALSE)))))</f>
        <v/>
      </c>
      <c r="I95" s="18" t="str">
        <f>IF(A95="","",VLOOKUP(A95,[7]令和3年度契約状況調査票!$E:$AR,15,FALSE))</f>
        <v/>
      </c>
      <c r="J95" s="19" t="str">
        <f>IF(A95="","",IF(VLOOKUP(A95,[7]令和3年度契約状況調査票!$E:$AR,21,FALSE)="②同種の他の契約の予定価格を類推されるおそれがあるため公表しない","－",IF(VLOOKUP(A95,[7]令和3年度契約状況調査票!$E:$AR,21,FALSE)="－","－",IF(VLOOKUP(A95,[7]令和3年度契約状況調査票!$E:$AR,7,FALSE)&lt;&gt;"",TEXT(VLOOKUP(A95,[7]令和3年度契約状況調査票!$E:$AR,17,FALSE),"#.0%")&amp;CHAR(10)&amp;"(B/A×100)",VLOOKUP(A95,[7]令和3年度契約状況調査票!$E:$AR,17,FALSE)))))</f>
        <v/>
      </c>
      <c r="K95" s="20" t="str">
        <f>IF(A95="","",IF(VLOOKUP(A95,[7]令和3年度契約状況調査票!$E:$AR,27,FALSE)="①公益社団法人","公社",IF(VLOOKUP(A95,[7]令和3年度契約状況調査票!$E:$AR,27,FALSE)="②公益財団法人","公財","")))</f>
        <v/>
      </c>
      <c r="L95" s="20" t="str">
        <f>IF(A95="","",VLOOKUP(A95,[7]令和3年度契約状況調査票!$E:$AR,28,FALSE))</f>
        <v/>
      </c>
      <c r="M95" s="21" t="str">
        <f>IF(A95="","",IF(VLOOKUP(A95,[7]令和3年度契約状況調査票!$E:$AR,28,FALSE)="国所管",VLOOKUP(A95,[7]令和3年度契約状況調査票!$E:$AR,22,FALSE),""))</f>
        <v/>
      </c>
      <c r="N95" s="22" t="str">
        <f>IF(A95="","",IF(AND(P95="○",O95="分担契約/単価契約"),"単価契約"&amp;CHAR(10)&amp;"予定調達総額 "&amp;TEXT(VLOOKUP(A95,[7]令和3年度契約状況調査票!$E:$AR,16,FALSE),"#,##0円")&amp;"(B)"&amp;CHAR(10)&amp;"分担契約"&amp;CHAR(10)&amp;VLOOKUP(A95,[7]令和3年度契約状況調査票!$E:$AR,32,FALSE),IF(AND(P95="○",O95="分担契約"),"分担契約"&amp;CHAR(10)&amp;"契約総額 "&amp;TEXT(VLOOKUP(A95,[7]令和3年度契約状況調査票!$E:$AR,16,FALSE),"#,##0円")&amp;"(B)"&amp;CHAR(10)&amp;VLOOKUP(A95,[7]令和3年度契約状況調査票!$E:$AR,32,FALSE),(IF(O95="分担契約/単価契約","単価契約"&amp;CHAR(10)&amp;"予定調達総額 "&amp;TEXT(VLOOKUP(A95,[7]令和3年度契約状況調査票!$E:$AR,16,FALSE),"#,##0円")&amp;CHAR(10)&amp;"分担契約"&amp;CHAR(10)&amp;VLOOKUP(A95,[7]令和3年度契約状況調査票!$E:$AR,32,FALSE),IF(O95="分担契約","分担契約"&amp;CHAR(10)&amp;"契約総額 "&amp;TEXT(VLOOKUP(A95,[7]令和3年度契約状況調査票!$E:$AR,16,FALSE),"#,##0円")&amp;CHAR(10)&amp;VLOOKUP(A95,[7]令和3年度契約状況調査票!$E:$AR,32,FALSE),IF(O95="単価契約","単価契約"&amp;CHAR(10)&amp;"予定調達総額 "&amp;TEXT(VLOOKUP(A95,[7]令和3年度契約状況調査票!$E:$AR,16,FALSE),"#,##0円")&amp;CHAR(10)&amp;VLOOKUP(A95,[7]令和3年度契約状況調査票!$E:$AR,32,FALSE),VLOOKUP(A95,[7]令和3年度契約状況調査票!$E:$AR,32,FALSE))))))))</f>
        <v/>
      </c>
      <c r="O95" s="36" t="str">
        <f>IF(A95="","",VLOOKUP(A95,[7]令和3年度契約状況調査票!$E:$BY,53,FALSE))</f>
        <v/>
      </c>
      <c r="P95" s="36" t="str">
        <f>IF(A95="","",IF(VLOOKUP(A95,[7]令和3年度契約状況調査票!$E:$AR,21,FALSE)="②同種の他の契約の予定価格を類推されるおそれがあるため公表しない","×","○"))</f>
        <v/>
      </c>
    </row>
    <row r="96" spans="1:16" ht="60" hidden="1" customHeight="1">
      <c r="A96" s="42" t="str">
        <f>IF(MAX([7]令和3年度契約状況調査票!C90:E335)&gt;=ROW()-5,ROW()-5,"")</f>
        <v/>
      </c>
      <c r="B96" s="13" t="str">
        <f>IF(A96="","",VLOOKUP(A96,[7]令和3年度契約状況調査票!$E:$AR,5,FALSE))</f>
        <v/>
      </c>
      <c r="C96" s="14" t="str">
        <f>IF(A96="","",VLOOKUP(A96,[7]令和3年度契約状況調査票!$E:$AR,6,FALSE))</f>
        <v/>
      </c>
      <c r="D96" s="43" t="str">
        <f>IF(A96="","",VLOOKUP(A96,[7]令和3年度契約状況調査票!$E:$AR,9,FALSE))</f>
        <v/>
      </c>
      <c r="E96" s="13" t="str">
        <f>IF(A96="","",VLOOKUP(A96,[7]令和3年度契約状況調査票!$E:$AR,10,FALSE))</f>
        <v/>
      </c>
      <c r="F96" s="16" t="str">
        <f>IF(A96="","",VLOOKUP(A96,[7]令和3年度契約状況調査票!$E:$AR,11,FALSE))</f>
        <v/>
      </c>
      <c r="G96" s="17" t="str">
        <f>IF(A96="","",IF(VLOOKUP(A96,[7]令和3年度契約状況調査票!$E:$AR,12,FALSE)="②一般競争入札（総合評価方式）","一般競争入札"&amp;CHAR(10)&amp;"（総合評価方式）","一般競争入札"))</f>
        <v/>
      </c>
      <c r="H96" s="18" t="str">
        <f>IF(A96="","",IF(VLOOKUP(A96,[7]令和3年度契約状況調査票!$E:$AR,21,FALSE)="②同種の他の契約の予定価格を類推されるおそれがあるため公表しない","同種の他の契約の予定価格を類推されるおそれがあるため公表しない",IF(VLOOKUP(A96,[7]令和3年度契約状況調査票!$E:$AR,21,FALSE)="－","－",IF(VLOOKUP(A96,[7]令和3年度契約状況調査票!$E:$AR,7,FALSE)&lt;&gt;"",TEXT(VLOOKUP(A96,[7]令和3年度契約状況調査票!$E:$AR,14,FALSE),"#,##0円")&amp;CHAR(10)&amp;"(A)",VLOOKUP(A96,[7]令和3年度契約状況調査票!$E:$AR,14,FALSE)))))</f>
        <v/>
      </c>
      <c r="I96" s="18" t="str">
        <f>IF(A96="","",VLOOKUP(A96,[7]令和3年度契約状況調査票!$E:$AR,15,FALSE))</f>
        <v/>
      </c>
      <c r="J96" s="19" t="str">
        <f>IF(A96="","",IF(VLOOKUP(A96,[7]令和3年度契約状況調査票!$E:$AR,21,FALSE)="②同種の他の契約の予定価格を類推されるおそれがあるため公表しない","－",IF(VLOOKUP(A96,[7]令和3年度契約状況調査票!$E:$AR,21,FALSE)="－","－",IF(VLOOKUP(A96,[7]令和3年度契約状況調査票!$E:$AR,7,FALSE)&lt;&gt;"",TEXT(VLOOKUP(A96,[7]令和3年度契約状況調査票!$E:$AR,17,FALSE),"#.0%")&amp;CHAR(10)&amp;"(B/A×100)",VLOOKUP(A96,[7]令和3年度契約状況調査票!$E:$AR,17,FALSE)))))</f>
        <v/>
      </c>
      <c r="K96" s="20" t="str">
        <f>IF(A96="","",IF(VLOOKUP(A96,[7]令和3年度契約状況調査票!$E:$AR,27,FALSE)="①公益社団法人","公社",IF(VLOOKUP(A96,[7]令和3年度契約状況調査票!$E:$AR,27,FALSE)="②公益財団法人","公財","")))</f>
        <v/>
      </c>
      <c r="L96" s="20" t="str">
        <f>IF(A96="","",VLOOKUP(A96,[7]令和3年度契約状況調査票!$E:$AR,28,FALSE))</f>
        <v/>
      </c>
      <c r="M96" s="21" t="str">
        <f>IF(A96="","",IF(VLOOKUP(A96,[7]令和3年度契約状況調査票!$E:$AR,28,FALSE)="国所管",VLOOKUP(A96,[7]令和3年度契約状況調査票!$E:$AR,22,FALSE),""))</f>
        <v/>
      </c>
      <c r="N96" s="22" t="str">
        <f>IF(A96="","",IF(AND(P96="○",O96="分担契約/単価契約"),"単価契約"&amp;CHAR(10)&amp;"予定調達総額 "&amp;TEXT(VLOOKUP(A96,[7]令和3年度契約状況調査票!$E:$AR,16,FALSE),"#,##0円")&amp;"(B)"&amp;CHAR(10)&amp;"分担契約"&amp;CHAR(10)&amp;VLOOKUP(A96,[7]令和3年度契約状況調査票!$E:$AR,32,FALSE),IF(AND(P96="○",O96="分担契約"),"分担契約"&amp;CHAR(10)&amp;"契約総額 "&amp;TEXT(VLOOKUP(A96,[7]令和3年度契約状況調査票!$E:$AR,16,FALSE),"#,##0円")&amp;"(B)"&amp;CHAR(10)&amp;VLOOKUP(A96,[7]令和3年度契約状況調査票!$E:$AR,32,FALSE),(IF(O96="分担契約/単価契約","単価契約"&amp;CHAR(10)&amp;"予定調達総額 "&amp;TEXT(VLOOKUP(A96,[7]令和3年度契約状況調査票!$E:$AR,16,FALSE),"#,##0円")&amp;CHAR(10)&amp;"分担契約"&amp;CHAR(10)&amp;VLOOKUP(A96,[7]令和3年度契約状況調査票!$E:$AR,32,FALSE),IF(O96="分担契約","分担契約"&amp;CHAR(10)&amp;"契約総額 "&amp;TEXT(VLOOKUP(A96,[7]令和3年度契約状況調査票!$E:$AR,16,FALSE),"#,##0円")&amp;CHAR(10)&amp;VLOOKUP(A96,[7]令和3年度契約状況調査票!$E:$AR,32,FALSE),IF(O96="単価契約","単価契約"&amp;CHAR(10)&amp;"予定調達総額 "&amp;TEXT(VLOOKUP(A96,[7]令和3年度契約状況調査票!$E:$AR,16,FALSE),"#,##0円")&amp;CHAR(10)&amp;VLOOKUP(A96,[7]令和3年度契約状況調査票!$E:$AR,32,FALSE),VLOOKUP(A96,[7]令和3年度契約状況調査票!$E:$AR,32,FALSE))))))))</f>
        <v/>
      </c>
      <c r="O96" s="36" t="str">
        <f>IF(A96="","",VLOOKUP(A96,[7]令和3年度契約状況調査票!$E:$BY,53,FALSE))</f>
        <v/>
      </c>
      <c r="P96" s="36" t="str">
        <f>IF(A96="","",IF(VLOOKUP(A96,[7]令和3年度契約状況調査票!$E:$AR,21,FALSE)="②同種の他の契約の予定価格を類推されるおそれがあるため公表しない","×","○"))</f>
        <v/>
      </c>
    </row>
    <row r="97" spans="1:16" ht="60" hidden="1" customHeight="1">
      <c r="A97" s="42" t="str">
        <f>IF(MAX([7]令和3年度契約状況調査票!C91:E336)&gt;=ROW()-5,ROW()-5,"")</f>
        <v/>
      </c>
      <c r="B97" s="13" t="str">
        <f>IF(A97="","",VLOOKUP(A97,[7]令和3年度契約状況調査票!$E:$AR,5,FALSE))</f>
        <v/>
      </c>
      <c r="C97" s="14" t="str">
        <f>IF(A97="","",VLOOKUP(A97,[7]令和3年度契約状況調査票!$E:$AR,6,FALSE))</f>
        <v/>
      </c>
      <c r="D97" s="43" t="str">
        <f>IF(A97="","",VLOOKUP(A97,[7]令和3年度契約状況調査票!$E:$AR,9,FALSE))</f>
        <v/>
      </c>
      <c r="E97" s="13" t="str">
        <f>IF(A97="","",VLOOKUP(A97,[7]令和3年度契約状況調査票!$E:$AR,10,FALSE))</f>
        <v/>
      </c>
      <c r="F97" s="16" t="str">
        <f>IF(A97="","",VLOOKUP(A97,[7]令和3年度契約状況調査票!$E:$AR,11,FALSE))</f>
        <v/>
      </c>
      <c r="G97" s="17" t="str">
        <f>IF(A97="","",IF(VLOOKUP(A97,[7]令和3年度契約状況調査票!$E:$AR,12,FALSE)="②一般競争入札（総合評価方式）","一般競争入札"&amp;CHAR(10)&amp;"（総合評価方式）","一般競争入札"))</f>
        <v/>
      </c>
      <c r="H97" s="18" t="str">
        <f>IF(A97="","",IF(VLOOKUP(A97,[7]令和3年度契約状況調査票!$E:$AR,21,FALSE)="②同種の他の契約の予定価格を類推されるおそれがあるため公表しない","同種の他の契約の予定価格を類推されるおそれがあるため公表しない",IF(VLOOKUP(A97,[7]令和3年度契約状況調査票!$E:$AR,21,FALSE)="－","－",IF(VLOOKUP(A97,[7]令和3年度契約状況調査票!$E:$AR,7,FALSE)&lt;&gt;"",TEXT(VLOOKUP(A97,[7]令和3年度契約状況調査票!$E:$AR,14,FALSE),"#,##0円")&amp;CHAR(10)&amp;"(A)",VLOOKUP(A97,[7]令和3年度契約状況調査票!$E:$AR,14,FALSE)))))</f>
        <v/>
      </c>
      <c r="I97" s="18" t="str">
        <f>IF(A97="","",VLOOKUP(A97,[7]令和3年度契約状況調査票!$E:$AR,15,FALSE))</f>
        <v/>
      </c>
      <c r="J97" s="19" t="str">
        <f>IF(A97="","",IF(VLOOKUP(A97,[7]令和3年度契約状況調査票!$E:$AR,21,FALSE)="②同種の他の契約の予定価格を類推されるおそれがあるため公表しない","－",IF(VLOOKUP(A97,[7]令和3年度契約状況調査票!$E:$AR,21,FALSE)="－","－",IF(VLOOKUP(A97,[7]令和3年度契約状況調査票!$E:$AR,7,FALSE)&lt;&gt;"",TEXT(VLOOKUP(A97,[7]令和3年度契約状況調査票!$E:$AR,17,FALSE),"#.0%")&amp;CHAR(10)&amp;"(B/A×100)",VLOOKUP(A97,[7]令和3年度契約状況調査票!$E:$AR,17,FALSE)))))</f>
        <v/>
      </c>
      <c r="K97" s="20" t="str">
        <f>IF(A97="","",IF(VLOOKUP(A97,[7]令和3年度契約状況調査票!$E:$AR,27,FALSE)="①公益社団法人","公社",IF(VLOOKUP(A97,[7]令和3年度契約状況調査票!$E:$AR,27,FALSE)="②公益財団法人","公財","")))</f>
        <v/>
      </c>
      <c r="L97" s="20" t="str">
        <f>IF(A97="","",VLOOKUP(A97,[7]令和3年度契約状況調査票!$E:$AR,28,FALSE))</f>
        <v/>
      </c>
      <c r="M97" s="21" t="str">
        <f>IF(A97="","",IF(VLOOKUP(A97,[7]令和3年度契約状況調査票!$E:$AR,28,FALSE)="国所管",VLOOKUP(A97,[7]令和3年度契約状況調査票!$E:$AR,22,FALSE),""))</f>
        <v/>
      </c>
      <c r="N97" s="22" t="str">
        <f>IF(A97="","",IF(AND(P97="○",O97="分担契約/単価契約"),"単価契約"&amp;CHAR(10)&amp;"予定調達総額 "&amp;TEXT(VLOOKUP(A97,[7]令和3年度契約状況調査票!$E:$AR,16,FALSE),"#,##0円")&amp;"(B)"&amp;CHAR(10)&amp;"分担契約"&amp;CHAR(10)&amp;VLOOKUP(A97,[7]令和3年度契約状況調査票!$E:$AR,32,FALSE),IF(AND(P97="○",O97="分担契約"),"分担契約"&amp;CHAR(10)&amp;"契約総額 "&amp;TEXT(VLOOKUP(A97,[7]令和3年度契約状況調査票!$E:$AR,16,FALSE),"#,##0円")&amp;"(B)"&amp;CHAR(10)&amp;VLOOKUP(A97,[7]令和3年度契約状況調査票!$E:$AR,32,FALSE),(IF(O97="分担契約/単価契約","単価契約"&amp;CHAR(10)&amp;"予定調達総額 "&amp;TEXT(VLOOKUP(A97,[7]令和3年度契約状況調査票!$E:$AR,16,FALSE),"#,##0円")&amp;CHAR(10)&amp;"分担契約"&amp;CHAR(10)&amp;VLOOKUP(A97,[7]令和3年度契約状況調査票!$E:$AR,32,FALSE),IF(O97="分担契約","分担契約"&amp;CHAR(10)&amp;"契約総額 "&amp;TEXT(VLOOKUP(A97,[7]令和3年度契約状況調査票!$E:$AR,16,FALSE),"#,##0円")&amp;CHAR(10)&amp;VLOOKUP(A97,[7]令和3年度契約状況調査票!$E:$AR,32,FALSE),IF(O97="単価契約","単価契約"&amp;CHAR(10)&amp;"予定調達総額 "&amp;TEXT(VLOOKUP(A97,[7]令和3年度契約状況調査票!$E:$AR,16,FALSE),"#,##0円")&amp;CHAR(10)&amp;VLOOKUP(A97,[7]令和3年度契約状況調査票!$E:$AR,32,FALSE),VLOOKUP(A97,[7]令和3年度契約状況調査票!$E:$AR,32,FALSE))))))))</f>
        <v/>
      </c>
      <c r="O97" s="36" t="str">
        <f>IF(A97="","",VLOOKUP(A97,[7]令和3年度契約状況調査票!$E:$BY,53,FALSE))</f>
        <v/>
      </c>
      <c r="P97" s="36" t="str">
        <f>IF(A97="","",IF(VLOOKUP(A97,[7]令和3年度契約状況調査票!$E:$AR,21,FALSE)="②同種の他の契約の予定価格を類推されるおそれがあるため公表しない","×","○"))</f>
        <v/>
      </c>
    </row>
    <row r="98" spans="1:16" ht="60" hidden="1" customHeight="1">
      <c r="A98" s="42" t="str">
        <f>IF(MAX([7]令和3年度契約状況調査票!C92:E337)&gt;=ROW()-5,ROW()-5,"")</f>
        <v/>
      </c>
      <c r="B98" s="13" t="str">
        <f>IF(A98="","",VLOOKUP(A98,[7]令和3年度契約状況調査票!$E:$AR,5,FALSE))</f>
        <v/>
      </c>
      <c r="C98" s="14" t="str">
        <f>IF(A98="","",VLOOKUP(A98,[7]令和3年度契約状況調査票!$E:$AR,6,FALSE))</f>
        <v/>
      </c>
      <c r="D98" s="43" t="str">
        <f>IF(A98="","",VLOOKUP(A98,[7]令和3年度契約状況調査票!$E:$AR,9,FALSE))</f>
        <v/>
      </c>
      <c r="E98" s="13" t="str">
        <f>IF(A98="","",VLOOKUP(A98,[7]令和3年度契約状況調査票!$E:$AR,10,FALSE))</f>
        <v/>
      </c>
      <c r="F98" s="16" t="str">
        <f>IF(A98="","",VLOOKUP(A98,[7]令和3年度契約状況調査票!$E:$AR,11,FALSE))</f>
        <v/>
      </c>
      <c r="G98" s="17" t="str">
        <f>IF(A98="","",IF(VLOOKUP(A98,[7]令和3年度契約状況調査票!$E:$AR,12,FALSE)="②一般競争入札（総合評価方式）","一般競争入札"&amp;CHAR(10)&amp;"（総合評価方式）","一般競争入札"))</f>
        <v/>
      </c>
      <c r="H98" s="18" t="str">
        <f>IF(A98="","",IF(VLOOKUP(A98,[7]令和3年度契約状況調査票!$E:$AR,21,FALSE)="②同種の他の契約の予定価格を類推されるおそれがあるため公表しない","同種の他の契約の予定価格を類推されるおそれがあるため公表しない",IF(VLOOKUP(A98,[7]令和3年度契約状況調査票!$E:$AR,21,FALSE)="－","－",IF(VLOOKUP(A98,[7]令和3年度契約状況調査票!$E:$AR,7,FALSE)&lt;&gt;"",TEXT(VLOOKUP(A98,[7]令和3年度契約状況調査票!$E:$AR,14,FALSE),"#,##0円")&amp;CHAR(10)&amp;"(A)",VLOOKUP(A98,[7]令和3年度契約状況調査票!$E:$AR,14,FALSE)))))</f>
        <v/>
      </c>
      <c r="I98" s="18" t="str">
        <f>IF(A98="","",VLOOKUP(A98,[7]令和3年度契約状況調査票!$E:$AR,15,FALSE))</f>
        <v/>
      </c>
      <c r="J98" s="19" t="str">
        <f>IF(A98="","",IF(VLOOKUP(A98,[7]令和3年度契約状況調査票!$E:$AR,21,FALSE)="②同種の他の契約の予定価格を類推されるおそれがあるため公表しない","－",IF(VLOOKUP(A98,[7]令和3年度契約状況調査票!$E:$AR,21,FALSE)="－","－",IF(VLOOKUP(A98,[7]令和3年度契約状況調査票!$E:$AR,7,FALSE)&lt;&gt;"",TEXT(VLOOKUP(A98,[7]令和3年度契約状況調査票!$E:$AR,17,FALSE),"#.0%")&amp;CHAR(10)&amp;"(B/A×100)",VLOOKUP(A98,[7]令和3年度契約状況調査票!$E:$AR,17,FALSE)))))</f>
        <v/>
      </c>
      <c r="K98" s="20" t="str">
        <f>IF(A98="","",IF(VLOOKUP(A98,[7]令和3年度契約状況調査票!$E:$AR,27,FALSE)="①公益社団法人","公社",IF(VLOOKUP(A98,[7]令和3年度契約状況調査票!$E:$AR,27,FALSE)="②公益財団法人","公財","")))</f>
        <v/>
      </c>
      <c r="L98" s="20" t="str">
        <f>IF(A98="","",VLOOKUP(A98,[7]令和3年度契約状況調査票!$E:$AR,28,FALSE))</f>
        <v/>
      </c>
      <c r="M98" s="21" t="str">
        <f>IF(A98="","",IF(VLOOKUP(A98,[7]令和3年度契約状況調査票!$E:$AR,28,FALSE)="国所管",VLOOKUP(A98,[7]令和3年度契約状況調査票!$E:$AR,22,FALSE),""))</f>
        <v/>
      </c>
      <c r="N98" s="22" t="str">
        <f>IF(A98="","",IF(AND(P98="○",O98="分担契約/単価契約"),"単価契約"&amp;CHAR(10)&amp;"予定調達総額 "&amp;TEXT(VLOOKUP(A98,[7]令和3年度契約状況調査票!$E:$AR,16,FALSE),"#,##0円")&amp;"(B)"&amp;CHAR(10)&amp;"分担契約"&amp;CHAR(10)&amp;VLOOKUP(A98,[7]令和3年度契約状況調査票!$E:$AR,32,FALSE),IF(AND(P98="○",O98="分担契約"),"分担契約"&amp;CHAR(10)&amp;"契約総額 "&amp;TEXT(VLOOKUP(A98,[7]令和3年度契約状況調査票!$E:$AR,16,FALSE),"#,##0円")&amp;"(B)"&amp;CHAR(10)&amp;VLOOKUP(A98,[7]令和3年度契約状況調査票!$E:$AR,32,FALSE),(IF(O98="分担契約/単価契約","単価契約"&amp;CHAR(10)&amp;"予定調達総額 "&amp;TEXT(VLOOKUP(A98,[7]令和3年度契約状況調査票!$E:$AR,16,FALSE),"#,##0円")&amp;CHAR(10)&amp;"分担契約"&amp;CHAR(10)&amp;VLOOKUP(A98,[7]令和3年度契約状況調査票!$E:$AR,32,FALSE),IF(O98="分担契約","分担契約"&amp;CHAR(10)&amp;"契約総額 "&amp;TEXT(VLOOKUP(A98,[7]令和3年度契約状況調査票!$E:$AR,16,FALSE),"#,##0円")&amp;CHAR(10)&amp;VLOOKUP(A98,[7]令和3年度契約状況調査票!$E:$AR,32,FALSE),IF(O98="単価契約","単価契約"&amp;CHAR(10)&amp;"予定調達総額 "&amp;TEXT(VLOOKUP(A98,[7]令和3年度契約状況調査票!$E:$AR,16,FALSE),"#,##0円")&amp;CHAR(10)&amp;VLOOKUP(A98,[7]令和3年度契約状況調査票!$E:$AR,32,FALSE),VLOOKUP(A98,[7]令和3年度契約状況調査票!$E:$AR,32,FALSE))))))))</f>
        <v/>
      </c>
      <c r="O98" s="36" t="str">
        <f>IF(A98="","",VLOOKUP(A98,[7]令和3年度契約状況調査票!$E:$BY,53,FALSE))</f>
        <v/>
      </c>
      <c r="P98" s="36" t="str">
        <f>IF(A98="","",IF(VLOOKUP(A98,[7]令和3年度契約状況調査票!$E:$AR,21,FALSE)="②同種の他の契約の予定価格を類推されるおそれがあるため公表しない","×","○"))</f>
        <v/>
      </c>
    </row>
    <row r="99" spans="1:16" ht="60" hidden="1" customHeight="1">
      <c r="A99" s="42" t="str">
        <f>IF(MAX([7]令和3年度契約状況調査票!C93:E338)&gt;=ROW()-5,ROW()-5,"")</f>
        <v/>
      </c>
      <c r="B99" s="13" t="str">
        <f>IF(A99="","",VLOOKUP(A99,[7]令和3年度契約状況調査票!$E:$AR,5,FALSE))</f>
        <v/>
      </c>
      <c r="C99" s="14" t="str">
        <f>IF(A99="","",VLOOKUP(A99,[7]令和3年度契約状況調査票!$E:$AR,6,FALSE))</f>
        <v/>
      </c>
      <c r="D99" s="43" t="str">
        <f>IF(A99="","",VLOOKUP(A99,[7]令和3年度契約状況調査票!$E:$AR,9,FALSE))</f>
        <v/>
      </c>
      <c r="E99" s="13" t="str">
        <f>IF(A99="","",VLOOKUP(A99,[7]令和3年度契約状況調査票!$E:$AR,10,FALSE))</f>
        <v/>
      </c>
      <c r="F99" s="16" t="str">
        <f>IF(A99="","",VLOOKUP(A99,[7]令和3年度契約状況調査票!$E:$AR,11,FALSE))</f>
        <v/>
      </c>
      <c r="G99" s="17" t="str">
        <f>IF(A99="","",IF(VLOOKUP(A99,[7]令和3年度契約状況調査票!$E:$AR,12,FALSE)="②一般競争入札（総合評価方式）","一般競争入札"&amp;CHAR(10)&amp;"（総合評価方式）","一般競争入札"))</f>
        <v/>
      </c>
      <c r="H99" s="18" t="str">
        <f>IF(A99="","",IF(VLOOKUP(A99,[7]令和3年度契約状況調査票!$E:$AR,21,FALSE)="②同種の他の契約の予定価格を類推されるおそれがあるため公表しない","同種の他の契約の予定価格を類推されるおそれがあるため公表しない",IF(VLOOKUP(A99,[7]令和3年度契約状況調査票!$E:$AR,21,FALSE)="－","－",IF(VLOOKUP(A99,[7]令和3年度契約状況調査票!$E:$AR,7,FALSE)&lt;&gt;"",TEXT(VLOOKUP(A99,[7]令和3年度契約状況調査票!$E:$AR,14,FALSE),"#,##0円")&amp;CHAR(10)&amp;"(A)",VLOOKUP(A99,[7]令和3年度契約状況調査票!$E:$AR,14,FALSE)))))</f>
        <v/>
      </c>
      <c r="I99" s="18" t="str">
        <f>IF(A99="","",VLOOKUP(A99,[7]令和3年度契約状況調査票!$E:$AR,15,FALSE))</f>
        <v/>
      </c>
      <c r="J99" s="19" t="str">
        <f>IF(A99="","",IF(VLOOKUP(A99,[7]令和3年度契約状況調査票!$E:$AR,21,FALSE)="②同種の他の契約の予定価格を類推されるおそれがあるため公表しない","－",IF(VLOOKUP(A99,[7]令和3年度契約状況調査票!$E:$AR,21,FALSE)="－","－",IF(VLOOKUP(A99,[7]令和3年度契約状況調査票!$E:$AR,7,FALSE)&lt;&gt;"",TEXT(VLOOKUP(A99,[7]令和3年度契約状況調査票!$E:$AR,17,FALSE),"#.0%")&amp;CHAR(10)&amp;"(B/A×100)",VLOOKUP(A99,[7]令和3年度契約状況調査票!$E:$AR,17,FALSE)))))</f>
        <v/>
      </c>
      <c r="K99" s="20" t="str">
        <f>IF(A99="","",IF(VLOOKUP(A99,[7]令和3年度契約状況調査票!$E:$AR,27,FALSE)="①公益社団法人","公社",IF(VLOOKUP(A99,[7]令和3年度契約状況調査票!$E:$AR,27,FALSE)="②公益財団法人","公財","")))</f>
        <v/>
      </c>
      <c r="L99" s="20" t="str">
        <f>IF(A99="","",VLOOKUP(A99,[7]令和3年度契約状況調査票!$E:$AR,28,FALSE))</f>
        <v/>
      </c>
      <c r="M99" s="21" t="str">
        <f>IF(A99="","",IF(VLOOKUP(A99,[7]令和3年度契約状況調査票!$E:$AR,28,FALSE)="国所管",VLOOKUP(A99,[7]令和3年度契約状況調査票!$E:$AR,22,FALSE),""))</f>
        <v/>
      </c>
      <c r="N99" s="22" t="str">
        <f>IF(A99="","",IF(AND(P99="○",O99="分担契約/単価契約"),"単価契約"&amp;CHAR(10)&amp;"予定調達総額 "&amp;TEXT(VLOOKUP(A99,[7]令和3年度契約状況調査票!$E:$AR,16,FALSE),"#,##0円")&amp;"(B)"&amp;CHAR(10)&amp;"分担契約"&amp;CHAR(10)&amp;VLOOKUP(A99,[7]令和3年度契約状況調査票!$E:$AR,32,FALSE),IF(AND(P99="○",O99="分担契約"),"分担契約"&amp;CHAR(10)&amp;"契約総額 "&amp;TEXT(VLOOKUP(A99,[7]令和3年度契約状況調査票!$E:$AR,16,FALSE),"#,##0円")&amp;"(B)"&amp;CHAR(10)&amp;VLOOKUP(A99,[7]令和3年度契約状況調査票!$E:$AR,32,FALSE),(IF(O99="分担契約/単価契約","単価契約"&amp;CHAR(10)&amp;"予定調達総額 "&amp;TEXT(VLOOKUP(A99,[7]令和3年度契約状況調査票!$E:$AR,16,FALSE),"#,##0円")&amp;CHAR(10)&amp;"分担契約"&amp;CHAR(10)&amp;VLOOKUP(A99,[7]令和3年度契約状況調査票!$E:$AR,32,FALSE),IF(O99="分担契約","分担契約"&amp;CHAR(10)&amp;"契約総額 "&amp;TEXT(VLOOKUP(A99,[7]令和3年度契約状況調査票!$E:$AR,16,FALSE),"#,##0円")&amp;CHAR(10)&amp;VLOOKUP(A99,[7]令和3年度契約状況調査票!$E:$AR,32,FALSE),IF(O99="単価契約","単価契約"&amp;CHAR(10)&amp;"予定調達総額 "&amp;TEXT(VLOOKUP(A99,[7]令和3年度契約状況調査票!$E:$AR,16,FALSE),"#,##0円")&amp;CHAR(10)&amp;VLOOKUP(A99,[7]令和3年度契約状況調査票!$E:$AR,32,FALSE),VLOOKUP(A99,[7]令和3年度契約状況調査票!$E:$AR,32,FALSE))))))))</f>
        <v/>
      </c>
      <c r="O99" s="36" t="str">
        <f>IF(A99="","",VLOOKUP(A99,[7]令和3年度契約状況調査票!$E:$BY,53,FALSE))</f>
        <v/>
      </c>
      <c r="P99" s="36" t="str">
        <f>IF(A99="","",IF(VLOOKUP(A99,[7]令和3年度契約状況調査票!$E:$AR,21,FALSE)="②同種の他の契約の予定価格を類推されるおそれがあるため公表しない","×","○"))</f>
        <v/>
      </c>
    </row>
    <row r="100" spans="1:16" ht="60" hidden="1" customHeight="1">
      <c r="A100" s="42" t="str">
        <f>IF(MAX([7]令和3年度契約状況調査票!C94:E339)&gt;=ROW()-5,ROW()-5,"")</f>
        <v/>
      </c>
      <c r="B100" s="13" t="str">
        <f>IF(A100="","",VLOOKUP(A100,[7]令和3年度契約状況調査票!$E:$AR,5,FALSE))</f>
        <v/>
      </c>
      <c r="C100" s="14" t="str">
        <f>IF(A100="","",VLOOKUP(A100,[7]令和3年度契約状況調査票!$E:$AR,6,FALSE))</f>
        <v/>
      </c>
      <c r="D100" s="43" t="str">
        <f>IF(A100="","",VLOOKUP(A100,[7]令和3年度契約状況調査票!$E:$AR,9,FALSE))</f>
        <v/>
      </c>
      <c r="E100" s="13" t="str">
        <f>IF(A100="","",VLOOKUP(A100,[7]令和3年度契約状況調査票!$E:$AR,10,FALSE))</f>
        <v/>
      </c>
      <c r="F100" s="16" t="str">
        <f>IF(A100="","",VLOOKUP(A100,[7]令和3年度契約状況調査票!$E:$AR,11,FALSE))</f>
        <v/>
      </c>
      <c r="G100" s="17" t="str">
        <f>IF(A100="","",IF(VLOOKUP(A100,[7]令和3年度契約状況調査票!$E:$AR,12,FALSE)="②一般競争入札（総合評価方式）","一般競争入札"&amp;CHAR(10)&amp;"（総合評価方式）","一般競争入札"))</f>
        <v/>
      </c>
      <c r="H100" s="18" t="str">
        <f>IF(A100="","",IF(VLOOKUP(A100,[7]令和3年度契約状況調査票!$E:$AR,21,FALSE)="②同種の他の契約の予定価格を類推されるおそれがあるため公表しない","同種の他の契約の予定価格を類推されるおそれがあるため公表しない",IF(VLOOKUP(A100,[7]令和3年度契約状況調査票!$E:$AR,21,FALSE)="－","－",IF(VLOOKUP(A100,[7]令和3年度契約状況調査票!$E:$AR,7,FALSE)&lt;&gt;"",TEXT(VLOOKUP(A100,[7]令和3年度契約状況調査票!$E:$AR,14,FALSE),"#,##0円")&amp;CHAR(10)&amp;"(A)",VLOOKUP(A100,[7]令和3年度契約状況調査票!$E:$AR,14,FALSE)))))</f>
        <v/>
      </c>
      <c r="I100" s="18" t="str">
        <f>IF(A100="","",VLOOKUP(A100,[7]令和3年度契約状況調査票!$E:$AR,15,FALSE))</f>
        <v/>
      </c>
      <c r="J100" s="19" t="str">
        <f>IF(A100="","",IF(VLOOKUP(A100,[7]令和3年度契約状況調査票!$E:$AR,21,FALSE)="②同種の他の契約の予定価格を類推されるおそれがあるため公表しない","－",IF(VLOOKUP(A100,[7]令和3年度契約状況調査票!$E:$AR,21,FALSE)="－","－",IF(VLOOKUP(A100,[7]令和3年度契約状況調査票!$E:$AR,7,FALSE)&lt;&gt;"",TEXT(VLOOKUP(A100,[7]令和3年度契約状況調査票!$E:$AR,17,FALSE),"#.0%")&amp;CHAR(10)&amp;"(B/A×100)",VLOOKUP(A100,[7]令和3年度契約状況調査票!$E:$AR,17,FALSE)))))</f>
        <v/>
      </c>
      <c r="K100" s="20" t="str">
        <f>IF(A100="","",IF(VLOOKUP(A100,[7]令和3年度契約状況調査票!$E:$AR,27,FALSE)="①公益社団法人","公社",IF(VLOOKUP(A100,[7]令和3年度契約状況調査票!$E:$AR,27,FALSE)="②公益財団法人","公財","")))</f>
        <v/>
      </c>
      <c r="L100" s="20" t="str">
        <f>IF(A100="","",VLOOKUP(A100,[7]令和3年度契約状況調査票!$E:$AR,28,FALSE))</f>
        <v/>
      </c>
      <c r="M100" s="21" t="str">
        <f>IF(A100="","",IF(VLOOKUP(A100,[7]令和3年度契約状況調査票!$E:$AR,28,FALSE)="国所管",VLOOKUP(A100,[7]令和3年度契約状況調査票!$E:$AR,22,FALSE),""))</f>
        <v/>
      </c>
      <c r="N100" s="22" t="str">
        <f>IF(A100="","",IF(AND(P100="○",O100="分担契約/単価契約"),"単価契約"&amp;CHAR(10)&amp;"予定調達総額 "&amp;TEXT(VLOOKUP(A100,[7]令和3年度契約状況調査票!$E:$AR,16,FALSE),"#,##0円")&amp;"(B)"&amp;CHAR(10)&amp;"分担契約"&amp;CHAR(10)&amp;VLOOKUP(A100,[7]令和3年度契約状況調査票!$E:$AR,32,FALSE),IF(AND(P100="○",O100="分担契約"),"分担契約"&amp;CHAR(10)&amp;"契約総額 "&amp;TEXT(VLOOKUP(A100,[7]令和3年度契約状況調査票!$E:$AR,16,FALSE),"#,##0円")&amp;"(B)"&amp;CHAR(10)&amp;VLOOKUP(A100,[7]令和3年度契約状況調査票!$E:$AR,32,FALSE),(IF(O100="分担契約/単価契約","単価契約"&amp;CHAR(10)&amp;"予定調達総額 "&amp;TEXT(VLOOKUP(A100,[7]令和3年度契約状況調査票!$E:$AR,16,FALSE),"#,##0円")&amp;CHAR(10)&amp;"分担契約"&amp;CHAR(10)&amp;VLOOKUP(A100,[7]令和3年度契約状況調査票!$E:$AR,32,FALSE),IF(O100="分担契約","分担契約"&amp;CHAR(10)&amp;"契約総額 "&amp;TEXT(VLOOKUP(A100,[7]令和3年度契約状況調査票!$E:$AR,16,FALSE),"#,##0円")&amp;CHAR(10)&amp;VLOOKUP(A100,[7]令和3年度契約状況調査票!$E:$AR,32,FALSE),IF(O100="単価契約","単価契約"&amp;CHAR(10)&amp;"予定調達総額 "&amp;TEXT(VLOOKUP(A100,[7]令和3年度契約状況調査票!$E:$AR,16,FALSE),"#,##0円")&amp;CHAR(10)&amp;VLOOKUP(A100,[7]令和3年度契約状況調査票!$E:$AR,32,FALSE),VLOOKUP(A100,[7]令和3年度契約状況調査票!$E:$AR,32,FALSE))))))))</f>
        <v/>
      </c>
      <c r="O100" s="36" t="str">
        <f>IF(A100="","",VLOOKUP(A100,[7]令和3年度契約状況調査票!$E:$BY,53,FALSE))</f>
        <v/>
      </c>
      <c r="P100" s="36" t="str">
        <f>IF(A100="","",IF(VLOOKUP(A100,[7]令和3年度契約状況調査票!$E:$AR,21,FALSE)="②同種の他の契約の予定価格を類推されるおそれがあるため公表しない","×","○"))</f>
        <v/>
      </c>
    </row>
    <row r="101" spans="1:16" ht="60" hidden="1" customHeight="1">
      <c r="A101" s="42" t="str">
        <f>IF(MAX([7]令和3年度契約状況調査票!C95:E340)&gt;=ROW()-5,ROW()-5,"")</f>
        <v/>
      </c>
      <c r="B101" s="13" t="str">
        <f>IF(A101="","",VLOOKUP(A101,[7]令和3年度契約状況調査票!$E:$AR,5,FALSE))</f>
        <v/>
      </c>
      <c r="C101" s="14" t="str">
        <f>IF(A101="","",VLOOKUP(A101,[7]令和3年度契約状況調査票!$E:$AR,6,FALSE))</f>
        <v/>
      </c>
      <c r="D101" s="43" t="str">
        <f>IF(A101="","",VLOOKUP(A101,[7]令和3年度契約状況調査票!$E:$AR,9,FALSE))</f>
        <v/>
      </c>
      <c r="E101" s="13" t="str">
        <f>IF(A101="","",VLOOKUP(A101,[7]令和3年度契約状況調査票!$E:$AR,10,FALSE))</f>
        <v/>
      </c>
      <c r="F101" s="16" t="str">
        <f>IF(A101="","",VLOOKUP(A101,[7]令和3年度契約状況調査票!$E:$AR,11,FALSE))</f>
        <v/>
      </c>
      <c r="G101" s="17" t="str">
        <f>IF(A101="","",IF(VLOOKUP(A101,[7]令和3年度契約状況調査票!$E:$AR,12,FALSE)="②一般競争入札（総合評価方式）","一般競争入札"&amp;CHAR(10)&amp;"（総合評価方式）","一般競争入札"))</f>
        <v/>
      </c>
      <c r="H101" s="18" t="str">
        <f>IF(A101="","",IF(VLOOKUP(A101,[7]令和3年度契約状況調査票!$E:$AR,21,FALSE)="②同種の他の契約の予定価格を類推されるおそれがあるため公表しない","同種の他の契約の予定価格を類推されるおそれがあるため公表しない",IF(VLOOKUP(A101,[7]令和3年度契約状況調査票!$E:$AR,21,FALSE)="－","－",IF(VLOOKUP(A101,[7]令和3年度契約状況調査票!$E:$AR,7,FALSE)&lt;&gt;"",TEXT(VLOOKUP(A101,[7]令和3年度契約状況調査票!$E:$AR,14,FALSE),"#,##0円")&amp;CHAR(10)&amp;"(A)",VLOOKUP(A101,[7]令和3年度契約状況調査票!$E:$AR,14,FALSE)))))</f>
        <v/>
      </c>
      <c r="I101" s="18" t="str">
        <f>IF(A101="","",VLOOKUP(A101,[7]令和3年度契約状況調査票!$E:$AR,15,FALSE))</f>
        <v/>
      </c>
      <c r="J101" s="19" t="str">
        <f>IF(A101="","",IF(VLOOKUP(A101,[7]令和3年度契約状況調査票!$E:$AR,21,FALSE)="②同種の他の契約の予定価格を類推されるおそれがあるため公表しない","－",IF(VLOOKUP(A101,[7]令和3年度契約状況調査票!$E:$AR,21,FALSE)="－","－",IF(VLOOKUP(A101,[7]令和3年度契約状況調査票!$E:$AR,7,FALSE)&lt;&gt;"",TEXT(VLOOKUP(A101,[7]令和3年度契約状況調査票!$E:$AR,17,FALSE),"#.0%")&amp;CHAR(10)&amp;"(B/A×100)",VLOOKUP(A101,[7]令和3年度契約状況調査票!$E:$AR,17,FALSE)))))</f>
        <v/>
      </c>
      <c r="K101" s="20" t="str">
        <f>IF(A101="","",IF(VLOOKUP(A101,[7]令和3年度契約状況調査票!$E:$AR,27,FALSE)="①公益社団法人","公社",IF(VLOOKUP(A101,[7]令和3年度契約状況調査票!$E:$AR,27,FALSE)="②公益財団法人","公財","")))</f>
        <v/>
      </c>
      <c r="L101" s="20" t="str">
        <f>IF(A101="","",VLOOKUP(A101,[7]令和3年度契約状況調査票!$E:$AR,28,FALSE))</f>
        <v/>
      </c>
      <c r="M101" s="21" t="str">
        <f>IF(A101="","",IF(VLOOKUP(A101,[7]令和3年度契約状況調査票!$E:$AR,28,FALSE)="国所管",VLOOKUP(A101,[7]令和3年度契約状況調査票!$E:$AR,22,FALSE),""))</f>
        <v/>
      </c>
      <c r="N101" s="22" t="str">
        <f>IF(A101="","",IF(AND(P101="○",O101="分担契約/単価契約"),"単価契約"&amp;CHAR(10)&amp;"予定調達総額 "&amp;TEXT(VLOOKUP(A101,[7]令和3年度契約状況調査票!$E:$AR,16,FALSE),"#,##0円")&amp;"(B)"&amp;CHAR(10)&amp;"分担契約"&amp;CHAR(10)&amp;VLOOKUP(A101,[7]令和3年度契約状況調査票!$E:$AR,32,FALSE),IF(AND(P101="○",O101="分担契約"),"分担契約"&amp;CHAR(10)&amp;"契約総額 "&amp;TEXT(VLOOKUP(A101,[7]令和3年度契約状況調査票!$E:$AR,16,FALSE),"#,##0円")&amp;"(B)"&amp;CHAR(10)&amp;VLOOKUP(A101,[7]令和3年度契約状況調査票!$E:$AR,32,FALSE),(IF(O101="分担契約/単価契約","単価契約"&amp;CHAR(10)&amp;"予定調達総額 "&amp;TEXT(VLOOKUP(A101,[7]令和3年度契約状況調査票!$E:$AR,16,FALSE),"#,##0円")&amp;CHAR(10)&amp;"分担契約"&amp;CHAR(10)&amp;VLOOKUP(A101,[7]令和3年度契約状況調査票!$E:$AR,32,FALSE),IF(O101="分担契約","分担契約"&amp;CHAR(10)&amp;"契約総額 "&amp;TEXT(VLOOKUP(A101,[7]令和3年度契約状況調査票!$E:$AR,16,FALSE),"#,##0円")&amp;CHAR(10)&amp;VLOOKUP(A101,[7]令和3年度契約状況調査票!$E:$AR,32,FALSE),IF(O101="単価契約","単価契約"&amp;CHAR(10)&amp;"予定調達総額 "&amp;TEXT(VLOOKUP(A101,[7]令和3年度契約状況調査票!$E:$AR,16,FALSE),"#,##0円")&amp;CHAR(10)&amp;VLOOKUP(A101,[7]令和3年度契約状況調査票!$E:$AR,32,FALSE),VLOOKUP(A101,[7]令和3年度契約状況調査票!$E:$AR,32,FALSE))))))))</f>
        <v/>
      </c>
      <c r="O101" s="36" t="str">
        <f>IF(A101="","",VLOOKUP(A101,[7]令和3年度契約状況調査票!$E:$BY,53,FALSE))</f>
        <v/>
      </c>
      <c r="P101" s="36" t="str">
        <f>IF(A101="","",IF(VLOOKUP(A101,[7]令和3年度契約状況調査票!$E:$AR,21,FALSE)="②同種の他の契約の予定価格を類推されるおそれがあるため公表しない","×","○"))</f>
        <v/>
      </c>
    </row>
    <row r="102" spans="1:16" ht="60" hidden="1" customHeight="1">
      <c r="A102" s="42" t="str">
        <f>IF(MAX([7]令和3年度契約状況調査票!C96:E341)&gt;=ROW()-5,ROW()-5,"")</f>
        <v/>
      </c>
      <c r="B102" s="13" t="str">
        <f>IF(A102="","",VLOOKUP(A102,[7]令和3年度契約状況調査票!$E:$AR,5,FALSE))</f>
        <v/>
      </c>
      <c r="C102" s="14" t="str">
        <f>IF(A102="","",VLOOKUP(A102,[7]令和3年度契約状況調査票!$E:$AR,6,FALSE))</f>
        <v/>
      </c>
      <c r="D102" s="43" t="str">
        <f>IF(A102="","",VLOOKUP(A102,[7]令和3年度契約状況調査票!$E:$AR,9,FALSE))</f>
        <v/>
      </c>
      <c r="E102" s="13" t="str">
        <f>IF(A102="","",VLOOKUP(A102,[7]令和3年度契約状況調査票!$E:$AR,10,FALSE))</f>
        <v/>
      </c>
      <c r="F102" s="16" t="str">
        <f>IF(A102="","",VLOOKUP(A102,[7]令和3年度契約状況調査票!$E:$AR,11,FALSE))</f>
        <v/>
      </c>
      <c r="G102" s="17" t="str">
        <f>IF(A102="","",IF(VLOOKUP(A102,[7]令和3年度契約状況調査票!$E:$AR,12,FALSE)="②一般競争入札（総合評価方式）","一般競争入札"&amp;CHAR(10)&amp;"（総合評価方式）","一般競争入札"))</f>
        <v/>
      </c>
      <c r="H102" s="18" t="str">
        <f>IF(A102="","",IF(VLOOKUP(A102,[7]令和3年度契約状況調査票!$E:$AR,21,FALSE)="②同種の他の契約の予定価格を類推されるおそれがあるため公表しない","同種の他の契約の予定価格を類推されるおそれがあるため公表しない",IF(VLOOKUP(A102,[7]令和3年度契約状況調査票!$E:$AR,21,FALSE)="－","－",IF(VLOOKUP(A102,[7]令和3年度契約状況調査票!$E:$AR,7,FALSE)&lt;&gt;"",TEXT(VLOOKUP(A102,[7]令和3年度契約状況調査票!$E:$AR,14,FALSE),"#,##0円")&amp;CHAR(10)&amp;"(A)",VLOOKUP(A102,[7]令和3年度契約状況調査票!$E:$AR,14,FALSE)))))</f>
        <v/>
      </c>
      <c r="I102" s="18" t="str">
        <f>IF(A102="","",VLOOKUP(A102,[7]令和3年度契約状況調査票!$E:$AR,15,FALSE))</f>
        <v/>
      </c>
      <c r="J102" s="19" t="str">
        <f>IF(A102="","",IF(VLOOKUP(A102,[7]令和3年度契約状況調査票!$E:$AR,21,FALSE)="②同種の他の契約の予定価格を類推されるおそれがあるため公表しない","－",IF(VLOOKUP(A102,[7]令和3年度契約状況調査票!$E:$AR,21,FALSE)="－","－",IF(VLOOKUP(A102,[7]令和3年度契約状況調査票!$E:$AR,7,FALSE)&lt;&gt;"",TEXT(VLOOKUP(A102,[7]令和3年度契約状況調査票!$E:$AR,17,FALSE),"#.0%")&amp;CHAR(10)&amp;"(B/A×100)",VLOOKUP(A102,[7]令和3年度契約状況調査票!$E:$AR,17,FALSE)))))</f>
        <v/>
      </c>
      <c r="K102" s="20" t="str">
        <f>IF(A102="","",IF(VLOOKUP(A102,[7]令和3年度契約状況調査票!$E:$AR,27,FALSE)="①公益社団法人","公社",IF(VLOOKUP(A102,[7]令和3年度契約状況調査票!$E:$AR,27,FALSE)="②公益財団法人","公財","")))</f>
        <v/>
      </c>
      <c r="L102" s="20" t="str">
        <f>IF(A102="","",VLOOKUP(A102,[7]令和3年度契約状況調査票!$E:$AR,28,FALSE))</f>
        <v/>
      </c>
      <c r="M102" s="21" t="str">
        <f>IF(A102="","",IF(VLOOKUP(A102,[7]令和3年度契約状況調査票!$E:$AR,28,FALSE)="国所管",VLOOKUP(A102,[7]令和3年度契約状況調査票!$E:$AR,22,FALSE),""))</f>
        <v/>
      </c>
      <c r="N102" s="22" t="str">
        <f>IF(A102="","",IF(AND(P102="○",O102="分担契約/単価契約"),"単価契約"&amp;CHAR(10)&amp;"予定調達総額 "&amp;TEXT(VLOOKUP(A102,[7]令和3年度契約状況調査票!$E:$AR,16,FALSE),"#,##0円")&amp;"(B)"&amp;CHAR(10)&amp;"分担契約"&amp;CHAR(10)&amp;VLOOKUP(A102,[7]令和3年度契約状況調査票!$E:$AR,32,FALSE),IF(AND(P102="○",O102="分担契約"),"分担契約"&amp;CHAR(10)&amp;"契約総額 "&amp;TEXT(VLOOKUP(A102,[7]令和3年度契約状況調査票!$E:$AR,16,FALSE),"#,##0円")&amp;"(B)"&amp;CHAR(10)&amp;VLOOKUP(A102,[7]令和3年度契約状況調査票!$E:$AR,32,FALSE),(IF(O102="分担契約/単価契約","単価契約"&amp;CHAR(10)&amp;"予定調達総額 "&amp;TEXT(VLOOKUP(A102,[7]令和3年度契約状況調査票!$E:$AR,16,FALSE),"#,##0円")&amp;CHAR(10)&amp;"分担契約"&amp;CHAR(10)&amp;VLOOKUP(A102,[7]令和3年度契約状況調査票!$E:$AR,32,FALSE),IF(O102="分担契約","分担契約"&amp;CHAR(10)&amp;"契約総額 "&amp;TEXT(VLOOKUP(A102,[7]令和3年度契約状況調査票!$E:$AR,16,FALSE),"#,##0円")&amp;CHAR(10)&amp;VLOOKUP(A102,[7]令和3年度契約状況調査票!$E:$AR,32,FALSE),IF(O102="単価契約","単価契約"&amp;CHAR(10)&amp;"予定調達総額 "&amp;TEXT(VLOOKUP(A102,[7]令和3年度契約状況調査票!$E:$AR,16,FALSE),"#,##0円")&amp;CHAR(10)&amp;VLOOKUP(A102,[7]令和3年度契約状況調査票!$E:$AR,32,FALSE),VLOOKUP(A102,[7]令和3年度契約状況調査票!$E:$AR,32,FALSE))))))))</f>
        <v/>
      </c>
      <c r="O102" s="36" t="str">
        <f>IF(A102="","",VLOOKUP(A102,[7]令和3年度契約状況調査票!$E:$BY,53,FALSE))</f>
        <v/>
      </c>
      <c r="P102" s="36" t="str">
        <f>IF(A102="","",IF(VLOOKUP(A102,[7]令和3年度契約状況調査票!$E:$AR,21,FALSE)="②同種の他の契約の予定価格を類推されるおそれがあるため公表しない","×","○"))</f>
        <v/>
      </c>
    </row>
    <row r="103" spans="1:16" ht="60" hidden="1" customHeight="1">
      <c r="A103" s="42" t="str">
        <f>IF(MAX([7]令和3年度契約状況調査票!C97:E342)&gt;=ROW()-5,ROW()-5,"")</f>
        <v/>
      </c>
      <c r="B103" s="13" t="str">
        <f>IF(A103="","",VLOOKUP(A103,[7]令和3年度契約状況調査票!$E:$AR,5,FALSE))</f>
        <v/>
      </c>
      <c r="C103" s="14" t="str">
        <f>IF(A103="","",VLOOKUP(A103,[7]令和3年度契約状況調査票!$E:$AR,6,FALSE))</f>
        <v/>
      </c>
      <c r="D103" s="43" t="str">
        <f>IF(A103="","",VLOOKUP(A103,[7]令和3年度契約状況調査票!$E:$AR,9,FALSE))</f>
        <v/>
      </c>
      <c r="E103" s="13" t="str">
        <f>IF(A103="","",VLOOKUP(A103,[7]令和3年度契約状況調査票!$E:$AR,10,FALSE))</f>
        <v/>
      </c>
      <c r="F103" s="16" t="str">
        <f>IF(A103="","",VLOOKUP(A103,[7]令和3年度契約状況調査票!$E:$AR,11,FALSE))</f>
        <v/>
      </c>
      <c r="G103" s="17" t="str">
        <f>IF(A103="","",IF(VLOOKUP(A103,[7]令和3年度契約状況調査票!$E:$AR,12,FALSE)="②一般競争入札（総合評価方式）","一般競争入札"&amp;CHAR(10)&amp;"（総合評価方式）","一般競争入札"))</f>
        <v/>
      </c>
      <c r="H103" s="18" t="str">
        <f>IF(A103="","",IF(VLOOKUP(A103,[7]令和3年度契約状況調査票!$E:$AR,21,FALSE)="②同種の他の契約の予定価格を類推されるおそれがあるため公表しない","同種の他の契約の予定価格を類推されるおそれがあるため公表しない",IF(VLOOKUP(A103,[7]令和3年度契約状況調査票!$E:$AR,21,FALSE)="－","－",IF(VLOOKUP(A103,[7]令和3年度契約状況調査票!$E:$AR,7,FALSE)&lt;&gt;"",TEXT(VLOOKUP(A103,[7]令和3年度契約状況調査票!$E:$AR,14,FALSE),"#,##0円")&amp;CHAR(10)&amp;"(A)",VLOOKUP(A103,[7]令和3年度契約状況調査票!$E:$AR,14,FALSE)))))</f>
        <v/>
      </c>
      <c r="I103" s="18" t="str">
        <f>IF(A103="","",VLOOKUP(A103,[7]令和3年度契約状況調査票!$E:$AR,15,FALSE))</f>
        <v/>
      </c>
      <c r="J103" s="19" t="str">
        <f>IF(A103="","",IF(VLOOKUP(A103,[7]令和3年度契約状況調査票!$E:$AR,21,FALSE)="②同種の他の契約の予定価格を類推されるおそれがあるため公表しない","－",IF(VLOOKUP(A103,[7]令和3年度契約状況調査票!$E:$AR,21,FALSE)="－","－",IF(VLOOKUP(A103,[7]令和3年度契約状況調査票!$E:$AR,7,FALSE)&lt;&gt;"",TEXT(VLOOKUP(A103,[7]令和3年度契約状況調査票!$E:$AR,17,FALSE),"#.0%")&amp;CHAR(10)&amp;"(B/A×100)",VLOOKUP(A103,[7]令和3年度契約状況調査票!$E:$AR,17,FALSE)))))</f>
        <v/>
      </c>
      <c r="K103" s="20" t="str">
        <f>IF(A103="","",IF(VLOOKUP(A103,[7]令和3年度契約状況調査票!$E:$AR,27,FALSE)="①公益社団法人","公社",IF(VLOOKUP(A103,[7]令和3年度契約状況調査票!$E:$AR,27,FALSE)="②公益財団法人","公財","")))</f>
        <v/>
      </c>
      <c r="L103" s="20" t="str">
        <f>IF(A103="","",VLOOKUP(A103,[7]令和3年度契約状況調査票!$E:$AR,28,FALSE))</f>
        <v/>
      </c>
      <c r="M103" s="21" t="str">
        <f>IF(A103="","",IF(VLOOKUP(A103,[7]令和3年度契約状況調査票!$E:$AR,28,FALSE)="国所管",VLOOKUP(A103,[7]令和3年度契約状況調査票!$E:$AR,22,FALSE),""))</f>
        <v/>
      </c>
      <c r="N103" s="22" t="str">
        <f>IF(A103="","",IF(AND(P103="○",O103="分担契約/単価契約"),"単価契約"&amp;CHAR(10)&amp;"予定調達総額 "&amp;TEXT(VLOOKUP(A103,[7]令和3年度契約状況調査票!$E:$AR,16,FALSE),"#,##0円")&amp;"(B)"&amp;CHAR(10)&amp;"分担契約"&amp;CHAR(10)&amp;VLOOKUP(A103,[7]令和3年度契約状況調査票!$E:$AR,32,FALSE),IF(AND(P103="○",O103="分担契約"),"分担契約"&amp;CHAR(10)&amp;"契約総額 "&amp;TEXT(VLOOKUP(A103,[7]令和3年度契約状況調査票!$E:$AR,16,FALSE),"#,##0円")&amp;"(B)"&amp;CHAR(10)&amp;VLOOKUP(A103,[7]令和3年度契約状況調査票!$E:$AR,32,FALSE),(IF(O103="分担契約/単価契約","単価契約"&amp;CHAR(10)&amp;"予定調達総額 "&amp;TEXT(VLOOKUP(A103,[7]令和3年度契約状況調査票!$E:$AR,16,FALSE),"#,##0円")&amp;CHAR(10)&amp;"分担契約"&amp;CHAR(10)&amp;VLOOKUP(A103,[7]令和3年度契約状況調査票!$E:$AR,32,FALSE),IF(O103="分担契約","分担契約"&amp;CHAR(10)&amp;"契約総額 "&amp;TEXT(VLOOKUP(A103,[7]令和3年度契約状況調査票!$E:$AR,16,FALSE),"#,##0円")&amp;CHAR(10)&amp;VLOOKUP(A103,[7]令和3年度契約状況調査票!$E:$AR,32,FALSE),IF(O103="単価契約","単価契約"&amp;CHAR(10)&amp;"予定調達総額 "&amp;TEXT(VLOOKUP(A103,[7]令和3年度契約状況調査票!$E:$AR,16,FALSE),"#,##0円")&amp;CHAR(10)&amp;VLOOKUP(A103,[7]令和3年度契約状況調査票!$E:$AR,32,FALSE),VLOOKUP(A103,[7]令和3年度契約状況調査票!$E:$AR,32,FALSE))))))))</f>
        <v/>
      </c>
      <c r="O103" s="36" t="str">
        <f>IF(A103="","",VLOOKUP(A103,[7]令和3年度契約状況調査票!$E:$BY,53,FALSE))</f>
        <v/>
      </c>
      <c r="P103" s="36" t="str">
        <f>IF(A103="","",IF(VLOOKUP(A103,[7]令和3年度契約状況調査票!$E:$AR,21,FALSE)="②同種の他の契約の予定価格を類推されるおそれがあるため公表しない","×","○"))</f>
        <v/>
      </c>
    </row>
    <row r="104" spans="1:16" ht="60" hidden="1" customHeight="1">
      <c r="A104" s="42" t="str">
        <f>IF(MAX([7]令和3年度契約状況調査票!C98:E343)&gt;=ROW()-5,ROW()-5,"")</f>
        <v/>
      </c>
      <c r="B104" s="13" t="str">
        <f>IF(A104="","",VLOOKUP(A104,[7]令和3年度契約状況調査票!$E:$AR,5,FALSE))</f>
        <v/>
      </c>
      <c r="C104" s="14" t="str">
        <f>IF(A104="","",VLOOKUP(A104,[7]令和3年度契約状況調査票!$E:$AR,6,FALSE))</f>
        <v/>
      </c>
      <c r="D104" s="43" t="str">
        <f>IF(A104="","",VLOOKUP(A104,[7]令和3年度契約状況調査票!$E:$AR,9,FALSE))</f>
        <v/>
      </c>
      <c r="E104" s="13" t="str">
        <f>IF(A104="","",VLOOKUP(A104,[7]令和3年度契約状況調査票!$E:$AR,10,FALSE))</f>
        <v/>
      </c>
      <c r="F104" s="16" t="str">
        <f>IF(A104="","",VLOOKUP(A104,[7]令和3年度契約状況調査票!$E:$AR,11,FALSE))</f>
        <v/>
      </c>
      <c r="G104" s="17" t="str">
        <f>IF(A104="","",IF(VLOOKUP(A104,[7]令和3年度契約状況調査票!$E:$AR,12,FALSE)="②一般競争入札（総合評価方式）","一般競争入札"&amp;CHAR(10)&amp;"（総合評価方式）","一般競争入札"))</f>
        <v/>
      </c>
      <c r="H104" s="18" t="str">
        <f>IF(A104="","",IF(VLOOKUP(A104,[7]令和3年度契約状況調査票!$E:$AR,21,FALSE)="②同種の他の契約の予定価格を類推されるおそれがあるため公表しない","同種の他の契約の予定価格を類推されるおそれがあるため公表しない",IF(VLOOKUP(A104,[7]令和3年度契約状況調査票!$E:$AR,21,FALSE)="－","－",IF(VLOOKUP(A104,[7]令和3年度契約状況調査票!$E:$AR,7,FALSE)&lt;&gt;"",TEXT(VLOOKUP(A104,[7]令和3年度契約状況調査票!$E:$AR,14,FALSE),"#,##0円")&amp;CHAR(10)&amp;"(A)",VLOOKUP(A104,[7]令和3年度契約状況調査票!$E:$AR,14,FALSE)))))</f>
        <v/>
      </c>
      <c r="I104" s="18" t="str">
        <f>IF(A104="","",VLOOKUP(A104,[7]令和3年度契約状況調査票!$E:$AR,15,FALSE))</f>
        <v/>
      </c>
      <c r="J104" s="19" t="str">
        <f>IF(A104="","",IF(VLOOKUP(A104,[7]令和3年度契約状況調査票!$E:$AR,21,FALSE)="②同種の他の契約の予定価格を類推されるおそれがあるため公表しない","－",IF(VLOOKUP(A104,[7]令和3年度契約状況調査票!$E:$AR,21,FALSE)="－","－",IF(VLOOKUP(A104,[7]令和3年度契約状況調査票!$E:$AR,7,FALSE)&lt;&gt;"",TEXT(VLOOKUP(A104,[7]令和3年度契約状況調査票!$E:$AR,17,FALSE),"#.0%")&amp;CHAR(10)&amp;"(B/A×100)",VLOOKUP(A104,[7]令和3年度契約状況調査票!$E:$AR,17,FALSE)))))</f>
        <v/>
      </c>
      <c r="K104" s="20" t="str">
        <f>IF(A104="","",IF(VLOOKUP(A104,[7]令和3年度契約状況調査票!$E:$AR,27,FALSE)="①公益社団法人","公社",IF(VLOOKUP(A104,[7]令和3年度契約状況調査票!$E:$AR,27,FALSE)="②公益財団法人","公財","")))</f>
        <v/>
      </c>
      <c r="L104" s="20" t="str">
        <f>IF(A104="","",VLOOKUP(A104,[7]令和3年度契約状況調査票!$E:$AR,28,FALSE))</f>
        <v/>
      </c>
      <c r="M104" s="21" t="str">
        <f>IF(A104="","",IF(VLOOKUP(A104,[7]令和3年度契約状況調査票!$E:$AR,28,FALSE)="国所管",VLOOKUP(A104,[7]令和3年度契約状況調査票!$E:$AR,22,FALSE),""))</f>
        <v/>
      </c>
      <c r="N104" s="22" t="str">
        <f>IF(A104="","",IF(AND(P104="○",O104="分担契約/単価契約"),"単価契約"&amp;CHAR(10)&amp;"予定調達総額 "&amp;TEXT(VLOOKUP(A104,[7]令和3年度契約状況調査票!$E:$AR,16,FALSE),"#,##0円")&amp;"(B)"&amp;CHAR(10)&amp;"分担契約"&amp;CHAR(10)&amp;VLOOKUP(A104,[7]令和3年度契約状況調査票!$E:$AR,32,FALSE),IF(AND(P104="○",O104="分担契約"),"分担契約"&amp;CHAR(10)&amp;"契約総額 "&amp;TEXT(VLOOKUP(A104,[7]令和3年度契約状況調査票!$E:$AR,16,FALSE),"#,##0円")&amp;"(B)"&amp;CHAR(10)&amp;VLOOKUP(A104,[7]令和3年度契約状況調査票!$E:$AR,32,FALSE),(IF(O104="分担契約/単価契約","単価契約"&amp;CHAR(10)&amp;"予定調達総額 "&amp;TEXT(VLOOKUP(A104,[7]令和3年度契約状況調査票!$E:$AR,16,FALSE),"#,##0円")&amp;CHAR(10)&amp;"分担契約"&amp;CHAR(10)&amp;VLOOKUP(A104,[7]令和3年度契約状況調査票!$E:$AR,32,FALSE),IF(O104="分担契約","分担契約"&amp;CHAR(10)&amp;"契約総額 "&amp;TEXT(VLOOKUP(A104,[7]令和3年度契約状況調査票!$E:$AR,16,FALSE),"#,##0円")&amp;CHAR(10)&amp;VLOOKUP(A104,[7]令和3年度契約状況調査票!$E:$AR,32,FALSE),IF(O104="単価契約","単価契約"&amp;CHAR(10)&amp;"予定調達総額 "&amp;TEXT(VLOOKUP(A104,[7]令和3年度契約状況調査票!$E:$AR,16,FALSE),"#,##0円")&amp;CHAR(10)&amp;VLOOKUP(A104,[7]令和3年度契約状況調査票!$E:$AR,32,FALSE),VLOOKUP(A104,[7]令和3年度契約状況調査票!$E:$AR,32,FALSE))))))))</f>
        <v/>
      </c>
      <c r="O104" s="36" t="str">
        <f>IF(A104="","",VLOOKUP(A104,[7]令和3年度契約状況調査票!$E:$BY,53,FALSE))</f>
        <v/>
      </c>
      <c r="P104" s="36" t="str">
        <f>IF(A104="","",IF(VLOOKUP(A104,[7]令和3年度契約状況調査票!$E:$AR,21,FALSE)="②同種の他の契約の予定価格を類推されるおそれがあるため公表しない","×","○"))</f>
        <v/>
      </c>
    </row>
    <row r="105" spans="1:16" ht="60" hidden="1" customHeight="1">
      <c r="A105" s="42" t="str">
        <f>IF(MAX([7]令和3年度契約状況調査票!C99:E344)&gt;=ROW()-5,ROW()-5,"")</f>
        <v/>
      </c>
      <c r="B105" s="13" t="str">
        <f>IF(A105="","",VLOOKUP(A105,[7]令和3年度契約状況調査票!$E:$AR,5,FALSE))</f>
        <v/>
      </c>
      <c r="C105" s="14" t="str">
        <f>IF(A105="","",VLOOKUP(A105,[7]令和3年度契約状況調査票!$E:$AR,6,FALSE))</f>
        <v/>
      </c>
      <c r="D105" s="43" t="str">
        <f>IF(A105="","",VLOOKUP(A105,[7]令和3年度契約状況調査票!$E:$AR,9,FALSE))</f>
        <v/>
      </c>
      <c r="E105" s="13" t="str">
        <f>IF(A105="","",VLOOKUP(A105,[7]令和3年度契約状況調査票!$E:$AR,10,FALSE))</f>
        <v/>
      </c>
      <c r="F105" s="16" t="str">
        <f>IF(A105="","",VLOOKUP(A105,[7]令和3年度契約状況調査票!$E:$AR,11,FALSE))</f>
        <v/>
      </c>
      <c r="G105" s="17" t="str">
        <f>IF(A105="","",IF(VLOOKUP(A105,[7]令和3年度契約状況調査票!$E:$AR,12,FALSE)="②一般競争入札（総合評価方式）","一般競争入札"&amp;CHAR(10)&amp;"（総合評価方式）","一般競争入札"))</f>
        <v/>
      </c>
      <c r="H105" s="18" t="str">
        <f>IF(A105="","",IF(VLOOKUP(A105,[7]令和3年度契約状況調査票!$E:$AR,21,FALSE)="②同種の他の契約の予定価格を類推されるおそれがあるため公表しない","同種の他の契約の予定価格を類推されるおそれがあるため公表しない",IF(VLOOKUP(A105,[7]令和3年度契約状況調査票!$E:$AR,21,FALSE)="－","－",IF(VLOOKUP(A105,[7]令和3年度契約状況調査票!$E:$AR,7,FALSE)&lt;&gt;"",TEXT(VLOOKUP(A105,[7]令和3年度契約状況調査票!$E:$AR,14,FALSE),"#,##0円")&amp;CHAR(10)&amp;"(A)",VLOOKUP(A105,[7]令和3年度契約状況調査票!$E:$AR,14,FALSE)))))</f>
        <v/>
      </c>
      <c r="I105" s="18" t="str">
        <f>IF(A105="","",VLOOKUP(A105,[7]令和3年度契約状況調査票!$E:$AR,15,FALSE))</f>
        <v/>
      </c>
      <c r="J105" s="19" t="str">
        <f>IF(A105="","",IF(VLOOKUP(A105,[7]令和3年度契約状況調査票!$E:$AR,21,FALSE)="②同種の他の契約の予定価格を類推されるおそれがあるため公表しない","－",IF(VLOOKUP(A105,[7]令和3年度契約状況調査票!$E:$AR,21,FALSE)="－","－",IF(VLOOKUP(A105,[7]令和3年度契約状況調査票!$E:$AR,7,FALSE)&lt;&gt;"",TEXT(VLOOKUP(A105,[7]令和3年度契約状況調査票!$E:$AR,17,FALSE),"#.0%")&amp;CHAR(10)&amp;"(B/A×100)",VLOOKUP(A105,[7]令和3年度契約状況調査票!$E:$AR,17,FALSE)))))</f>
        <v/>
      </c>
      <c r="K105" s="20" t="str">
        <f>IF(A105="","",IF(VLOOKUP(A105,[7]令和3年度契約状況調査票!$E:$AR,27,FALSE)="①公益社団法人","公社",IF(VLOOKUP(A105,[7]令和3年度契約状況調査票!$E:$AR,27,FALSE)="②公益財団法人","公財","")))</f>
        <v/>
      </c>
      <c r="L105" s="20" t="str">
        <f>IF(A105="","",VLOOKUP(A105,[7]令和3年度契約状況調査票!$E:$AR,28,FALSE))</f>
        <v/>
      </c>
      <c r="M105" s="21" t="str">
        <f>IF(A105="","",IF(VLOOKUP(A105,[7]令和3年度契約状況調査票!$E:$AR,28,FALSE)="国所管",VLOOKUP(A105,[7]令和3年度契約状況調査票!$E:$AR,22,FALSE),""))</f>
        <v/>
      </c>
      <c r="N105" s="22" t="str">
        <f>IF(A105="","",IF(AND(P105="○",O105="分担契約/単価契約"),"単価契約"&amp;CHAR(10)&amp;"予定調達総額 "&amp;TEXT(VLOOKUP(A105,[7]令和3年度契約状況調査票!$E:$AR,16,FALSE),"#,##0円")&amp;"(B)"&amp;CHAR(10)&amp;"分担契約"&amp;CHAR(10)&amp;VLOOKUP(A105,[7]令和3年度契約状況調査票!$E:$AR,32,FALSE),IF(AND(P105="○",O105="分担契約"),"分担契約"&amp;CHAR(10)&amp;"契約総額 "&amp;TEXT(VLOOKUP(A105,[7]令和3年度契約状況調査票!$E:$AR,16,FALSE),"#,##0円")&amp;"(B)"&amp;CHAR(10)&amp;VLOOKUP(A105,[7]令和3年度契約状況調査票!$E:$AR,32,FALSE),(IF(O105="分担契約/単価契約","単価契約"&amp;CHAR(10)&amp;"予定調達総額 "&amp;TEXT(VLOOKUP(A105,[7]令和3年度契約状況調査票!$E:$AR,16,FALSE),"#,##0円")&amp;CHAR(10)&amp;"分担契約"&amp;CHAR(10)&amp;VLOOKUP(A105,[7]令和3年度契約状況調査票!$E:$AR,32,FALSE),IF(O105="分担契約","分担契約"&amp;CHAR(10)&amp;"契約総額 "&amp;TEXT(VLOOKUP(A105,[7]令和3年度契約状況調査票!$E:$AR,16,FALSE),"#,##0円")&amp;CHAR(10)&amp;VLOOKUP(A105,[7]令和3年度契約状況調査票!$E:$AR,32,FALSE),IF(O105="単価契約","単価契約"&amp;CHAR(10)&amp;"予定調達総額 "&amp;TEXT(VLOOKUP(A105,[7]令和3年度契約状況調査票!$E:$AR,16,FALSE),"#,##0円")&amp;CHAR(10)&amp;VLOOKUP(A105,[7]令和3年度契約状況調査票!$E:$AR,32,FALSE),VLOOKUP(A105,[7]令和3年度契約状況調査票!$E:$AR,32,FALSE))))))))</f>
        <v/>
      </c>
      <c r="O105" s="36" t="str">
        <f>IF(A105="","",VLOOKUP(A105,[7]令和3年度契約状況調査票!$E:$BY,53,FALSE))</f>
        <v/>
      </c>
      <c r="P105" s="36" t="str">
        <f>IF(A105="","",IF(VLOOKUP(A105,[7]令和3年度契約状況調査票!$E:$AR,21,FALSE)="②同種の他の契約の予定価格を類推されるおそれがあるため公表しない","×","○"))</f>
        <v/>
      </c>
    </row>
    <row r="106" spans="1:16" hidden="1"/>
    <row r="107" spans="1:16" hidden="1"/>
    <row r="108" spans="1:16" hidden="1"/>
    <row r="109" spans="1:16" hidden="1"/>
    <row r="110" spans="1:16" hidden="1"/>
    <row r="111" spans="1:16" hidden="1"/>
    <row r="112" spans="1:16"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dataValidation operator="greaterThanOrEqual" allowBlank="1" showInputMessage="1" showErrorMessage="1" errorTitle="注意" error="プルダウンメニューから選択して下さい_x000a_" sqref="G6:G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topLeftCell="B1" zoomScale="80" zoomScaleNormal="100" zoomScaleSheetLayoutView="80" workbookViewId="0">
      <selection activeCell="G7" sqref="G7"/>
    </sheetView>
  </sheetViews>
  <sheetFormatPr defaultRowHeight="11.25"/>
  <cols>
    <col min="1" max="1" width="0" style="27" hidden="1" customWidth="1"/>
    <col min="2" max="2" width="30.625" style="28" customWidth="1"/>
    <col min="3" max="3" width="20.625" style="27" customWidth="1"/>
    <col min="4" max="4" width="13.125" style="27" customWidth="1"/>
    <col min="5" max="5" width="20.625" style="28" customWidth="1"/>
    <col min="6" max="6" width="14.75" style="28" customWidth="1"/>
    <col min="7" max="7" width="18.75" style="29" customWidth="1"/>
    <col min="8" max="8" width="13.625" style="30" customWidth="1"/>
    <col min="9" max="9" width="13.625" style="27" customWidth="1"/>
    <col min="10" max="10" width="7.625" style="28" customWidth="1"/>
    <col min="11" max="11" width="7.25" style="28" customWidth="1"/>
    <col min="12" max="14" width="8.125" style="28" customWidth="1"/>
    <col min="15" max="15" width="12.25" style="28" customWidth="1"/>
    <col min="16" max="16" width="9" style="28"/>
    <col min="17" max="17" width="11.25" style="28" customWidth="1"/>
    <col min="18" max="16384" width="9" style="28"/>
  </cols>
  <sheetData>
    <row r="1" spans="1:17" ht="27.75" customHeight="1">
      <c r="A1" s="65"/>
      <c r="B1" s="71" t="s">
        <v>35</v>
      </c>
      <c r="C1" s="72"/>
      <c r="D1" s="72"/>
      <c r="E1" s="72"/>
      <c r="F1" s="72"/>
      <c r="G1" s="73"/>
      <c r="H1" s="72"/>
      <c r="I1" s="72"/>
      <c r="J1" s="72"/>
      <c r="K1" s="72"/>
      <c r="L1" s="72"/>
      <c r="M1" s="72"/>
      <c r="N1" s="72"/>
      <c r="O1" s="72"/>
    </row>
    <row r="2" spans="1:17">
      <c r="A2" s="66"/>
    </row>
    <row r="3" spans="1:17">
      <c r="A3" s="66"/>
      <c r="B3" s="26"/>
      <c r="O3" s="33"/>
    </row>
    <row r="4" spans="1:17" ht="21.95" customHeight="1">
      <c r="A4" s="66"/>
      <c r="B4" s="47" t="s">
        <v>32</v>
      </c>
      <c r="C4" s="47" t="s">
        <v>17</v>
      </c>
      <c r="D4" s="47" t="s">
        <v>18</v>
      </c>
      <c r="E4" s="47" t="s">
        <v>19</v>
      </c>
      <c r="F4" s="49" t="s">
        <v>20</v>
      </c>
      <c r="G4" s="61" t="s">
        <v>21</v>
      </c>
      <c r="H4" s="56" t="s">
        <v>22</v>
      </c>
      <c r="I4" s="47" t="s">
        <v>23</v>
      </c>
      <c r="J4" s="47" t="s">
        <v>24</v>
      </c>
      <c r="K4" s="58" t="s">
        <v>25</v>
      </c>
      <c r="L4" s="59" t="s">
        <v>26</v>
      </c>
      <c r="M4" s="59"/>
      <c r="N4" s="59"/>
      <c r="O4" s="44"/>
    </row>
    <row r="5" spans="1:17" s="36" customFormat="1" ht="36" customHeight="1">
      <c r="A5" s="67"/>
      <c r="B5" s="47"/>
      <c r="C5" s="47"/>
      <c r="D5" s="47"/>
      <c r="E5" s="47"/>
      <c r="F5" s="50"/>
      <c r="G5" s="61"/>
      <c r="H5" s="56"/>
      <c r="I5" s="47"/>
      <c r="J5" s="47"/>
      <c r="K5" s="58"/>
      <c r="L5" s="34" t="s">
        <v>28</v>
      </c>
      <c r="M5" s="34" t="s">
        <v>29</v>
      </c>
      <c r="N5" s="34" t="s">
        <v>14</v>
      </c>
      <c r="O5" s="34" t="s">
        <v>27</v>
      </c>
    </row>
    <row r="6" spans="1:17" s="36" customFormat="1" ht="138.75" customHeight="1">
      <c r="A6" s="42" t="str">
        <f>IF(MAX([7]令和3年度契約状況調査票!F5:F245)&gt;=ROW()-5,ROW()-5,"")</f>
        <v/>
      </c>
      <c r="B6" s="13" t="str">
        <f>IF(A6="","",VLOOKUP(A6,[7]令和3年度契約状況調査票!$F:$AR,4,FALSE))</f>
        <v/>
      </c>
      <c r="C6" s="14" t="str">
        <f>IF(A6="","",VLOOKUP(A6,[7]令和3年度契約状況調査票!$F:$AR,5,FALSE))</f>
        <v/>
      </c>
      <c r="D6" s="15" t="str">
        <f>IF(A6="","",VLOOKUP(A6,[7]令和3年度契約状況調査票!$F:$AR,8,FALSE))</f>
        <v/>
      </c>
      <c r="E6" s="13" t="str">
        <f>IF(A6="","",VLOOKUP(A6,[7]令和3年度契約状況調査票!$F:$AR,9,FALSE))</f>
        <v/>
      </c>
      <c r="F6" s="16" t="str">
        <f>IF(A6="","",VLOOKUP(A6,[7]令和3年度契約状況調査票!$F:$AR,10,FALSE))</f>
        <v/>
      </c>
      <c r="G6" s="45" t="str">
        <f>IF(A6="","",VLOOKUP(A6,[7]令和3年度契約状況調査票!$F:$AR,30,FALSE))</f>
        <v/>
      </c>
      <c r="H6" s="18" t="str">
        <f>IF(A6="","",IF(VLOOKUP(A6,[7]令和3年度契約状況調査票!$F:$AR,20,FALSE)="②同種の他の契約の予定価格を類推されるおそれがあるため公表しない","同種の他の契約の予定価格を類推されるおそれがあるため公表しない",IF(VLOOKUP(A6,[7]令和3年度契約状況調査票!$F:$AR,20,FALSE)="－","－",IF(VLOOKUP(A6,[7]令和3年度契約状況調査票!$F:$AR,6,FALSE)&lt;&gt;"",TEXT(VLOOKUP(A6,[7]令和3年度契約状況調査票!$F:$AR,13,FALSE),"#,##0円")&amp;CHAR(10)&amp;"(A)",VLOOKUP(A6,[7]令和3年度契約状況調査票!$F:$AR,13,FALSE)))))</f>
        <v/>
      </c>
      <c r="I6" s="18" t="str">
        <f>IF(A6="","",VLOOKUP(A6,[7]令和3年度契約状況調査票!$F:$AR,14,FALSE))</f>
        <v/>
      </c>
      <c r="J6" s="20" t="str">
        <f>IF(A6="","",IF(VLOOKUP(A6,[7]令和3年度契約状況調査票!$F:$AR,20,FALSE)="②同種の他の契約の予定価格を類推されるおそれがあるため公表しない","－",IF(VLOOKUP(A6,[7]令和3年度契約状況調査票!$F:$AR,20,FALSE)="－","－",IF(VLOOKUP(A6,[7]令和3年度契約状況調査票!$F:$AR,6,FALSE)&lt;&gt;"",TEXT(VLOOKUP(A6,[7]令和3年度契約状況調査票!$F:$AR,16,FALSE),"#.0%")&amp;CHAR(10)&amp;"(B/A×100)",VLOOKUP(A6,[7]令和3年度契約状況調査票!$F:$AR,16,FALSE)))))</f>
        <v/>
      </c>
      <c r="K6" s="38"/>
      <c r="L6" s="20" t="str">
        <f>IF(A6="","",IF(VLOOKUP(A6,[7]令和3年度契約状況調査票!$F:$AR,26,FALSE)="①公益社団法人","公社",IF(VLOOKUP(A6,[7]令和3年度契約状況調査票!$F:$AR,26,FALSE)="②公益財団法人","公財","")))</f>
        <v/>
      </c>
      <c r="M6" s="20" t="str">
        <f>IF(A6="","",VLOOKUP(A6,[7]令和3年度契約状況調査票!$F:$AR,27,FALSE))</f>
        <v/>
      </c>
      <c r="N6" s="20" t="str">
        <f>IF(A6="","",IF(VLOOKUP(A6,[7]令和3年度契約状況調査票!$F:$AR,27,FALSE)="国所管",VLOOKUP(A6,[7]令和3年度契約状況調査票!$F:$AR,21,FALSE),""))</f>
        <v/>
      </c>
      <c r="O6" s="22" t="str">
        <f>IF(A6="","",IF(AND(Q6="○",P6="分担契約/単価契約"),"単価契約"&amp;CHAR(10)&amp;"予定調達総額 "&amp;TEXT(VLOOKUP(A6,[7]令和3年度契約状況調査票!$F:$AR,15,FALSE),"#,##0円")&amp;"(B)"&amp;CHAR(10)&amp;"分担契約"&amp;CHAR(10)&amp;VLOOKUP(A6,[7]令和3年度契約状況調査票!$F:$AR,31,FALSE),IF(AND(Q6="○",P6="分担契約"),"分担契約"&amp;CHAR(10)&amp;"契約総額 "&amp;TEXT(VLOOKUP(A6,[7]令和3年度契約状況調査票!$F:$AR,15,FALSE),"#,##0円")&amp;"(B)"&amp;CHAR(10)&amp;VLOOKUP(A6,[7]令和3年度契約状況調査票!$F:$AR,31,FALSE),(IF(P6="分担契約/単価契約","単価契約"&amp;CHAR(10)&amp;"予定調達総額 "&amp;TEXT(VLOOKUP(A6,[7]令和3年度契約状況調査票!$F:$AR,15,FALSE),"#,##0円")&amp;CHAR(10)&amp;"分担契約"&amp;CHAR(10)&amp;VLOOKUP(A6,[7]令和3年度契約状況調査票!$F:$AR,31,FALSE),IF(P6="分担契約","分担契約"&amp;CHAR(10)&amp;"契約総額 "&amp;TEXT(VLOOKUP(A6,[7]令和3年度契約状況調査票!$F:$AR,15,FALSE),"#,##0円")&amp;CHAR(10)&amp;VLOOKUP(A6,[7]令和3年度契約状況調査票!$F:$AR,31,FALSE),IF(P6="単価契約","単価契約"&amp;CHAR(10)&amp;"予定調達総額 "&amp;TEXT(VLOOKUP(A6,[7]令和3年度契約状況調査票!$F:$AR,15,FALSE),"#,##0円")&amp;CHAR(10)&amp;VLOOKUP(A6,[7]令和3年度契約状況調査票!$F:$AR,31,FALSE),VLOOKUP(A6,[7]令和3年度契約状況調査票!$F:$AR,31,FALSE))))))))</f>
        <v/>
      </c>
      <c r="P6" s="36" t="str">
        <f>IF(A6="","",VLOOKUP(A6,[7]令和3年度契約状況調査票!$F:$BY,52,FALSE))</f>
        <v/>
      </c>
      <c r="Q6" s="36" t="str">
        <f>IF(A6="","",IF(VLOOKUP(A6,[7]令和3年度契約状況調査票!$F:$AR,20,FALSE)="②同種の他の契約の予定価格を類推されるおそれがあるため公表しない","×","○"))</f>
        <v/>
      </c>
    </row>
    <row r="7" spans="1:17" s="36" customFormat="1" ht="135" customHeight="1">
      <c r="A7" s="42" t="str">
        <f>IF(MAX([7]令和3年度契約状況調査票!F6:F246)&gt;=ROW()-5,ROW()-5,"")</f>
        <v/>
      </c>
      <c r="B7" s="13" t="str">
        <f>IF(A7="","",VLOOKUP(A7,[7]令和3年度契約状況調査票!$F:$AR,4,FALSE))</f>
        <v/>
      </c>
      <c r="C7" s="14" t="str">
        <f>IF(A7="","",VLOOKUP(A7,[7]令和3年度契約状況調査票!$F:$AR,5,FALSE))</f>
        <v/>
      </c>
      <c r="D7" s="15" t="str">
        <f>IF(A7="","",VLOOKUP(A7,[7]令和3年度契約状況調査票!$F:$AR,8,FALSE))</f>
        <v/>
      </c>
      <c r="E7" s="13" t="str">
        <f>IF(A7="","",VLOOKUP(A7,[7]令和3年度契約状況調査票!$F:$AR,9,FALSE))</f>
        <v/>
      </c>
      <c r="F7" s="16" t="str">
        <f>IF(A7="","",VLOOKUP(A7,[7]令和3年度契約状況調査票!$F:$AR,10,FALSE))</f>
        <v/>
      </c>
      <c r="G7" s="45" t="str">
        <f>IF(A7="","",VLOOKUP(A7,[7]令和3年度契約状況調査票!$F:$AR,30,FALSE))</f>
        <v/>
      </c>
      <c r="H7" s="18" t="str">
        <f>IF(A7="","",IF(VLOOKUP(A7,[7]令和3年度契約状況調査票!$F:$AR,20,FALSE)="②同種の他の契約の予定価格を類推されるおそれがあるため公表しない","同種の他の契約の予定価格を類推されるおそれがあるため公表しない",IF(VLOOKUP(A7,[7]令和3年度契約状況調査票!$F:$AR,20,FALSE)="－","－",IF(VLOOKUP(A7,[7]令和3年度契約状況調査票!$F:$AR,6,FALSE)&lt;&gt;"",TEXT(VLOOKUP(A7,[7]令和3年度契約状況調査票!$F:$AR,13,FALSE),"#,##0円")&amp;CHAR(10)&amp;"(A)",VLOOKUP(A7,[7]令和3年度契約状況調査票!$F:$AR,13,FALSE)))))</f>
        <v/>
      </c>
      <c r="I7" s="18" t="str">
        <f>IF(A7="","",VLOOKUP(A7,[7]令和3年度契約状況調査票!$F:$AR,14,FALSE))</f>
        <v/>
      </c>
      <c r="J7" s="20" t="str">
        <f>IF(A7="","",IF(VLOOKUP(A7,[7]令和3年度契約状況調査票!$F:$AR,20,FALSE)="②同種の他の契約の予定価格を類推されるおそれがあるため公表しない","－",IF(VLOOKUP(A7,[7]令和3年度契約状況調査票!$F:$AR,20,FALSE)="－","－",IF(VLOOKUP(A7,[7]令和3年度契約状況調査票!$F:$AR,6,FALSE)&lt;&gt;"",TEXT(VLOOKUP(A7,[7]令和3年度契約状況調査票!$F:$AR,16,FALSE),"#.0%")&amp;CHAR(10)&amp;"(B/A×100)",VLOOKUP(A7,[7]令和3年度契約状況調査票!$F:$AR,16,FALSE)))))</f>
        <v/>
      </c>
      <c r="K7" s="38"/>
      <c r="L7" s="20" t="str">
        <f>IF(A7="","",IF(VLOOKUP(A7,[7]令和3年度契約状況調査票!$F:$AR,26,FALSE)="①公益社団法人","公社",IF(VLOOKUP(A7,[7]令和3年度契約状況調査票!$F:$AR,26,FALSE)="②公益財団法人","公財","")))</f>
        <v/>
      </c>
      <c r="M7" s="20" t="str">
        <f>IF(A7="","",VLOOKUP(A7,[7]令和3年度契約状況調査票!$F:$AR,27,FALSE))</f>
        <v/>
      </c>
      <c r="N7" s="20" t="str">
        <f>IF(A7="","",IF(VLOOKUP(A7,[7]令和3年度契約状況調査票!$F:$AR,27,FALSE)="国所管",VLOOKUP(A7,[7]令和3年度契約状況調査票!$F:$AR,21,FALSE),""))</f>
        <v/>
      </c>
      <c r="O7" s="22" t="str">
        <f>IF(A7="","",IF(AND(Q7="○",P7="分担契約/単価契約"),"単価契約"&amp;CHAR(10)&amp;"予定調達総額 "&amp;TEXT(VLOOKUP(A7,[7]令和3年度契約状況調査票!$F:$AR,15,FALSE),"#,##0円")&amp;"(B)"&amp;CHAR(10)&amp;"分担契約"&amp;CHAR(10)&amp;VLOOKUP(A7,[7]令和3年度契約状況調査票!$F:$AR,31,FALSE),IF(AND(Q7="○",P7="分担契約"),"分担契約"&amp;CHAR(10)&amp;"契約総額 "&amp;TEXT(VLOOKUP(A7,[7]令和3年度契約状況調査票!$F:$AR,15,FALSE),"#,##0円")&amp;"(B)"&amp;CHAR(10)&amp;VLOOKUP(A7,[7]令和3年度契約状況調査票!$F:$AR,31,FALSE),(IF(P7="分担契約/単価契約","単価契約"&amp;CHAR(10)&amp;"予定調達総額 "&amp;TEXT(VLOOKUP(A7,[7]令和3年度契約状況調査票!$F:$AR,15,FALSE),"#,##0円")&amp;CHAR(10)&amp;"分担契約"&amp;CHAR(10)&amp;VLOOKUP(A7,[7]令和3年度契約状況調査票!$F:$AR,31,FALSE),IF(P7="分担契約","分担契約"&amp;CHAR(10)&amp;"契約総額 "&amp;TEXT(VLOOKUP(A7,[7]令和3年度契約状況調査票!$F:$AR,15,FALSE),"#,##0円")&amp;CHAR(10)&amp;VLOOKUP(A7,[7]令和3年度契約状況調査票!$F:$AR,31,FALSE),IF(P7="単価契約","単価契約"&amp;CHAR(10)&amp;"予定調達総額 "&amp;TEXT(VLOOKUP(A7,[7]令和3年度契約状況調査票!$F:$AR,15,FALSE),"#,##0円")&amp;CHAR(10)&amp;VLOOKUP(A7,[7]令和3年度契約状況調査票!$F:$AR,31,FALSE),VLOOKUP(A7,[7]令和3年度契約状況調査票!$F:$AR,31,FALSE))))))))</f>
        <v/>
      </c>
      <c r="P7" s="36" t="str">
        <f>IF(A7="","",VLOOKUP(A7,[7]令和3年度契約状況調査票!$F:$BY,52,FALSE))</f>
        <v/>
      </c>
      <c r="Q7" s="36" t="str">
        <f>IF(A7="","",IF(VLOOKUP(A7,[7]令和3年度契約状況調査票!$F:$AR,20,FALSE)="②同種の他の契約の予定価格を類推されるおそれがあるため公表しない","×","○"))</f>
        <v/>
      </c>
    </row>
    <row r="8" spans="1:17" s="36" customFormat="1" ht="105" customHeight="1">
      <c r="A8" s="42" t="str">
        <f>IF(MAX([7]令和3年度契約状況調査票!F9:F247)&gt;=ROW()-5,ROW()-5,"")</f>
        <v/>
      </c>
      <c r="B8" s="13" t="str">
        <f>IF(A8="","",VLOOKUP(A8,[7]令和3年度契約状況調査票!$F:$AR,4,FALSE))</f>
        <v/>
      </c>
      <c r="C8" s="14" t="str">
        <f>IF(A8="","",VLOOKUP(A8,[7]令和3年度契約状況調査票!$F:$AR,5,FALSE))</f>
        <v/>
      </c>
      <c r="D8" s="15" t="str">
        <f>IF(A8="","",VLOOKUP(A8,[7]令和3年度契約状況調査票!$F:$AR,8,FALSE))</f>
        <v/>
      </c>
      <c r="E8" s="13" t="str">
        <f>IF(A8="","",VLOOKUP(A8,[7]令和3年度契約状況調査票!$F:$AR,9,FALSE))</f>
        <v/>
      </c>
      <c r="F8" s="16" t="str">
        <f>IF(A8="","",VLOOKUP(A8,[7]令和3年度契約状況調査票!$F:$AR,10,FALSE))</f>
        <v/>
      </c>
      <c r="G8" s="45" t="str">
        <f>IF(A8="","",VLOOKUP(A8,[7]令和3年度契約状況調査票!$F:$AR,30,FALSE))</f>
        <v/>
      </c>
      <c r="H8" s="18" t="str">
        <f>IF(A8="","",IF(VLOOKUP(A8,[7]令和3年度契約状況調査票!$F:$AR,20,FALSE)="②同種の他の契約の予定価格を類推されるおそれがあるため公表しない","同種の他の契約の予定価格を類推されるおそれがあるため公表しない",IF(VLOOKUP(A8,[7]令和3年度契約状況調査票!$F:$AR,20,FALSE)="－","－",IF(VLOOKUP(A8,[7]令和3年度契約状況調査票!$F:$AR,6,FALSE)&lt;&gt;"",TEXT(VLOOKUP(A8,[7]令和3年度契約状況調査票!$F:$AR,13,FALSE),"#,##0円")&amp;CHAR(10)&amp;"(A)",VLOOKUP(A8,[7]令和3年度契約状況調査票!$F:$AR,13,FALSE)))))</f>
        <v/>
      </c>
      <c r="I8" s="18" t="str">
        <f>IF(A8="","",VLOOKUP(A8,[7]令和3年度契約状況調査票!$F:$AR,14,FALSE))</f>
        <v/>
      </c>
      <c r="J8" s="20" t="str">
        <f>IF(A8="","",IF(VLOOKUP(A8,[7]令和3年度契約状況調査票!$F:$AR,20,FALSE)="②同種の他の契約の予定価格を類推されるおそれがあるため公表しない","－",IF(VLOOKUP(A8,[7]令和3年度契約状況調査票!$F:$AR,20,FALSE)="－","－",IF(VLOOKUP(A8,[7]令和3年度契約状況調査票!$F:$AR,6,FALSE)&lt;&gt;"",TEXT(VLOOKUP(A8,[7]令和3年度契約状況調査票!$F:$AR,16,FALSE),"#.0%")&amp;CHAR(10)&amp;"(B/A×100)",VLOOKUP(A8,[7]令和3年度契約状況調査票!$F:$AR,16,FALSE)))))</f>
        <v/>
      </c>
      <c r="K8" s="38"/>
      <c r="L8" s="20" t="str">
        <f>IF(A8="","",IF(VLOOKUP(A8,[7]令和3年度契約状況調査票!$F:$AR,26,FALSE)="①公益社団法人","公社",IF(VLOOKUP(A8,[7]令和3年度契約状況調査票!$F:$AR,26,FALSE)="②公益財団法人","公財","")))</f>
        <v/>
      </c>
      <c r="M8" s="20" t="str">
        <f>IF(A8="","",VLOOKUP(A8,[7]令和3年度契約状況調査票!$F:$AR,27,FALSE))</f>
        <v/>
      </c>
      <c r="N8" s="20" t="str">
        <f>IF(A8="","",IF(VLOOKUP(A8,[7]令和3年度契約状況調査票!$F:$AR,27,FALSE)="国所管",VLOOKUP(A8,[7]令和3年度契約状況調査票!$F:$AR,21,FALSE),""))</f>
        <v/>
      </c>
      <c r="O8" s="22" t="str">
        <f>IF(A8="","",IF(AND(Q8="○",P8="分担契約/単価契約"),"単価契約"&amp;CHAR(10)&amp;"予定調達総額 "&amp;TEXT(VLOOKUP(A8,[7]令和3年度契約状況調査票!$F:$AR,15,FALSE),"#,##0円")&amp;"(B)"&amp;CHAR(10)&amp;"分担契約"&amp;CHAR(10)&amp;VLOOKUP(A8,[7]令和3年度契約状況調査票!$F:$AR,31,FALSE),IF(AND(Q8="○",P8="分担契約"),"分担契約"&amp;CHAR(10)&amp;"契約総額 "&amp;TEXT(VLOOKUP(A8,[7]令和3年度契約状況調査票!$F:$AR,15,FALSE),"#,##0円")&amp;"(B)"&amp;CHAR(10)&amp;VLOOKUP(A8,[7]令和3年度契約状況調査票!$F:$AR,31,FALSE),(IF(P8="分担契約/単価契約","単価契約"&amp;CHAR(10)&amp;"予定調達総額 "&amp;TEXT(VLOOKUP(A8,[7]令和3年度契約状況調査票!$F:$AR,15,FALSE),"#,##0円")&amp;CHAR(10)&amp;"分担契約"&amp;CHAR(10)&amp;VLOOKUP(A8,[7]令和3年度契約状況調査票!$F:$AR,31,FALSE),IF(P8="分担契約","分担契約"&amp;CHAR(10)&amp;"契約総額 "&amp;TEXT(VLOOKUP(A8,[7]令和3年度契約状況調査票!$F:$AR,15,FALSE),"#,##0円")&amp;CHAR(10)&amp;VLOOKUP(A8,[7]令和3年度契約状況調査票!$F:$AR,31,FALSE),IF(P8="単価契約","単価契約"&amp;CHAR(10)&amp;"予定調達総額 "&amp;TEXT(VLOOKUP(A8,[7]令和3年度契約状況調査票!$F:$AR,15,FALSE),"#,##0円")&amp;CHAR(10)&amp;VLOOKUP(A8,[7]令和3年度契約状況調査票!$F:$AR,31,FALSE),VLOOKUP(A8,[7]令和3年度契約状況調査票!$F:$AR,31,FALSE))))))))</f>
        <v/>
      </c>
      <c r="P8" s="36" t="str">
        <f>IF(A8="","",VLOOKUP(A8,[7]令和3年度契約状況調査票!$F:$BY,52,FALSE))</f>
        <v/>
      </c>
      <c r="Q8" s="36" t="str">
        <f>IF(A8="","",IF(VLOOKUP(A8,[7]令和3年度契約状況調査票!$F:$AR,20,FALSE)="②同種の他の契約の予定価格を類推されるおそれがあるため公表しない","×","○"))</f>
        <v/>
      </c>
    </row>
    <row r="9" spans="1:17" s="36" customFormat="1" ht="94.5" customHeight="1">
      <c r="A9" s="42" t="str">
        <f>IF(MAX([7]令和3年度契約状況調査票!F9:F248)&gt;=ROW()-5,ROW()-5,"")</f>
        <v/>
      </c>
      <c r="B9" s="13" t="str">
        <f>IF(A9="","",VLOOKUP(A9,[7]令和3年度契約状況調査票!$F:$AR,4,FALSE))</f>
        <v/>
      </c>
      <c r="C9" s="14" t="str">
        <f>IF(A9="","",VLOOKUP(A9,[7]令和3年度契約状況調査票!$F:$AR,5,FALSE))</f>
        <v/>
      </c>
      <c r="D9" s="15" t="str">
        <f>IF(A9="","",VLOOKUP(A9,[7]令和3年度契約状況調査票!$F:$AR,8,FALSE))</f>
        <v/>
      </c>
      <c r="E9" s="13" t="str">
        <f>IF(A9="","",VLOOKUP(A9,[7]令和3年度契約状況調査票!$F:$AR,9,FALSE))</f>
        <v/>
      </c>
      <c r="F9" s="16" t="str">
        <f>IF(A9="","",VLOOKUP(A9,[7]令和3年度契約状況調査票!$F:$AR,10,FALSE))</f>
        <v/>
      </c>
      <c r="G9" s="45" t="str">
        <f>IF(A9="","",VLOOKUP(A9,[7]令和3年度契約状況調査票!$F:$AR,30,FALSE))</f>
        <v/>
      </c>
      <c r="H9" s="18" t="str">
        <f>IF(A9="","",IF(VLOOKUP(A9,[7]令和3年度契約状況調査票!$F:$AR,20,FALSE)="②同種の他の契約の予定価格を類推されるおそれがあるため公表しない","同種の他の契約の予定価格を類推されるおそれがあるため公表しない",IF(VLOOKUP(A9,[7]令和3年度契約状況調査票!$F:$AR,20,FALSE)="－","－",IF(VLOOKUP(A9,[7]令和3年度契約状況調査票!$F:$AR,6,FALSE)&lt;&gt;"",TEXT(VLOOKUP(A9,[7]令和3年度契約状況調査票!$F:$AR,13,FALSE),"#,##0円")&amp;CHAR(10)&amp;"(A)",VLOOKUP(A9,[7]令和3年度契約状況調査票!$F:$AR,13,FALSE)))))</f>
        <v/>
      </c>
      <c r="I9" s="18" t="str">
        <f>IF(A9="","",VLOOKUP(A9,[7]令和3年度契約状況調査票!$F:$AR,14,FALSE))</f>
        <v/>
      </c>
      <c r="J9" s="20" t="str">
        <f>IF(A9="","",IF(VLOOKUP(A9,[7]令和3年度契約状況調査票!$F:$AR,20,FALSE)="②同種の他の契約の予定価格を類推されるおそれがあるため公表しない","－",IF(VLOOKUP(A9,[7]令和3年度契約状況調査票!$F:$AR,20,FALSE)="－","－",IF(VLOOKUP(A9,[7]令和3年度契約状況調査票!$F:$AR,6,FALSE)&lt;&gt;"",TEXT(VLOOKUP(A9,[7]令和3年度契約状況調査票!$F:$AR,16,FALSE),"#.0%")&amp;CHAR(10)&amp;"(B/A×100)",VLOOKUP(A9,[7]令和3年度契約状況調査票!$F:$AR,16,FALSE)))))</f>
        <v/>
      </c>
      <c r="K9" s="38"/>
      <c r="L9" s="20" t="str">
        <f>IF(A9="","",IF(VLOOKUP(A9,[7]令和3年度契約状況調査票!$F:$AR,26,FALSE)="①公益社団法人","公社",IF(VLOOKUP(A9,[7]令和3年度契約状況調査票!$F:$AR,26,FALSE)="②公益財団法人","公財","")))</f>
        <v/>
      </c>
      <c r="M9" s="20" t="str">
        <f>IF(A9="","",VLOOKUP(A9,[7]令和3年度契約状況調査票!$F:$AR,27,FALSE))</f>
        <v/>
      </c>
      <c r="N9" s="20" t="str">
        <f>IF(A9="","",IF(VLOOKUP(A9,[7]令和3年度契約状況調査票!$F:$AR,27,FALSE)="国所管",VLOOKUP(A9,[7]令和3年度契約状況調査票!$F:$AR,21,FALSE),""))</f>
        <v/>
      </c>
      <c r="O9" s="22" t="str">
        <f>IF(A9="","",IF(AND(Q9="○",P9="分担契約/単価契約"),"単価契約"&amp;CHAR(10)&amp;"予定調達総額 "&amp;TEXT(VLOOKUP(A9,[7]令和3年度契約状況調査票!$F:$AR,15,FALSE),"#,##0円")&amp;"(B)"&amp;CHAR(10)&amp;"分担契約"&amp;CHAR(10)&amp;VLOOKUP(A9,[7]令和3年度契約状況調査票!$F:$AR,31,FALSE),IF(AND(Q9="○",P9="分担契約"),"分担契約"&amp;CHAR(10)&amp;"契約総額 "&amp;TEXT(VLOOKUP(A9,[7]令和3年度契約状況調査票!$F:$AR,15,FALSE),"#,##0円")&amp;"(B)"&amp;CHAR(10)&amp;VLOOKUP(A9,[7]令和3年度契約状況調査票!$F:$AR,31,FALSE),(IF(P9="分担契約/単価契約","単価契約"&amp;CHAR(10)&amp;"予定調達総額 "&amp;TEXT(VLOOKUP(A9,[7]令和3年度契約状況調査票!$F:$AR,15,FALSE),"#,##0円")&amp;CHAR(10)&amp;"分担契約"&amp;CHAR(10)&amp;VLOOKUP(A9,[7]令和3年度契約状況調査票!$F:$AR,31,FALSE),IF(P9="分担契約","分担契約"&amp;CHAR(10)&amp;"契約総額 "&amp;TEXT(VLOOKUP(A9,[7]令和3年度契約状況調査票!$F:$AR,15,FALSE),"#,##0円")&amp;CHAR(10)&amp;VLOOKUP(A9,[7]令和3年度契約状況調査票!$F:$AR,31,FALSE),IF(P9="単価契約","単価契約"&amp;CHAR(10)&amp;"予定調達総額 "&amp;TEXT(VLOOKUP(A9,[7]令和3年度契約状況調査票!$F:$AR,15,FALSE),"#,##0円")&amp;CHAR(10)&amp;VLOOKUP(A9,[7]令和3年度契約状況調査票!$F:$AR,31,FALSE),VLOOKUP(A9,[7]令和3年度契約状況調査票!$F:$AR,31,FALSE))))))))</f>
        <v/>
      </c>
      <c r="P9" s="36" t="str">
        <f>IF(A9="","",VLOOKUP(A9,[7]令和3年度契約状況調査票!$F:$BY,52,FALSE))</f>
        <v/>
      </c>
      <c r="Q9" s="36" t="str">
        <f>IF(A9="","",IF(VLOOKUP(A9,[7]令和3年度契約状況調査票!$F:$AR,20,FALSE)="②同種の他の契約の予定価格を類推されるおそれがあるため公表しない","×","○"))</f>
        <v/>
      </c>
    </row>
    <row r="10" spans="1:17" s="36" customFormat="1" ht="60" customHeight="1">
      <c r="A10" s="42" t="str">
        <f>IF(MAX([7]令和3年度契約状況調査票!F9:F249)&gt;=ROW()-5,ROW()-5,"")</f>
        <v/>
      </c>
      <c r="B10" s="13" t="str">
        <f>IF(A10="","",VLOOKUP(A10,[7]令和3年度契約状況調査票!$F:$AR,4,FALSE))</f>
        <v/>
      </c>
      <c r="C10" s="14" t="str">
        <f>IF(A10="","",VLOOKUP(A10,[7]令和3年度契約状況調査票!$F:$AR,5,FALSE))</f>
        <v/>
      </c>
      <c r="D10" s="15" t="str">
        <f>IF(A10="","",VLOOKUP(A10,[7]令和3年度契約状況調査票!$F:$AR,8,FALSE))</f>
        <v/>
      </c>
      <c r="E10" s="13" t="str">
        <f>IF(A10="","",VLOOKUP(A10,[7]令和3年度契約状況調査票!$E:$AR,10,FALSE))</f>
        <v/>
      </c>
      <c r="F10" s="16" t="str">
        <f>IF(A10="","",VLOOKUP(A10,[7]令和3年度契約状況調査票!$F:$AR,10,FALSE))</f>
        <v/>
      </c>
      <c r="G10" s="45" t="str">
        <f>IF(A10="","",VLOOKUP(A10,[7]令和3年度契約状況調査票!$F:$AR,30,FALSE))</f>
        <v/>
      </c>
      <c r="H10" s="18" t="str">
        <f>IF(A10="","",IF(VLOOKUP(A10,[7]令和3年度契約状況調査票!$F:$AR,20,FALSE)="②同種の他の契約の予定価格を類推されるおそれがあるため公表しない","同種の他の契約の予定価格を類推されるおそれがあるため公表しない",IF(VLOOKUP(A10,[7]令和3年度契約状況調査票!$F:$AR,20,FALSE)="－","－",IF(VLOOKUP(A10,[7]令和3年度契約状況調査票!$F:$AR,6,FALSE)&lt;&gt;"",TEXT(VLOOKUP(A10,[7]令和3年度契約状況調査票!$F:$AR,13,FALSE),"#,##0円")&amp;CHAR(10)&amp;"(A)",VLOOKUP(A10,[7]令和3年度契約状況調査票!$F:$AR,13,FALSE)))))</f>
        <v/>
      </c>
      <c r="I10" s="18" t="str">
        <f>IF(A10="","",VLOOKUP(A10,[7]令和3年度契約状況調査票!$F:$AR,14,FALSE))</f>
        <v/>
      </c>
      <c r="J10" s="20" t="str">
        <f>IF(A10="","",IF(VLOOKUP(A10,[7]令和3年度契約状況調査票!$F:$AR,20,FALSE)="②同種の他の契約の予定価格を類推されるおそれがあるため公表しない","－",IF(VLOOKUP(A10,[7]令和3年度契約状況調査票!$F:$AR,20,FALSE)="－","－",IF(VLOOKUP(A10,[7]令和3年度契約状況調査票!$F:$AR,6,FALSE)&lt;&gt;"",TEXT(VLOOKUP(A10,[7]令和3年度契約状況調査票!$F:$AR,16,FALSE),"#.0%")&amp;CHAR(10)&amp;"(B/A×100)",VLOOKUP(A10,[7]令和3年度契約状況調査票!$F:$AR,16,FALSE)))))</f>
        <v/>
      </c>
      <c r="K10" s="38"/>
      <c r="L10" s="20" t="str">
        <f>IF(A10="","",IF(VLOOKUP(A10,[7]令和3年度契約状況調査票!$F:$AR,26,FALSE)="①公益社団法人","公社",IF(VLOOKUP(A10,[7]令和3年度契約状況調査票!$F:$AR,26,FALSE)="②公益財団法人","公財","")))</f>
        <v/>
      </c>
      <c r="M10" s="20" t="str">
        <f>IF(A10="","",VLOOKUP(A10,[7]令和3年度契約状況調査票!$F:$AR,27,FALSE))</f>
        <v/>
      </c>
      <c r="N10" s="20" t="str">
        <f>IF(A10="","",IF(VLOOKUP(A10,[7]令和3年度契約状況調査票!$F:$AR,27,FALSE)="国所管",VLOOKUP(A10,[7]令和3年度契約状況調査票!$F:$AR,21,FALSE),""))</f>
        <v/>
      </c>
      <c r="O10" s="22" t="str">
        <f>IF(A10="","",IF(AND(Q10="○",P10="分担契約/単価契約"),"単価契約"&amp;CHAR(10)&amp;"予定調達総額 "&amp;TEXT(VLOOKUP(A10,[7]令和3年度契約状況調査票!$F:$AR,15,FALSE),"#,##0円")&amp;"(B)"&amp;CHAR(10)&amp;"分担契約"&amp;CHAR(10)&amp;VLOOKUP(A10,[7]令和3年度契約状況調査票!$F:$AR,31,FALSE),IF(AND(Q10="○",P10="分担契約"),"分担契約"&amp;CHAR(10)&amp;"契約総額 "&amp;TEXT(VLOOKUP(A10,[7]令和3年度契約状況調査票!$F:$AR,15,FALSE),"#,##0円")&amp;"(B)"&amp;CHAR(10)&amp;VLOOKUP(A10,[7]令和3年度契約状況調査票!$F:$AR,31,FALSE),(IF(P10="分担契約/単価契約","単価契約"&amp;CHAR(10)&amp;"予定調達総額 "&amp;TEXT(VLOOKUP(A10,[7]令和3年度契約状況調査票!$F:$AR,15,FALSE),"#,##0円")&amp;CHAR(10)&amp;"分担契約"&amp;CHAR(10)&amp;VLOOKUP(A10,[7]令和3年度契約状況調査票!$F:$AR,31,FALSE),IF(P10="分担契約","分担契約"&amp;CHAR(10)&amp;"契約総額 "&amp;TEXT(VLOOKUP(A10,[7]令和3年度契約状況調査票!$F:$AR,15,FALSE),"#,##0円")&amp;CHAR(10)&amp;VLOOKUP(A10,[7]令和3年度契約状況調査票!$F:$AR,31,FALSE),IF(P10="単価契約","単価契約"&amp;CHAR(10)&amp;"予定調達総額 "&amp;TEXT(VLOOKUP(A10,[7]令和3年度契約状況調査票!$F:$AR,15,FALSE),"#,##0円")&amp;CHAR(10)&amp;VLOOKUP(A10,[7]令和3年度契約状況調査票!$F:$AR,31,FALSE),VLOOKUP(A10,[7]令和3年度契約状況調査票!$F:$AR,31,FALSE))))))))</f>
        <v/>
      </c>
      <c r="P10" s="36" t="str">
        <f>IF(A10="","",VLOOKUP(A10,[7]令和3年度契約状況調査票!$F:$BY,52,FALSE))</f>
        <v/>
      </c>
      <c r="Q10" s="36" t="str">
        <f>IF(A10="","",IF(VLOOKUP(A10,[7]令和3年度契約状況調査票!$F:$AR,20,FALSE)="②同種の他の契約の予定価格を類推されるおそれがあるため公表しない","×","○"))</f>
        <v/>
      </c>
    </row>
    <row r="11" spans="1:17" s="36" customFormat="1" ht="60" customHeight="1">
      <c r="A11" s="42" t="str">
        <f>IF(MAX([7]令和3年度契約状況調査票!F9:F250)&gt;=ROW()-5,ROW()-5,"")</f>
        <v/>
      </c>
      <c r="B11" s="13" t="str">
        <f>IF(A11="","",VLOOKUP(A11,[7]令和3年度契約状況調査票!$F:$AR,4,FALSE))</f>
        <v/>
      </c>
      <c r="C11" s="14" t="str">
        <f>IF(A11="","",VLOOKUP(A11,[7]令和3年度契約状況調査票!$F:$AR,5,FALSE))</f>
        <v/>
      </c>
      <c r="D11" s="15" t="str">
        <f>IF(A11="","",VLOOKUP(A11,[7]令和3年度契約状況調査票!$F:$AR,8,FALSE))</f>
        <v/>
      </c>
      <c r="E11" s="13" t="str">
        <f>IF(A11="","",VLOOKUP(A11,[7]令和3年度契約状況調査票!$F:$AR,9,FALSE))</f>
        <v/>
      </c>
      <c r="F11" s="16" t="str">
        <f>IF(A11="","",VLOOKUP(A11,[7]令和3年度契約状況調査票!$F:$AR,10,FALSE))</f>
        <v/>
      </c>
      <c r="G11" s="45" t="str">
        <f>IF(A11="","",VLOOKUP(A11,[7]令和3年度契約状況調査票!$F:$AR,30,FALSE))</f>
        <v/>
      </c>
      <c r="H11" s="18" t="str">
        <f>IF(A11="","",IF(VLOOKUP(A11,[7]令和3年度契約状況調査票!$F:$AR,20,FALSE)="②同種の他の契約の予定価格を類推されるおそれがあるため公表しない","同種の他の契約の予定価格を類推されるおそれがあるため公表しない",IF(VLOOKUP(A11,[7]令和3年度契約状況調査票!$F:$AR,20,FALSE)="－","－",IF(VLOOKUP(A11,[7]令和3年度契約状況調査票!$F:$AR,6,FALSE)&lt;&gt;"",TEXT(VLOOKUP(A11,[7]令和3年度契約状況調査票!$F:$AR,13,FALSE),"#,##0円")&amp;CHAR(10)&amp;"(A)",VLOOKUP(A11,[7]令和3年度契約状況調査票!$F:$AR,13,FALSE)))))</f>
        <v/>
      </c>
      <c r="I11" s="18" t="str">
        <f>IF(A11="","",VLOOKUP(A11,[7]令和3年度契約状況調査票!$F:$AR,14,FALSE))</f>
        <v/>
      </c>
      <c r="J11" s="20" t="str">
        <f>IF(A11="","",IF(VLOOKUP(A11,[7]令和3年度契約状況調査票!$F:$AR,20,FALSE)="②同種の他の契約の予定価格を類推されるおそれがあるため公表しない","－",IF(VLOOKUP(A11,[7]令和3年度契約状況調査票!$F:$AR,20,FALSE)="－","－",IF(VLOOKUP(A11,[7]令和3年度契約状況調査票!$F:$AR,6,FALSE)&lt;&gt;"",TEXT(VLOOKUP(A11,[7]令和3年度契約状況調査票!$F:$AR,16,FALSE),"#.0%")&amp;CHAR(10)&amp;"(B/A×100)",VLOOKUP(A11,[7]令和3年度契約状況調査票!$F:$AR,16,FALSE)))))</f>
        <v/>
      </c>
      <c r="K11" s="38"/>
      <c r="L11" s="20" t="str">
        <f>IF(A11="","",IF(VLOOKUP(A11,[7]令和3年度契約状況調査票!$F:$AR,26,FALSE)="①公益社団法人","公社",IF(VLOOKUP(A11,[7]令和3年度契約状況調査票!$F:$AR,26,FALSE)="②公益財団法人","公財","")))</f>
        <v/>
      </c>
      <c r="M11" s="20" t="str">
        <f>IF(A11="","",VLOOKUP(A11,[7]令和3年度契約状況調査票!$F:$AR,27,FALSE))</f>
        <v/>
      </c>
      <c r="N11" s="20" t="str">
        <f>IF(A11="","",IF(VLOOKUP(A11,[7]令和3年度契約状況調査票!$F:$AR,27,FALSE)="国所管",VLOOKUP(A11,[7]令和3年度契約状況調査票!$F:$AR,21,FALSE),""))</f>
        <v/>
      </c>
      <c r="O11" s="22" t="str">
        <f>IF(A11="","",IF(AND(Q11="○",P11="分担契約/単価契約"),"単価契約"&amp;CHAR(10)&amp;"予定調達総額 "&amp;TEXT(VLOOKUP(A11,[7]令和3年度契約状況調査票!$F:$AR,15,FALSE),"#,##0円")&amp;"(B)"&amp;CHAR(10)&amp;"分担契約"&amp;CHAR(10)&amp;VLOOKUP(A11,[7]令和3年度契約状況調査票!$F:$AR,31,FALSE),IF(AND(Q11="○",P11="分担契約"),"分担契約"&amp;CHAR(10)&amp;"契約総額 "&amp;TEXT(VLOOKUP(A11,[7]令和3年度契約状況調査票!$F:$AR,15,FALSE),"#,##0円")&amp;"(B)"&amp;CHAR(10)&amp;VLOOKUP(A11,[7]令和3年度契約状況調査票!$F:$AR,31,FALSE),(IF(P11="分担契約/単価契約","単価契約"&amp;CHAR(10)&amp;"予定調達総額 "&amp;TEXT(VLOOKUP(A11,[7]令和3年度契約状況調査票!$F:$AR,15,FALSE),"#,##0円")&amp;CHAR(10)&amp;"分担契約"&amp;CHAR(10)&amp;VLOOKUP(A11,[7]令和3年度契約状況調査票!$F:$AR,31,FALSE),IF(P11="分担契約","分担契約"&amp;CHAR(10)&amp;"契約総額 "&amp;TEXT(VLOOKUP(A11,[7]令和3年度契約状況調査票!$F:$AR,15,FALSE),"#,##0円")&amp;CHAR(10)&amp;VLOOKUP(A11,[7]令和3年度契約状況調査票!$F:$AR,31,FALSE),IF(P11="単価契約","単価契約"&amp;CHAR(10)&amp;"予定調達総額 "&amp;TEXT(VLOOKUP(A11,[7]令和3年度契約状況調査票!$F:$AR,15,FALSE),"#,##0円")&amp;CHAR(10)&amp;VLOOKUP(A11,[7]令和3年度契約状況調査票!$F:$AR,31,FALSE),VLOOKUP(A11,[7]令和3年度契約状況調査票!$F:$AR,31,FALSE))))))))</f>
        <v/>
      </c>
      <c r="P11" s="36" t="str">
        <f>IF(A11="","",VLOOKUP(A11,[7]令和3年度契約状況調査票!$F:$BY,52,FALSE))</f>
        <v/>
      </c>
      <c r="Q11" s="36" t="str">
        <f>IF(A11="","",IF(VLOOKUP(A11,[7]令和3年度契約状況調査票!$F:$AR,20,FALSE)="②同種の他の契約の予定価格を類推されるおそれがあるため公表しない","×","○"))</f>
        <v/>
      </c>
    </row>
    <row r="12" spans="1:17" s="36" customFormat="1" ht="60" hidden="1" customHeight="1">
      <c r="A12" s="42" t="str">
        <f>IF(MAX([7]令和3年度契約状況調査票!F9:F251)&gt;=ROW()-5,ROW()-5,"")</f>
        <v/>
      </c>
      <c r="B12" s="13" t="str">
        <f>IF(A12="","",VLOOKUP(A12,[7]令和3年度契約状況調査票!$F:$AR,4,FALSE))</f>
        <v/>
      </c>
      <c r="C12" s="14" t="str">
        <f>IF(A12="","",VLOOKUP(A12,[7]令和3年度契約状況調査票!$F:$AR,5,FALSE))</f>
        <v/>
      </c>
      <c r="D12" s="15" t="str">
        <f>IF(A12="","",VLOOKUP(A12,[7]令和3年度契約状況調査票!$F:$AR,8,FALSE))</f>
        <v/>
      </c>
      <c r="E12" s="13" t="str">
        <f>IF(A12="","",VLOOKUP(A12,[7]令和3年度契約状況調査票!$F:$AR,9,FALSE))</f>
        <v/>
      </c>
      <c r="F12" s="16" t="str">
        <f>IF(A12="","",VLOOKUP(A12,[7]令和3年度契約状況調査票!$F:$AR,10,FALSE))</f>
        <v/>
      </c>
      <c r="G12" s="45" t="str">
        <f>IF(A12="","",VLOOKUP(A12,[7]令和3年度契約状況調査票!$F:$AR,30,FALSE))</f>
        <v/>
      </c>
      <c r="H12" s="18" t="str">
        <f>IF(A12="","",IF(VLOOKUP(A12,[7]令和3年度契約状況調査票!$F:$AR,20,FALSE)="②同種の他の契約の予定価格を類推されるおそれがあるため公表しない","同種の他の契約の予定価格を類推されるおそれがあるため公表しない",IF(VLOOKUP(A12,[7]令和3年度契約状況調査票!$F:$AR,20,FALSE)="－","－",IF(VLOOKUP(A12,[7]令和3年度契約状況調査票!$F:$AR,6,FALSE)&lt;&gt;"",TEXT(VLOOKUP(A12,[7]令和3年度契約状況調査票!$F:$AR,13,FALSE),"#,##0円")&amp;CHAR(10)&amp;"(A)",VLOOKUP(A12,[7]令和3年度契約状況調査票!$F:$AR,13,FALSE)))))</f>
        <v/>
      </c>
      <c r="I12" s="18" t="str">
        <f>IF(A12="","",VLOOKUP(A12,[7]令和3年度契約状況調査票!$F:$AR,14,FALSE))</f>
        <v/>
      </c>
      <c r="J12" s="20" t="str">
        <f>IF(A12="","",IF(VLOOKUP(A12,[7]令和3年度契約状況調査票!$F:$AR,20,FALSE)="②同種の他の契約の予定価格を類推されるおそれがあるため公表しない","－",IF(VLOOKUP(A12,[7]令和3年度契約状況調査票!$F:$AR,20,FALSE)="－","－",IF(VLOOKUP(A12,[7]令和3年度契約状況調査票!$F:$AR,6,FALSE)&lt;&gt;"",TEXT(VLOOKUP(A12,[7]令和3年度契約状況調査票!$F:$AR,16,FALSE),"#.0%")&amp;CHAR(10)&amp;"(B/A×100)",VLOOKUP(A12,[7]令和3年度契約状況調査票!$F:$AR,16,FALSE)))))</f>
        <v/>
      </c>
      <c r="K12" s="38"/>
      <c r="L12" s="20" t="str">
        <f>IF(A12="","",IF(VLOOKUP(A12,[7]令和3年度契約状況調査票!$F:$AR,26,FALSE)="①公益社団法人","公社",IF(VLOOKUP(A12,[7]令和3年度契約状況調査票!$F:$AR,26,FALSE)="②公益財団法人","公財","")))</f>
        <v/>
      </c>
      <c r="M12" s="20" t="str">
        <f>IF(A12="","",VLOOKUP(A12,[7]令和3年度契約状況調査票!$F:$AR,27,FALSE))</f>
        <v/>
      </c>
      <c r="N12" s="20" t="str">
        <f>IF(A12="","",IF(VLOOKUP(A12,[7]令和3年度契約状況調査票!$F:$AR,27,FALSE)="国所管",VLOOKUP(A12,[7]令和3年度契約状況調査票!$F:$AR,21,FALSE),""))</f>
        <v/>
      </c>
      <c r="O12" s="22" t="str">
        <f>IF(A12="","",IF(AND(Q12="○",P12="分担契約/単価契約"),"単価契約"&amp;CHAR(10)&amp;"予定調達総額 "&amp;TEXT(VLOOKUP(A12,[7]令和3年度契約状況調査票!$F:$AR,15,FALSE),"#,##0円")&amp;"(B)"&amp;CHAR(10)&amp;"分担契約"&amp;CHAR(10)&amp;VLOOKUP(A12,[7]令和3年度契約状況調査票!$F:$AR,31,FALSE),IF(AND(Q12="○",P12="分担契約"),"分担契約"&amp;CHAR(10)&amp;"契約総額 "&amp;TEXT(VLOOKUP(A12,[7]令和3年度契約状況調査票!$F:$AR,15,FALSE),"#,##0円")&amp;"(B)"&amp;CHAR(10)&amp;VLOOKUP(A12,[7]令和3年度契約状況調査票!$F:$AR,31,FALSE),(IF(P12="分担契約/単価契約","単価契約"&amp;CHAR(10)&amp;"予定調達総額 "&amp;TEXT(VLOOKUP(A12,[7]令和3年度契約状況調査票!$F:$AR,15,FALSE),"#,##0円")&amp;CHAR(10)&amp;"分担契約"&amp;CHAR(10)&amp;VLOOKUP(A12,[7]令和3年度契約状況調査票!$F:$AR,31,FALSE),IF(P12="分担契約","分担契約"&amp;CHAR(10)&amp;"契約総額 "&amp;TEXT(VLOOKUP(A12,[7]令和3年度契約状況調査票!$F:$AR,15,FALSE),"#,##0円")&amp;CHAR(10)&amp;VLOOKUP(A12,[7]令和3年度契約状況調査票!$F:$AR,31,FALSE),IF(P12="単価契約","単価契約"&amp;CHAR(10)&amp;"予定調達総額 "&amp;TEXT(VLOOKUP(A12,[7]令和3年度契約状況調査票!$F:$AR,15,FALSE),"#,##0円")&amp;CHAR(10)&amp;VLOOKUP(A12,[7]令和3年度契約状況調査票!$F:$AR,31,FALSE),VLOOKUP(A12,[7]令和3年度契約状況調査票!$F:$AR,31,FALSE))))))))</f>
        <v/>
      </c>
      <c r="P12" s="36" t="str">
        <f>IF(A12="","",VLOOKUP(A12,[7]令和3年度契約状況調査票!$F:$BY,52,FALSE))</f>
        <v/>
      </c>
      <c r="Q12" s="36" t="str">
        <f>IF(A12="","",IF(VLOOKUP(A12,[7]令和3年度契約状況調査票!$F:$AR,20,FALSE)="②同種の他の契約の予定価格を類推されるおそれがあるため公表しない","×","○"))</f>
        <v/>
      </c>
    </row>
    <row r="13" spans="1:17" s="36" customFormat="1" ht="89.25" hidden="1" customHeight="1">
      <c r="A13" s="42" t="str">
        <f>IF(MAX([7]令和3年度契約状況調査票!F9:F252)&gt;=ROW()-5,ROW()-5,"")</f>
        <v/>
      </c>
      <c r="B13" s="13" t="str">
        <f>IF(A13="","",VLOOKUP(A13,[7]令和3年度契約状況調査票!$F:$AR,4,FALSE))</f>
        <v/>
      </c>
      <c r="C13" s="14" t="str">
        <f>IF(A13="","",VLOOKUP(A13,[7]令和3年度契約状況調査票!$F:$AR,5,FALSE))</f>
        <v/>
      </c>
      <c r="D13" s="15" t="str">
        <f>IF(A13="","",VLOOKUP(A13,[7]令和3年度契約状況調査票!$F:$AR,8,FALSE))</f>
        <v/>
      </c>
      <c r="E13" s="13" t="str">
        <f>IF(A13="","",VLOOKUP(A13,[7]令和3年度契約状況調査票!$F:$AR,9,FALSE))</f>
        <v/>
      </c>
      <c r="F13" s="16" t="str">
        <f>IF(A13="","",VLOOKUP(A13,[7]令和3年度契約状況調査票!$F:$AR,10,FALSE))</f>
        <v/>
      </c>
      <c r="G13" s="45" t="str">
        <f>IF(A13="","",VLOOKUP(A13,[7]令和3年度契約状況調査票!$F:$AR,30,FALSE))</f>
        <v/>
      </c>
      <c r="H13" s="18" t="str">
        <f>IF(A13="","",IF(VLOOKUP(A13,[7]令和3年度契約状況調査票!$F:$AR,20,FALSE)="②同種の他の契約の予定価格を類推されるおそれがあるため公表しない","同種の他の契約の予定価格を類推されるおそれがあるため公表しない",IF(VLOOKUP(A13,[7]令和3年度契約状況調査票!$F:$AR,20,FALSE)="－","－",IF(VLOOKUP(A13,[7]令和3年度契約状況調査票!$F:$AR,6,FALSE)&lt;&gt;"",TEXT(VLOOKUP(A13,[7]令和3年度契約状況調査票!$F:$AR,13,FALSE),"#,##0円")&amp;CHAR(10)&amp;"(A)",VLOOKUP(A13,[7]令和3年度契約状況調査票!$F:$AR,13,FALSE)))))</f>
        <v/>
      </c>
      <c r="I13" s="18" t="str">
        <f>IF(A13="","",VLOOKUP(A13,[7]令和3年度契約状況調査票!$F:$AR,14,FALSE))</f>
        <v/>
      </c>
      <c r="J13" s="20" t="str">
        <f>IF(A13="","",IF(VLOOKUP(A13,[7]令和3年度契約状況調査票!$F:$AR,20,FALSE)="②同種の他の契約の予定価格を類推されるおそれがあるため公表しない","－",IF(VLOOKUP(A13,[7]令和3年度契約状況調査票!$F:$AR,20,FALSE)="－","－",IF(VLOOKUP(A13,[7]令和3年度契約状況調査票!$F:$AR,6,FALSE)&lt;&gt;"",TEXT(VLOOKUP(A13,[7]令和3年度契約状況調査票!$F:$AR,16,FALSE),"#.0%")&amp;CHAR(10)&amp;"(B/A×100)",VLOOKUP(A13,[7]令和3年度契約状況調査票!$F:$AR,16,FALSE)))))</f>
        <v/>
      </c>
      <c r="K13" s="38"/>
      <c r="L13" s="20" t="str">
        <f>IF(A13="","",IF(VLOOKUP(A13,[7]令和3年度契約状況調査票!$F:$AR,26,FALSE)="①公益社団法人","公社",IF(VLOOKUP(A13,[7]令和3年度契約状況調査票!$F:$AR,26,FALSE)="②公益財団法人","公財","")))</f>
        <v/>
      </c>
      <c r="M13" s="20" t="str">
        <f>IF(A13="","",VLOOKUP(A13,[7]令和3年度契約状況調査票!$F:$AR,27,FALSE))</f>
        <v/>
      </c>
      <c r="N13" s="20" t="str">
        <f>IF(A13="","",IF(VLOOKUP(A13,[7]令和3年度契約状況調査票!$F:$AR,27,FALSE)="国所管",VLOOKUP(A13,[7]令和3年度契約状況調査票!$F:$AR,21,FALSE),""))</f>
        <v/>
      </c>
      <c r="O13" s="22" t="str">
        <f>IF(A13="","",IF(AND(Q13="○",P13="分担契約/単価契約"),"単価契約"&amp;CHAR(10)&amp;"予定調達総額 "&amp;TEXT(VLOOKUP(A13,[7]令和3年度契約状況調査票!$F:$AR,15,FALSE),"#,##0円")&amp;"(B)"&amp;CHAR(10)&amp;"分担契約"&amp;CHAR(10)&amp;VLOOKUP(A13,[7]令和3年度契約状況調査票!$F:$AR,31,FALSE),IF(AND(Q13="○",P13="分担契約"),"分担契約"&amp;CHAR(10)&amp;"契約総額 "&amp;TEXT(VLOOKUP(A13,[7]令和3年度契約状況調査票!$F:$AR,15,FALSE),"#,##0円")&amp;"(B)"&amp;CHAR(10)&amp;VLOOKUP(A13,[7]令和3年度契約状況調査票!$F:$AR,31,FALSE),(IF(P13="分担契約/単価契約","単価契約"&amp;CHAR(10)&amp;"予定調達総額 "&amp;TEXT(VLOOKUP(A13,[7]令和3年度契約状況調査票!$F:$AR,15,FALSE),"#,##0円")&amp;CHAR(10)&amp;"分担契約"&amp;CHAR(10)&amp;VLOOKUP(A13,[7]令和3年度契約状況調査票!$F:$AR,31,FALSE),IF(P13="分担契約","分担契約"&amp;CHAR(10)&amp;"契約総額 "&amp;TEXT(VLOOKUP(A13,[7]令和3年度契約状況調査票!$F:$AR,15,FALSE),"#,##0円")&amp;CHAR(10)&amp;VLOOKUP(A13,[7]令和3年度契約状況調査票!$F:$AR,31,FALSE),IF(P13="単価契約","単価契約"&amp;CHAR(10)&amp;"予定調達総額 "&amp;TEXT(VLOOKUP(A13,[7]令和3年度契約状況調査票!$F:$AR,15,FALSE),"#,##0円")&amp;CHAR(10)&amp;VLOOKUP(A13,[7]令和3年度契約状況調査票!$F:$AR,31,FALSE),VLOOKUP(A13,[7]令和3年度契約状況調査票!$F:$AR,31,FALSE))))))))</f>
        <v/>
      </c>
      <c r="P13" s="36" t="str">
        <f>IF(A13="","",VLOOKUP(A13,[7]令和3年度契約状況調査票!$F:$BY,52,FALSE))</f>
        <v/>
      </c>
      <c r="Q13" s="36" t="str">
        <f>IF(A13="","",IF(VLOOKUP(A13,[7]令和3年度契約状況調査票!$F:$AR,20,FALSE)="②同種の他の契約の予定価格を類推されるおそれがあるため公表しない","×","○"))</f>
        <v/>
      </c>
    </row>
    <row r="14" spans="1:17" s="36" customFormat="1" ht="120.75" hidden="1" customHeight="1">
      <c r="A14" s="42" t="str">
        <f>IF(MAX([7]令和3年度契約状況調査票!F9:F253)&gt;=ROW()-5,ROW()-5,"")</f>
        <v/>
      </c>
      <c r="B14" s="13" t="str">
        <f>IF(A14="","",VLOOKUP(A14,[7]令和3年度契約状況調査票!$F:$AR,4,FALSE))</f>
        <v/>
      </c>
      <c r="C14" s="14" t="str">
        <f>IF(A14="","",VLOOKUP(A14,[7]令和3年度契約状況調査票!$F:$AR,5,FALSE))</f>
        <v/>
      </c>
      <c r="D14" s="15" t="str">
        <f>IF(A14="","",VLOOKUP(A14,[7]令和3年度契約状況調査票!$F:$AR,8,FALSE))</f>
        <v/>
      </c>
      <c r="E14" s="13" t="str">
        <f>IF(A14="","",VLOOKUP(A14,[7]令和3年度契約状況調査票!$F:$AR,9,FALSE))</f>
        <v/>
      </c>
      <c r="F14" s="16" t="str">
        <f>IF(A14="","",VLOOKUP(A14,[7]令和3年度契約状況調査票!$F:$AR,10,FALSE))</f>
        <v/>
      </c>
      <c r="G14" s="45" t="str">
        <f>IF(A14="","",VLOOKUP(A14,[7]令和3年度契約状況調査票!$F:$AR,30,FALSE))</f>
        <v/>
      </c>
      <c r="H14" s="18" t="str">
        <f>IF(A14="","",IF(VLOOKUP(A14,[7]令和3年度契約状況調査票!$F:$AR,20,FALSE)="②同種の他の契約の予定価格を類推されるおそれがあるため公表しない","同種の他の契約の予定価格を類推されるおそれがあるため公表しない",IF(VLOOKUP(A14,[7]令和3年度契約状況調査票!$F:$AR,20,FALSE)="－","－",IF(VLOOKUP(A14,[7]令和3年度契約状況調査票!$F:$AR,6,FALSE)&lt;&gt;"",TEXT(VLOOKUP(A14,[7]令和3年度契約状況調査票!$F:$AR,13,FALSE),"#,##0円")&amp;CHAR(10)&amp;"(A)",VLOOKUP(A14,[7]令和3年度契約状況調査票!$F:$AR,13,FALSE)))))</f>
        <v/>
      </c>
      <c r="I14" s="18" t="str">
        <f>IF(A14="","",VLOOKUP(A14,[7]令和3年度契約状況調査票!$F:$AR,14,FALSE))</f>
        <v/>
      </c>
      <c r="J14" s="20" t="str">
        <f>IF(A14="","",IF(VLOOKUP(A14,[7]令和3年度契約状況調査票!$F:$AR,20,FALSE)="②同種の他の契約の予定価格を類推されるおそれがあるため公表しない","－",IF(VLOOKUP(A14,[7]令和3年度契約状況調査票!$F:$AR,20,FALSE)="－","－",IF(VLOOKUP(A14,[7]令和3年度契約状況調査票!$F:$AR,6,FALSE)&lt;&gt;"",TEXT(VLOOKUP(A14,[7]令和3年度契約状況調査票!$F:$AR,16,FALSE),"#.0%")&amp;CHAR(10)&amp;"(B/A×100)",VLOOKUP(A14,[7]令和3年度契約状況調査票!$F:$AR,16,FALSE)))))</f>
        <v/>
      </c>
      <c r="K14" s="38"/>
      <c r="L14" s="20" t="str">
        <f>IF(A14="","",IF(VLOOKUP(A14,[7]令和3年度契約状況調査票!$F:$AR,26,FALSE)="①公益社団法人","公社",IF(VLOOKUP(A14,[7]令和3年度契約状況調査票!$F:$AR,26,FALSE)="②公益財団法人","公財","")))</f>
        <v/>
      </c>
      <c r="M14" s="20" t="str">
        <f>IF(A14="","",VLOOKUP(A14,[7]令和3年度契約状況調査票!$F:$AR,27,FALSE))</f>
        <v/>
      </c>
      <c r="N14" s="20" t="str">
        <f>IF(A14="","",IF(VLOOKUP(A14,[7]令和3年度契約状況調査票!$F:$AR,27,FALSE)="国所管",VLOOKUP(A14,[7]令和3年度契約状況調査票!$F:$AR,21,FALSE),""))</f>
        <v/>
      </c>
      <c r="O14" s="22" t="str">
        <f>IF(A14="","",IF(AND(Q14="○",P14="分担契約/単価契約"),"単価契約"&amp;CHAR(10)&amp;"予定調達総額 "&amp;TEXT(VLOOKUP(A14,[7]令和3年度契約状況調査票!$F:$AR,15,FALSE),"#,##0円")&amp;"(B)"&amp;CHAR(10)&amp;"分担契約"&amp;CHAR(10)&amp;VLOOKUP(A14,[7]令和3年度契約状況調査票!$F:$AR,31,FALSE),IF(AND(Q14="○",P14="分担契約"),"分担契約"&amp;CHAR(10)&amp;"契約総額 "&amp;TEXT(VLOOKUP(A14,[7]令和3年度契約状況調査票!$F:$AR,15,FALSE),"#,##0円")&amp;"(B)"&amp;CHAR(10)&amp;VLOOKUP(A14,[7]令和3年度契約状況調査票!$F:$AR,31,FALSE),(IF(P14="分担契約/単価契約","単価契約"&amp;CHAR(10)&amp;"予定調達総額 "&amp;TEXT(VLOOKUP(A14,[7]令和3年度契約状況調査票!$F:$AR,15,FALSE),"#,##0円")&amp;CHAR(10)&amp;"分担契約"&amp;CHAR(10)&amp;VLOOKUP(A14,[7]令和3年度契約状況調査票!$F:$AR,31,FALSE),IF(P14="分担契約","分担契約"&amp;CHAR(10)&amp;"契約総額 "&amp;TEXT(VLOOKUP(A14,[7]令和3年度契約状況調査票!$F:$AR,15,FALSE),"#,##0円")&amp;CHAR(10)&amp;VLOOKUP(A14,[7]令和3年度契約状況調査票!$F:$AR,31,FALSE),IF(P14="単価契約","単価契約"&amp;CHAR(10)&amp;"予定調達総額 "&amp;TEXT(VLOOKUP(A14,[7]令和3年度契約状況調査票!$F:$AR,15,FALSE),"#,##0円")&amp;CHAR(10)&amp;VLOOKUP(A14,[7]令和3年度契約状況調査票!$F:$AR,31,FALSE),VLOOKUP(A14,[7]令和3年度契約状況調査票!$F:$AR,31,FALSE))))))))</f>
        <v/>
      </c>
      <c r="P14" s="36" t="str">
        <f>IF(A14="","",VLOOKUP(A14,[7]令和3年度契約状況調査票!$F:$BY,52,FALSE))</f>
        <v/>
      </c>
    </row>
    <row r="15" spans="1:17" s="36" customFormat="1" ht="120.75" hidden="1" customHeight="1">
      <c r="A15" s="42" t="str">
        <f>IF(MAX([7]令和3年度契約状況調査票!F9:F254)&gt;=ROW()-5,ROW()-5,"")</f>
        <v/>
      </c>
      <c r="B15" s="13" t="str">
        <f>IF(A15="","",VLOOKUP(A15,[7]令和3年度契約状況調査票!$F:$AR,4,FALSE))</f>
        <v/>
      </c>
      <c r="C15" s="14" t="str">
        <f>IF(A15="","",VLOOKUP(A15,[7]令和3年度契約状況調査票!$F:$AR,5,FALSE))</f>
        <v/>
      </c>
      <c r="D15" s="15" t="str">
        <f>IF(A15="","",VLOOKUP(A15,[7]令和3年度契約状況調査票!$F:$AR,8,FALSE))</f>
        <v/>
      </c>
      <c r="E15" s="13" t="str">
        <f>IF(A15="","",VLOOKUP(A15,[7]令和3年度契約状況調査票!$F:$AR,9,FALSE))</f>
        <v/>
      </c>
      <c r="F15" s="16" t="str">
        <f>IF(A15="","",VLOOKUP(A15,[7]令和3年度契約状況調査票!$F:$AR,10,FALSE))</f>
        <v/>
      </c>
      <c r="G15" s="45" t="str">
        <f>IF(A15="","",VLOOKUP(A15,[7]令和3年度契約状況調査票!$F:$AR,30,FALSE))</f>
        <v/>
      </c>
      <c r="H15" s="18" t="str">
        <f>IF(A15="","",IF(VLOOKUP(A15,[7]令和3年度契約状況調査票!$F:$AR,20,FALSE)="②同種の他の契約の予定価格を類推されるおそれがあるため公表しない","同種の他の契約の予定価格を類推されるおそれがあるため公表しない",IF(VLOOKUP(A15,[7]令和3年度契約状況調査票!$F:$AR,20,FALSE)="－","－",IF(VLOOKUP(A15,[7]令和3年度契約状況調査票!$F:$AR,6,FALSE)&lt;&gt;"",TEXT(VLOOKUP(A15,[7]令和3年度契約状況調査票!$F:$AR,13,FALSE),"#,##0円")&amp;CHAR(10)&amp;"(A)",VLOOKUP(A15,[7]令和3年度契約状況調査票!$F:$AR,13,FALSE)))))</f>
        <v/>
      </c>
      <c r="I15" s="18" t="str">
        <f>IF(A15="","",VLOOKUP(A15,[7]令和3年度契約状況調査票!$F:$AR,14,FALSE))</f>
        <v/>
      </c>
      <c r="J15" s="20" t="str">
        <f>IF(A15="","",IF(VLOOKUP(A15,[7]令和3年度契約状況調査票!$F:$AR,20,FALSE)="②同種の他の契約の予定価格を類推されるおそれがあるため公表しない","－",IF(VLOOKUP(A15,[7]令和3年度契約状況調査票!$F:$AR,20,FALSE)="－","－",IF(VLOOKUP(A15,[7]令和3年度契約状況調査票!$F:$AR,6,FALSE)&lt;&gt;"",TEXT(VLOOKUP(A15,[7]令和3年度契約状況調査票!$F:$AR,16,FALSE),"#.0%")&amp;CHAR(10)&amp;"(B/A×100)",VLOOKUP(A15,[7]令和3年度契約状況調査票!$F:$AR,16,FALSE)))))</f>
        <v/>
      </c>
      <c r="K15" s="38"/>
      <c r="L15" s="20" t="str">
        <f>IF(A15="","",IF(VLOOKUP(A15,[7]令和3年度契約状況調査票!$F:$AR,26,FALSE)="①公益社団法人","公社",IF(VLOOKUP(A15,[7]令和3年度契約状況調査票!$F:$AR,26,FALSE)="②公益財団法人","公財","")))</f>
        <v/>
      </c>
      <c r="M15" s="20" t="str">
        <f>IF(A15="","",VLOOKUP(A15,[7]令和3年度契約状況調査票!$F:$AR,27,FALSE))</f>
        <v/>
      </c>
      <c r="N15" s="20" t="str">
        <f>IF(A15="","",IF(VLOOKUP(A15,[7]令和3年度契約状況調査票!$F:$AR,27,FALSE)="国所管",VLOOKUP(A15,[7]令和3年度契約状況調査票!$F:$AR,21,FALSE),""))</f>
        <v/>
      </c>
      <c r="O15" s="22" t="str">
        <f>IF(A15="","",IF(AND(Q15="○",P15="分担契約/単価契約"),"単価契約"&amp;CHAR(10)&amp;"予定調達総額 "&amp;TEXT(VLOOKUP(A15,[7]令和3年度契約状況調査票!$F:$AR,15,FALSE),"#,##0円")&amp;"(B)"&amp;CHAR(10)&amp;"分担契約"&amp;CHAR(10)&amp;VLOOKUP(A15,[7]令和3年度契約状況調査票!$F:$AR,31,FALSE),IF(AND(Q15="○",P15="分担契約"),"分担契約"&amp;CHAR(10)&amp;"契約総額 "&amp;TEXT(VLOOKUP(A15,[7]令和3年度契約状況調査票!$F:$AR,15,FALSE),"#,##0円")&amp;"(B)"&amp;CHAR(10)&amp;VLOOKUP(A15,[7]令和3年度契約状況調査票!$F:$AR,31,FALSE),(IF(P15="分担契約/単価契約","単価契約"&amp;CHAR(10)&amp;"予定調達総額 "&amp;TEXT(VLOOKUP(A15,[7]令和3年度契約状況調査票!$F:$AR,15,FALSE),"#,##0円")&amp;CHAR(10)&amp;"分担契約"&amp;CHAR(10)&amp;VLOOKUP(A15,[7]令和3年度契約状況調査票!$F:$AR,31,FALSE),IF(P15="分担契約","分担契約"&amp;CHAR(10)&amp;"契約総額 "&amp;TEXT(VLOOKUP(A15,[7]令和3年度契約状況調査票!$F:$AR,15,FALSE),"#,##0円")&amp;CHAR(10)&amp;VLOOKUP(A15,[7]令和3年度契約状況調査票!$F:$AR,31,FALSE),IF(P15="単価契約","単価契約"&amp;CHAR(10)&amp;"予定調達総額 "&amp;TEXT(VLOOKUP(A15,[7]令和3年度契約状況調査票!$F:$AR,15,FALSE),"#,##0円")&amp;CHAR(10)&amp;VLOOKUP(A15,[7]令和3年度契約状況調査票!$F:$AR,31,FALSE),VLOOKUP(A15,[7]令和3年度契約状況調査票!$F:$AR,31,FALSE))))))))</f>
        <v/>
      </c>
      <c r="P15" s="36" t="str">
        <f>IF(A15="","",VLOOKUP(A15,[7]令和3年度契約状況調査票!$F:$BY,52,FALSE))</f>
        <v/>
      </c>
    </row>
    <row r="16" spans="1:17" s="36" customFormat="1" ht="67.5" hidden="1" customHeight="1">
      <c r="A16" s="42" t="str">
        <f>IF(MAX([7]令和3年度契約状況調査票!F10:F255)&gt;=ROW()-5,ROW()-5,"")</f>
        <v/>
      </c>
      <c r="B16" s="13" t="str">
        <f>IF(A16="","",VLOOKUP(A16,[7]令和3年度契約状況調査票!$F:$AR,4,FALSE))</f>
        <v/>
      </c>
      <c r="C16" s="14" t="str">
        <f>IF(A16="","",VLOOKUP(A16,[7]令和3年度契約状況調査票!$F:$AR,5,FALSE))</f>
        <v/>
      </c>
      <c r="D16" s="15" t="str">
        <f>IF(A16="","",VLOOKUP(A16,[7]令和3年度契約状況調査票!$F:$AR,8,FALSE))</f>
        <v/>
      </c>
      <c r="E16" s="13" t="str">
        <f>IF(A16="","",VLOOKUP(A16,[7]令和3年度契約状況調査票!$F:$AR,9,FALSE))</f>
        <v/>
      </c>
      <c r="F16" s="16" t="str">
        <f>IF(A16="","",VLOOKUP(A16,[7]令和3年度契約状況調査票!$F:$AR,10,FALSE))</f>
        <v/>
      </c>
      <c r="G16" s="45" t="str">
        <f>IF(A16="","",VLOOKUP(A16,[7]令和3年度契約状況調査票!$F:$AR,30,FALSE))</f>
        <v/>
      </c>
      <c r="H16" s="18" t="str">
        <f>IF(A16="","",IF(VLOOKUP(A16,[7]令和3年度契約状況調査票!$F:$AR,20,FALSE)="②同種の他の契約の予定価格を類推されるおそれがあるため公表しない","同種の他の契約の予定価格を類推されるおそれがあるため公表しない",IF(VLOOKUP(A16,[7]令和3年度契約状況調査票!$F:$AR,20,FALSE)="－","－",IF(VLOOKUP(A16,[7]令和3年度契約状況調査票!$F:$AR,6,FALSE)&lt;&gt;"",TEXT(VLOOKUP(A16,[7]令和3年度契約状況調査票!$F:$AR,13,FALSE),"#,##0円")&amp;CHAR(10)&amp;"(A)",VLOOKUP(A16,[7]令和3年度契約状況調査票!$F:$AR,13,FALSE)))))</f>
        <v/>
      </c>
      <c r="I16" s="18" t="str">
        <f>IF(A16="","",VLOOKUP(A16,[7]令和3年度契約状況調査票!$F:$AR,14,FALSE))</f>
        <v/>
      </c>
      <c r="J16" s="20" t="str">
        <f>IF(A16="","",IF(VLOOKUP(A16,[7]令和3年度契約状況調査票!$F:$AR,20,FALSE)="②同種の他の契約の予定価格を類推されるおそれがあるため公表しない","－",IF(VLOOKUP(A16,[7]令和3年度契約状況調査票!$F:$AR,20,FALSE)="－","－",IF(VLOOKUP(A16,[7]令和3年度契約状況調査票!$F:$AR,6,FALSE)&lt;&gt;"",TEXT(VLOOKUP(A16,[7]令和3年度契約状況調査票!$F:$AR,16,FALSE),"#.0%")&amp;CHAR(10)&amp;"(B/A×100)",VLOOKUP(A16,[7]令和3年度契約状況調査票!$F:$AR,16,FALSE)))))</f>
        <v/>
      </c>
      <c r="K16" s="38"/>
      <c r="L16" s="20" t="str">
        <f>IF(A16="","",IF(VLOOKUP(A16,[7]令和3年度契約状況調査票!$F:$AR,26,FALSE)="①公益社団法人","公社",IF(VLOOKUP(A16,[7]令和3年度契約状況調査票!$F:$AR,26,FALSE)="②公益財団法人","公財","")))</f>
        <v/>
      </c>
      <c r="M16" s="20" t="str">
        <f>IF(A16="","",VLOOKUP(A16,[7]令和3年度契約状況調査票!$F:$AR,27,FALSE))</f>
        <v/>
      </c>
      <c r="N16" s="20" t="str">
        <f>IF(A16="","",IF(VLOOKUP(A16,[7]令和3年度契約状況調査票!$F:$AR,27,FALSE)="国所管",VLOOKUP(A16,[7]令和3年度契約状況調査票!$F:$AR,21,FALSE),""))</f>
        <v/>
      </c>
      <c r="O16" s="22" t="str">
        <f>IF(A16="","",IF(AND(Q16="○",P16="分担契約/単価契約"),"単価契約"&amp;CHAR(10)&amp;"予定調達総額 "&amp;TEXT(VLOOKUP(A16,[7]令和3年度契約状況調査票!$F:$AR,15,FALSE),"#,##0円")&amp;"(B)"&amp;CHAR(10)&amp;"分担契約"&amp;CHAR(10)&amp;VLOOKUP(A16,[7]令和3年度契約状況調査票!$F:$AR,31,FALSE),IF(AND(Q16="○",P16="分担契約"),"分担契約"&amp;CHAR(10)&amp;"契約総額 "&amp;TEXT(VLOOKUP(A16,[7]令和3年度契約状況調査票!$F:$AR,15,FALSE),"#,##0円")&amp;"(B)"&amp;CHAR(10)&amp;VLOOKUP(A16,[7]令和3年度契約状況調査票!$F:$AR,31,FALSE),(IF(P16="分担契約/単価契約","単価契約"&amp;CHAR(10)&amp;"予定調達総額 "&amp;TEXT(VLOOKUP(A16,[7]令和3年度契約状況調査票!$F:$AR,15,FALSE),"#,##0円")&amp;CHAR(10)&amp;"分担契約"&amp;CHAR(10)&amp;VLOOKUP(A16,[7]令和3年度契約状況調査票!$F:$AR,31,FALSE),IF(P16="分担契約","分担契約"&amp;CHAR(10)&amp;"契約総額 "&amp;TEXT(VLOOKUP(A16,[7]令和3年度契約状況調査票!$F:$AR,15,FALSE),"#,##0円")&amp;CHAR(10)&amp;VLOOKUP(A16,[7]令和3年度契約状況調査票!$F:$AR,31,FALSE),IF(P16="単価契約","単価契約"&amp;CHAR(10)&amp;"予定調達総額 "&amp;TEXT(VLOOKUP(A16,[7]令和3年度契約状況調査票!$F:$AR,15,FALSE),"#,##0円")&amp;CHAR(10)&amp;VLOOKUP(A16,[7]令和3年度契約状況調査票!$F:$AR,31,FALSE),VLOOKUP(A16,[7]令和3年度契約状況調査票!$F:$AR,31,FALSE))))))))</f>
        <v/>
      </c>
      <c r="P16" s="36" t="str">
        <f>IF(A16="","",VLOOKUP(A16,[7]令和3年度契約状況調査票!$F:$BY,52,FALSE))</f>
        <v/>
      </c>
    </row>
    <row r="17" spans="1:16" s="36" customFormat="1" ht="60" hidden="1" customHeight="1">
      <c r="A17" s="42" t="str">
        <f>IF(MAX([7]令和3年度契約状況調査票!F11:F256)&gt;=ROW()-5,ROW()-5,"")</f>
        <v/>
      </c>
      <c r="B17" s="13" t="str">
        <f>IF(A17="","",VLOOKUP(A17,[7]令和3年度契約状況調査票!$F:$AR,4,FALSE))</f>
        <v/>
      </c>
      <c r="C17" s="14" t="str">
        <f>IF(A17="","",VLOOKUP(A17,[7]令和3年度契約状況調査票!$F:$AR,5,FALSE))</f>
        <v/>
      </c>
      <c r="D17" s="15" t="str">
        <f>IF(A17="","",VLOOKUP(A17,[7]令和3年度契約状況調査票!$F:$AR,8,FALSE))</f>
        <v/>
      </c>
      <c r="E17" s="13" t="str">
        <f>IF(A17="","",VLOOKUP(A17,[7]令和3年度契約状況調査票!$F:$AR,9,FALSE))</f>
        <v/>
      </c>
      <c r="F17" s="16" t="str">
        <f>IF(A17="","",VLOOKUP(A17,[7]令和3年度契約状況調査票!$F:$AR,10,FALSE))</f>
        <v/>
      </c>
      <c r="G17" s="45" t="str">
        <f>IF(A17="","",VLOOKUP(A17,[7]令和3年度契約状況調査票!$F:$AR,30,FALSE))</f>
        <v/>
      </c>
      <c r="H17" s="18" t="str">
        <f>IF(A17="","",IF(VLOOKUP(A17,[7]令和3年度契約状況調査票!$F:$AR,20,FALSE)="②同種の他の契約の予定価格を類推されるおそれがあるため公表しない","同種の他の契約の予定価格を類推されるおそれがあるため公表しない",IF(VLOOKUP(A17,[7]令和3年度契約状況調査票!$F:$AR,20,FALSE)="－","－",IF(VLOOKUP(A17,[7]令和3年度契約状況調査票!$F:$AR,6,FALSE)&lt;&gt;"",TEXT(VLOOKUP(A17,[7]令和3年度契約状況調査票!$F:$AR,13,FALSE),"#,##0円")&amp;CHAR(10)&amp;"(A)",VLOOKUP(A17,[7]令和3年度契約状況調査票!$F:$AR,13,FALSE)))))</f>
        <v/>
      </c>
      <c r="I17" s="18" t="str">
        <f>IF(A17="","",VLOOKUP(A17,[7]令和3年度契約状況調査票!$F:$AR,14,FALSE))</f>
        <v/>
      </c>
      <c r="J17" s="20" t="str">
        <f>IF(A17="","",IF(VLOOKUP(A17,[7]令和3年度契約状況調査票!$F:$AR,20,FALSE)="②同種の他の契約の予定価格を類推されるおそれがあるため公表しない","－",IF(VLOOKUP(A17,[7]令和3年度契約状況調査票!$F:$AR,20,FALSE)="－","－",IF(VLOOKUP(A17,[7]令和3年度契約状況調査票!$F:$AR,6,FALSE)&lt;&gt;"",TEXT(VLOOKUP(A17,[7]令和3年度契約状況調査票!$F:$AR,16,FALSE),"#.0%")&amp;CHAR(10)&amp;"(B/A×100)",VLOOKUP(A17,[7]令和3年度契約状況調査票!$F:$AR,16,FALSE)))))</f>
        <v/>
      </c>
      <c r="K17" s="38"/>
      <c r="L17" s="20" t="str">
        <f>IF(A17="","",IF(VLOOKUP(A17,[7]令和3年度契約状況調査票!$F:$AR,26,FALSE)="①公益社団法人","公社",IF(VLOOKUP(A17,[7]令和3年度契約状況調査票!$F:$AR,26,FALSE)="②公益財団法人","公財","")))</f>
        <v/>
      </c>
      <c r="M17" s="20" t="str">
        <f>IF(A17="","",VLOOKUP(A17,[7]令和3年度契約状況調査票!$F:$AR,27,FALSE))</f>
        <v/>
      </c>
      <c r="N17" s="20" t="str">
        <f>IF(A17="","",IF(VLOOKUP(A17,[7]令和3年度契約状況調査票!$F:$AR,27,FALSE)="国所管",VLOOKUP(A17,[7]令和3年度契約状況調査票!$F:$AR,21,FALSE),""))</f>
        <v/>
      </c>
      <c r="O17" s="22" t="str">
        <f>IF(A17="","",IF(AND(Q17="○",P17="分担契約/単価契約"),"単価契約"&amp;CHAR(10)&amp;"予定調達総額 "&amp;TEXT(VLOOKUP(A17,[7]令和3年度契約状況調査票!$F:$AR,15,FALSE),"#,##0円")&amp;"(B)"&amp;CHAR(10)&amp;"分担契約"&amp;CHAR(10)&amp;VLOOKUP(A17,[7]令和3年度契約状況調査票!$F:$AR,31,FALSE),IF(AND(Q17="○",P17="分担契約"),"分担契約"&amp;CHAR(10)&amp;"契約総額 "&amp;TEXT(VLOOKUP(A17,[7]令和3年度契約状況調査票!$F:$AR,15,FALSE),"#,##0円")&amp;"(B)"&amp;CHAR(10)&amp;VLOOKUP(A17,[7]令和3年度契約状況調査票!$F:$AR,31,FALSE),(IF(P17="分担契約/単価契約","単価契約"&amp;CHAR(10)&amp;"予定調達総額 "&amp;TEXT(VLOOKUP(A17,[7]令和3年度契約状況調査票!$F:$AR,15,FALSE),"#,##0円")&amp;CHAR(10)&amp;"分担契約"&amp;CHAR(10)&amp;VLOOKUP(A17,[7]令和3年度契約状況調査票!$F:$AR,31,FALSE),IF(P17="分担契約","分担契約"&amp;CHAR(10)&amp;"契約総額 "&amp;TEXT(VLOOKUP(A17,[7]令和3年度契約状況調査票!$F:$AR,15,FALSE),"#,##0円")&amp;CHAR(10)&amp;VLOOKUP(A17,[7]令和3年度契約状況調査票!$F:$AR,31,FALSE),IF(P17="単価契約","単価契約"&amp;CHAR(10)&amp;"予定調達総額 "&amp;TEXT(VLOOKUP(A17,[7]令和3年度契約状況調査票!$F:$AR,15,FALSE),"#,##0円")&amp;CHAR(10)&amp;VLOOKUP(A17,[7]令和3年度契約状況調査票!$F:$AR,31,FALSE),VLOOKUP(A17,[7]令和3年度契約状況調査票!$F:$AR,31,FALSE))))))))</f>
        <v/>
      </c>
      <c r="P17" s="36" t="str">
        <f>IF(A17="","",VLOOKUP(A17,[7]令和3年度契約状況調査票!$F:$BY,52,FALSE))</f>
        <v/>
      </c>
    </row>
    <row r="18" spans="1:16" s="36" customFormat="1" ht="60" hidden="1" customHeight="1">
      <c r="A18" s="42" t="str">
        <f>IF(MAX([7]令和3年度契約状況調査票!F12:F257)&gt;=ROW()-5,ROW()-5,"")</f>
        <v/>
      </c>
      <c r="B18" s="13" t="str">
        <f>IF(A18="","",VLOOKUP(A18,[7]令和3年度契約状況調査票!$F:$AR,4,FALSE))</f>
        <v/>
      </c>
      <c r="C18" s="14" t="str">
        <f>IF(A18="","",VLOOKUP(A18,[7]令和3年度契約状況調査票!$F:$AR,5,FALSE))</f>
        <v/>
      </c>
      <c r="D18" s="15" t="str">
        <f>IF(A18="","",VLOOKUP(A18,[7]令和3年度契約状況調査票!$F:$AR,8,FALSE))</f>
        <v/>
      </c>
      <c r="E18" s="13" t="str">
        <f>IF(A18="","",VLOOKUP(A18,[7]令和3年度契約状況調査票!$F:$AR,9,FALSE))</f>
        <v/>
      </c>
      <c r="F18" s="16" t="str">
        <f>IF(A18="","",VLOOKUP(A18,[7]令和3年度契約状況調査票!$F:$AR,10,FALSE))</f>
        <v/>
      </c>
      <c r="G18" s="45" t="str">
        <f>IF(A18="","",VLOOKUP(A18,[7]令和3年度契約状況調査票!$F:$AR,30,FALSE))</f>
        <v/>
      </c>
      <c r="H18" s="18" t="str">
        <f>IF(A18="","",IF(VLOOKUP(A18,[7]令和3年度契約状況調査票!$F:$AR,20,FALSE)="②同種の他の契約の予定価格を類推されるおそれがあるため公表しない","同種の他の契約の予定価格を類推されるおそれがあるため公表しない",IF(VLOOKUP(A18,[7]令和3年度契約状況調査票!$F:$AR,20,FALSE)="－","－",IF(VLOOKUP(A18,[7]令和3年度契約状況調査票!$F:$AR,6,FALSE)&lt;&gt;"",TEXT(VLOOKUP(A18,[7]令和3年度契約状況調査票!$F:$AR,13,FALSE),"#,##0円")&amp;CHAR(10)&amp;"(A)",VLOOKUP(A18,[7]令和3年度契約状況調査票!$F:$AR,13,FALSE)))))</f>
        <v/>
      </c>
      <c r="I18" s="18" t="str">
        <f>IF(A18="","",VLOOKUP(A18,[7]令和3年度契約状況調査票!$F:$AR,14,FALSE))</f>
        <v/>
      </c>
      <c r="J18" s="20" t="str">
        <f>IF(A18="","",IF(VLOOKUP(A18,[7]令和3年度契約状況調査票!$F:$AR,20,FALSE)="②同種の他の契約の予定価格を類推されるおそれがあるため公表しない","－",IF(VLOOKUP(A18,[7]令和3年度契約状況調査票!$F:$AR,20,FALSE)="－","－",IF(VLOOKUP(A18,[7]令和3年度契約状況調査票!$F:$AR,6,FALSE)&lt;&gt;"",TEXT(VLOOKUP(A18,[7]令和3年度契約状況調査票!$F:$AR,16,FALSE),"#.0%")&amp;CHAR(10)&amp;"(B/A×100)",VLOOKUP(A18,[7]令和3年度契約状況調査票!$F:$AR,16,FALSE)))))</f>
        <v/>
      </c>
      <c r="K18" s="38"/>
      <c r="L18" s="20" t="str">
        <f>IF(A18="","",IF(VLOOKUP(A18,[7]令和3年度契約状況調査票!$F:$AR,26,FALSE)="①公益社団法人","公社",IF(VLOOKUP(A18,[7]令和3年度契約状況調査票!$F:$AR,26,FALSE)="②公益財団法人","公財","")))</f>
        <v/>
      </c>
      <c r="M18" s="20" t="str">
        <f>IF(A18="","",VLOOKUP(A18,[7]令和3年度契約状況調査票!$F:$AR,27,FALSE))</f>
        <v/>
      </c>
      <c r="N18" s="20" t="str">
        <f>IF(A18="","",IF(VLOOKUP(A18,[7]令和3年度契約状況調査票!$F:$AR,27,FALSE)="国所管",VLOOKUP(A18,[7]令和3年度契約状況調査票!$F:$AR,21,FALSE),""))</f>
        <v/>
      </c>
      <c r="O18" s="22" t="str">
        <f>IF(A18="","",IF(AND(Q18="○",P18="分担契約/単価契約"),"単価契約"&amp;CHAR(10)&amp;"予定調達総額 "&amp;TEXT(VLOOKUP(A18,[7]令和3年度契約状況調査票!$F:$AR,15,FALSE),"#,##0円")&amp;"(B)"&amp;CHAR(10)&amp;"分担契約"&amp;CHAR(10)&amp;VLOOKUP(A18,[7]令和3年度契約状況調査票!$F:$AR,31,FALSE),IF(AND(Q18="○",P18="分担契約"),"分担契約"&amp;CHAR(10)&amp;"契約総額 "&amp;TEXT(VLOOKUP(A18,[7]令和3年度契約状況調査票!$F:$AR,15,FALSE),"#,##0円")&amp;"(B)"&amp;CHAR(10)&amp;VLOOKUP(A18,[7]令和3年度契約状況調査票!$F:$AR,31,FALSE),(IF(P18="分担契約/単価契約","単価契約"&amp;CHAR(10)&amp;"予定調達総額 "&amp;TEXT(VLOOKUP(A18,[7]令和3年度契約状況調査票!$F:$AR,15,FALSE),"#,##0円")&amp;CHAR(10)&amp;"分担契約"&amp;CHAR(10)&amp;VLOOKUP(A18,[7]令和3年度契約状況調査票!$F:$AR,31,FALSE),IF(P18="分担契約","分担契約"&amp;CHAR(10)&amp;"契約総額 "&amp;TEXT(VLOOKUP(A18,[7]令和3年度契約状況調査票!$F:$AR,15,FALSE),"#,##0円")&amp;CHAR(10)&amp;VLOOKUP(A18,[7]令和3年度契約状況調査票!$F:$AR,31,FALSE),IF(P18="単価契約","単価契約"&amp;CHAR(10)&amp;"予定調達総額 "&amp;TEXT(VLOOKUP(A18,[7]令和3年度契約状況調査票!$F:$AR,15,FALSE),"#,##0円")&amp;CHAR(10)&amp;VLOOKUP(A18,[7]令和3年度契約状況調査票!$F:$AR,31,FALSE),VLOOKUP(A18,[7]令和3年度契約状況調査票!$F:$AR,31,FALSE))))))))</f>
        <v/>
      </c>
      <c r="P18" s="36" t="str">
        <f>IF(A18="","",VLOOKUP(A18,[7]令和3年度契約状況調査票!$F:$BY,52,FALSE))</f>
        <v/>
      </c>
    </row>
    <row r="19" spans="1:16" s="36" customFormat="1" ht="96.75" hidden="1" customHeight="1">
      <c r="A19" s="42" t="str">
        <f>IF(MAX([7]令和3年度契約状況調査票!F13:F258)&gt;=ROW()-5,ROW()-5,"")</f>
        <v/>
      </c>
      <c r="B19" s="13" t="str">
        <f>IF(A19="","",VLOOKUP(A19,[7]令和3年度契約状況調査票!$F:$AR,4,FALSE))</f>
        <v/>
      </c>
      <c r="C19" s="14" t="str">
        <f>IF(A19="","",VLOOKUP(A19,[7]令和3年度契約状況調査票!$F:$AR,5,FALSE))</f>
        <v/>
      </c>
      <c r="D19" s="15" t="str">
        <f>IF(A19="","",VLOOKUP(A19,[7]令和3年度契約状況調査票!$F:$AR,8,FALSE))</f>
        <v/>
      </c>
      <c r="E19" s="13" t="str">
        <f>IF(A19="","",VLOOKUP(A19,[7]令和3年度契約状況調査票!$F:$AR,9,FALSE))</f>
        <v/>
      </c>
      <c r="F19" s="16" t="str">
        <f>IF(A19="","",VLOOKUP(A19,[7]令和3年度契約状況調査票!$F:$AR,10,FALSE))</f>
        <v/>
      </c>
      <c r="G19" s="45" t="str">
        <f>IF(A19="","",VLOOKUP(A19,[7]令和3年度契約状況調査票!$F:$AR,30,FALSE))</f>
        <v/>
      </c>
      <c r="H19" s="18" t="str">
        <f>IF(A19="","",IF(VLOOKUP(A19,[7]令和3年度契約状況調査票!$F:$AR,20,FALSE)="②同種の他の契約の予定価格を類推されるおそれがあるため公表しない","同種の他の契約の予定価格を類推されるおそれがあるため公表しない",IF(VLOOKUP(A19,[7]令和3年度契約状況調査票!$F:$AR,20,FALSE)="－","－",IF(VLOOKUP(A19,[7]令和3年度契約状況調査票!$F:$AR,6,FALSE)&lt;&gt;"",TEXT(VLOOKUP(A19,[7]令和3年度契約状況調査票!$F:$AR,13,FALSE),"#,##0円")&amp;CHAR(10)&amp;"(A)",VLOOKUP(A19,[7]令和3年度契約状況調査票!$F:$AR,13,FALSE)))))</f>
        <v/>
      </c>
      <c r="I19" s="18" t="str">
        <f>IF(A19="","",VLOOKUP(A19,[7]令和3年度契約状況調査票!$F:$AR,14,FALSE))</f>
        <v/>
      </c>
      <c r="J19" s="20" t="str">
        <f>IF(A19="","",IF(VLOOKUP(A19,[7]令和3年度契約状況調査票!$F:$AR,20,FALSE)="②同種の他の契約の予定価格を類推されるおそれがあるため公表しない","－",IF(VLOOKUP(A19,[7]令和3年度契約状況調査票!$F:$AR,20,FALSE)="－","－",IF(VLOOKUP(A19,[7]令和3年度契約状況調査票!$F:$AR,6,FALSE)&lt;&gt;"",TEXT(VLOOKUP(A19,[7]令和3年度契約状況調査票!$F:$AR,16,FALSE),"#.0%")&amp;CHAR(10)&amp;"(B/A×100)",VLOOKUP(A19,[7]令和3年度契約状況調査票!$F:$AR,16,FALSE)))))</f>
        <v/>
      </c>
      <c r="K19" s="38"/>
      <c r="L19" s="20" t="str">
        <f>IF(A19="","",IF(VLOOKUP(A19,[7]令和3年度契約状況調査票!$F:$AR,26,FALSE)="①公益社団法人","公社",IF(VLOOKUP(A19,[7]令和3年度契約状況調査票!$F:$AR,26,FALSE)="②公益財団法人","公財","")))</f>
        <v/>
      </c>
      <c r="M19" s="20" t="str">
        <f>IF(A19="","",VLOOKUP(A19,[7]令和3年度契約状況調査票!$F:$AR,27,FALSE))</f>
        <v/>
      </c>
      <c r="N19" s="20" t="str">
        <f>IF(A19="","",IF(VLOOKUP(A19,[7]令和3年度契約状況調査票!$F:$AR,27,FALSE)="国所管",VLOOKUP(A19,[7]令和3年度契約状況調査票!$F:$AR,21,FALSE),""))</f>
        <v/>
      </c>
      <c r="O19" s="22" t="str">
        <f>IF(A19="","",IF(AND(Q19="○",P19="分担契約/単価契約"),"単価契約"&amp;CHAR(10)&amp;"予定調達総額 "&amp;TEXT(VLOOKUP(A19,[7]令和3年度契約状況調査票!$F:$AR,15,FALSE),"#,##0円")&amp;"(B)"&amp;CHAR(10)&amp;"分担契約"&amp;CHAR(10)&amp;VLOOKUP(A19,[7]令和3年度契約状況調査票!$F:$AR,31,FALSE),IF(AND(Q19="○",P19="分担契約"),"分担契約"&amp;CHAR(10)&amp;"契約総額 "&amp;TEXT(VLOOKUP(A19,[7]令和3年度契約状況調査票!$F:$AR,15,FALSE),"#,##0円")&amp;"(B)"&amp;CHAR(10)&amp;VLOOKUP(A19,[7]令和3年度契約状況調査票!$F:$AR,31,FALSE),(IF(P19="分担契約/単価契約","単価契約"&amp;CHAR(10)&amp;"予定調達総額 "&amp;TEXT(VLOOKUP(A19,[7]令和3年度契約状況調査票!$F:$AR,15,FALSE),"#,##0円")&amp;CHAR(10)&amp;"分担契約"&amp;CHAR(10)&amp;VLOOKUP(A19,[7]令和3年度契約状況調査票!$F:$AR,31,FALSE),IF(P19="分担契約","分担契約"&amp;CHAR(10)&amp;"契約総額 "&amp;TEXT(VLOOKUP(A19,[7]令和3年度契約状況調査票!$F:$AR,15,FALSE),"#,##0円")&amp;CHAR(10)&amp;VLOOKUP(A19,[7]令和3年度契約状況調査票!$F:$AR,31,FALSE),IF(P19="単価契約","単価契約"&amp;CHAR(10)&amp;"予定調達総額 "&amp;TEXT(VLOOKUP(A19,[7]令和3年度契約状況調査票!$F:$AR,15,FALSE),"#,##0円")&amp;CHAR(10)&amp;VLOOKUP(A19,[7]令和3年度契約状況調査票!$F:$AR,31,FALSE),VLOOKUP(A19,[7]令和3年度契約状況調査票!$F:$AR,31,FALSE))))))))</f>
        <v/>
      </c>
      <c r="P19" s="36" t="str">
        <f>IF(A19="","",VLOOKUP(A19,[7]令和3年度契約状況調査票!$F:$BY,52,FALSE))</f>
        <v/>
      </c>
    </row>
    <row r="20" spans="1:16" s="36" customFormat="1" ht="120.75" hidden="1" customHeight="1">
      <c r="A20" s="42" t="str">
        <f>IF(MAX([7]令和3年度契約状況調査票!F14:F259)&gt;=ROW()-5,ROW()-5,"")</f>
        <v/>
      </c>
      <c r="B20" s="13" t="str">
        <f>IF(A20="","",VLOOKUP(A20,[7]令和3年度契約状況調査票!$F:$AR,4,FALSE))</f>
        <v/>
      </c>
      <c r="C20" s="14" t="str">
        <f>IF(A20="","",VLOOKUP(A20,[7]令和3年度契約状況調査票!$F:$AR,5,FALSE))</f>
        <v/>
      </c>
      <c r="D20" s="15" t="str">
        <f>IF(A20="","",VLOOKUP(A20,[7]令和3年度契約状況調査票!$F:$AR,8,FALSE))</f>
        <v/>
      </c>
      <c r="E20" s="13" t="str">
        <f>IF(A20="","",VLOOKUP(A20,[7]令和3年度契約状況調査票!$F:$AR,9,FALSE))</f>
        <v/>
      </c>
      <c r="F20" s="16" t="str">
        <f>IF(A20="","",VLOOKUP(A20,[7]令和3年度契約状況調査票!$F:$AR,10,FALSE))</f>
        <v/>
      </c>
      <c r="G20" s="45" t="str">
        <f>IF(A20="","",VLOOKUP(A20,[7]令和3年度契約状況調査票!$F:$AR,30,FALSE))</f>
        <v/>
      </c>
      <c r="H20" s="18" t="str">
        <f>IF(A20="","",IF(VLOOKUP(A20,[7]令和3年度契約状況調査票!$F:$AR,20,FALSE)="②同種の他の契約の予定価格を類推されるおそれがあるため公表しない","同種の他の契約の予定価格を類推されるおそれがあるため公表しない",IF(VLOOKUP(A20,[7]令和3年度契約状況調査票!$F:$AR,20,FALSE)="－","－",IF(VLOOKUP(A20,[7]令和3年度契約状況調査票!$F:$AR,6,FALSE)&lt;&gt;"",TEXT(VLOOKUP(A20,[7]令和3年度契約状況調査票!$F:$AR,13,FALSE),"#,##0円")&amp;CHAR(10)&amp;"(A)",VLOOKUP(A20,[7]令和3年度契約状況調査票!$F:$AR,13,FALSE)))))</f>
        <v/>
      </c>
      <c r="I20" s="18" t="str">
        <f>IF(A20="","",VLOOKUP(A20,[7]令和3年度契約状況調査票!$F:$AR,14,FALSE))</f>
        <v/>
      </c>
      <c r="J20" s="20" t="str">
        <f>IF(A20="","",IF(VLOOKUP(A20,[7]令和3年度契約状況調査票!$F:$AR,20,FALSE)="②同種の他の契約の予定価格を類推されるおそれがあるため公表しない","－",IF(VLOOKUP(A20,[7]令和3年度契約状況調査票!$F:$AR,20,FALSE)="－","－",IF(VLOOKUP(A20,[7]令和3年度契約状況調査票!$F:$AR,6,FALSE)&lt;&gt;"",TEXT(VLOOKUP(A20,[7]令和3年度契約状況調査票!$F:$AR,16,FALSE),"#.0%")&amp;CHAR(10)&amp;"(B/A×100)",VLOOKUP(A20,[7]令和3年度契約状況調査票!$F:$AR,16,FALSE)))))</f>
        <v/>
      </c>
      <c r="K20" s="38"/>
      <c r="L20" s="20" t="str">
        <f>IF(A20="","",IF(VLOOKUP(A20,[7]令和3年度契約状況調査票!$F:$AR,26,FALSE)="①公益社団法人","公社",IF(VLOOKUP(A20,[7]令和3年度契約状況調査票!$F:$AR,26,FALSE)="②公益財団法人","公財","")))</f>
        <v/>
      </c>
      <c r="M20" s="20" t="str">
        <f>IF(A20="","",VLOOKUP(A20,[7]令和3年度契約状況調査票!$F:$AR,27,FALSE))</f>
        <v/>
      </c>
      <c r="N20" s="20" t="str">
        <f>IF(A20="","",IF(VLOOKUP(A20,[7]令和3年度契約状況調査票!$F:$AR,27,FALSE)="国所管",VLOOKUP(A20,[7]令和3年度契約状況調査票!$F:$AR,21,FALSE),""))</f>
        <v/>
      </c>
      <c r="O20" s="22" t="str">
        <f>IF(A20="","",IF(AND(Q20="○",P20="分担契約/単価契約"),"単価契約"&amp;CHAR(10)&amp;"予定調達総額 "&amp;TEXT(VLOOKUP(A20,[7]令和3年度契約状況調査票!$F:$AR,15,FALSE),"#,##0円")&amp;"(B)"&amp;CHAR(10)&amp;"分担契約"&amp;CHAR(10)&amp;VLOOKUP(A20,[7]令和3年度契約状況調査票!$F:$AR,31,FALSE),IF(AND(Q20="○",P20="分担契約"),"分担契約"&amp;CHAR(10)&amp;"契約総額 "&amp;TEXT(VLOOKUP(A20,[7]令和3年度契約状況調査票!$F:$AR,15,FALSE),"#,##0円")&amp;"(B)"&amp;CHAR(10)&amp;VLOOKUP(A20,[7]令和3年度契約状況調査票!$F:$AR,31,FALSE),(IF(P20="分担契約/単価契約","単価契約"&amp;CHAR(10)&amp;"予定調達総額 "&amp;TEXT(VLOOKUP(A20,[7]令和3年度契約状況調査票!$F:$AR,15,FALSE),"#,##0円")&amp;CHAR(10)&amp;"分担契約"&amp;CHAR(10)&amp;VLOOKUP(A20,[7]令和3年度契約状況調査票!$F:$AR,31,FALSE),IF(P20="分担契約","分担契約"&amp;CHAR(10)&amp;"契約総額 "&amp;TEXT(VLOOKUP(A20,[7]令和3年度契約状況調査票!$F:$AR,15,FALSE),"#,##0円")&amp;CHAR(10)&amp;VLOOKUP(A20,[7]令和3年度契約状況調査票!$F:$AR,31,FALSE),IF(P20="単価契約","単価契約"&amp;CHAR(10)&amp;"予定調達総額 "&amp;TEXT(VLOOKUP(A20,[7]令和3年度契約状況調査票!$F:$AR,15,FALSE),"#,##0円")&amp;CHAR(10)&amp;VLOOKUP(A20,[7]令和3年度契約状況調査票!$F:$AR,31,FALSE),VLOOKUP(A20,[7]令和3年度契約状況調査票!$F:$AR,31,FALSE))))))))</f>
        <v/>
      </c>
      <c r="P20" s="36" t="str">
        <f>IF(A20="","",VLOOKUP(A20,[7]令和3年度契約状況調査票!$F:$BY,52,FALSE))</f>
        <v/>
      </c>
    </row>
    <row r="21" spans="1:16" s="36" customFormat="1" ht="86.25" hidden="1" customHeight="1">
      <c r="A21" s="42" t="str">
        <f>IF(MAX([7]令和3年度契約状況調査票!F15:F260)&gt;=ROW()-5,ROW()-5,"")</f>
        <v/>
      </c>
      <c r="B21" s="13" t="str">
        <f>IF(A21="","",VLOOKUP(A21,[7]令和3年度契約状況調査票!$F:$AR,4,FALSE))</f>
        <v/>
      </c>
      <c r="C21" s="14" t="str">
        <f>IF(A21="","",VLOOKUP(A21,[7]令和3年度契約状況調査票!$F:$AR,5,FALSE))</f>
        <v/>
      </c>
      <c r="D21" s="15" t="str">
        <f>IF(A21="","",VLOOKUP(A21,[7]令和3年度契約状況調査票!$F:$AR,8,FALSE))</f>
        <v/>
      </c>
      <c r="E21" s="13" t="str">
        <f>IF(A21="","",VLOOKUP(A21,[7]令和3年度契約状況調査票!$F:$AR,9,FALSE))</f>
        <v/>
      </c>
      <c r="F21" s="16" t="str">
        <f>IF(A21="","",VLOOKUP(A21,[7]令和3年度契約状況調査票!$F:$AR,10,FALSE))</f>
        <v/>
      </c>
      <c r="G21" s="45" t="str">
        <f>IF(A21="","",VLOOKUP(A21,[7]令和3年度契約状況調査票!$F:$AR,30,FALSE))</f>
        <v/>
      </c>
      <c r="H21" s="18" t="str">
        <f>IF(A21="","",IF(VLOOKUP(A21,[7]令和3年度契約状況調査票!$F:$AR,20,FALSE)="②同種の他の契約の予定価格を類推されるおそれがあるため公表しない","同種の他の契約の予定価格を類推されるおそれがあるため公表しない",IF(VLOOKUP(A21,[7]令和3年度契約状況調査票!$F:$AR,20,FALSE)="－","－",IF(VLOOKUP(A21,[7]令和3年度契約状況調査票!$F:$AR,6,FALSE)&lt;&gt;"",TEXT(VLOOKUP(A21,[7]令和3年度契約状況調査票!$F:$AR,13,FALSE),"#,##0円")&amp;CHAR(10)&amp;"(A)",VLOOKUP(A21,[7]令和3年度契約状況調査票!$F:$AR,13,FALSE)))))</f>
        <v/>
      </c>
      <c r="I21" s="18" t="str">
        <f>IF(A21="","",VLOOKUP(A21,[7]令和3年度契約状況調査票!$F:$AR,14,FALSE))</f>
        <v/>
      </c>
      <c r="J21" s="20" t="str">
        <f>IF(A21="","",IF(VLOOKUP(A21,[7]令和3年度契約状況調査票!$F:$AR,20,FALSE)="②同種の他の契約の予定価格を類推されるおそれがあるため公表しない","－",IF(VLOOKUP(A21,[7]令和3年度契約状況調査票!$F:$AR,20,FALSE)="－","－",IF(VLOOKUP(A21,[7]令和3年度契約状況調査票!$F:$AR,6,FALSE)&lt;&gt;"",TEXT(VLOOKUP(A21,[7]令和3年度契約状況調査票!$F:$AR,16,FALSE),"#.0%")&amp;CHAR(10)&amp;"(B/A×100)",VLOOKUP(A21,[7]令和3年度契約状況調査票!$F:$AR,16,FALSE)))))</f>
        <v/>
      </c>
      <c r="K21" s="38"/>
      <c r="L21" s="20" t="str">
        <f>IF(A21="","",IF(VLOOKUP(A21,[7]令和3年度契約状況調査票!$F:$AR,26,FALSE)="①公益社団法人","公社",IF(VLOOKUP(A21,[7]令和3年度契約状況調査票!$F:$AR,26,FALSE)="②公益財団法人","公財","")))</f>
        <v/>
      </c>
      <c r="M21" s="20" t="str">
        <f>IF(A21="","",VLOOKUP(A21,[7]令和3年度契約状況調査票!$F:$AR,27,FALSE))</f>
        <v/>
      </c>
      <c r="N21" s="20" t="str">
        <f>IF(A21="","",IF(VLOOKUP(A21,[7]令和3年度契約状況調査票!$F:$AR,27,FALSE)="国所管",VLOOKUP(A21,[7]令和3年度契約状況調査票!$F:$AR,21,FALSE),""))</f>
        <v/>
      </c>
      <c r="O21" s="22" t="str">
        <f>IF(A21="","",IF(AND(Q21="○",P21="分担契約/単価契約"),"単価契約"&amp;CHAR(10)&amp;"予定調達総額 "&amp;TEXT(VLOOKUP(A21,[7]令和3年度契約状況調査票!$F:$AR,15,FALSE),"#,##0円")&amp;"(B)"&amp;CHAR(10)&amp;"分担契約"&amp;CHAR(10)&amp;VLOOKUP(A21,[7]令和3年度契約状況調査票!$F:$AR,31,FALSE),IF(AND(Q21="○",P21="分担契約"),"分担契約"&amp;CHAR(10)&amp;"契約総額 "&amp;TEXT(VLOOKUP(A21,[7]令和3年度契約状況調査票!$F:$AR,15,FALSE),"#,##0円")&amp;"(B)"&amp;CHAR(10)&amp;VLOOKUP(A21,[7]令和3年度契約状況調査票!$F:$AR,31,FALSE),(IF(P21="分担契約/単価契約","単価契約"&amp;CHAR(10)&amp;"予定調達総額 "&amp;TEXT(VLOOKUP(A21,[7]令和3年度契約状況調査票!$F:$AR,15,FALSE),"#,##0円")&amp;CHAR(10)&amp;"分担契約"&amp;CHAR(10)&amp;VLOOKUP(A21,[7]令和3年度契約状況調査票!$F:$AR,31,FALSE),IF(P21="分担契約","分担契約"&amp;CHAR(10)&amp;"契約総額 "&amp;TEXT(VLOOKUP(A21,[7]令和3年度契約状況調査票!$F:$AR,15,FALSE),"#,##0円")&amp;CHAR(10)&amp;VLOOKUP(A21,[7]令和3年度契約状況調査票!$F:$AR,31,FALSE),IF(P21="単価契約","単価契約"&amp;CHAR(10)&amp;"予定調達総額 "&amp;TEXT(VLOOKUP(A21,[7]令和3年度契約状況調査票!$F:$AR,15,FALSE),"#,##0円")&amp;CHAR(10)&amp;VLOOKUP(A21,[7]令和3年度契約状況調査票!$F:$AR,31,FALSE),VLOOKUP(A21,[7]令和3年度契約状況調査票!$F:$AR,31,FALSE))))))))</f>
        <v/>
      </c>
      <c r="P21" s="36" t="str">
        <f>IF(A21="","",VLOOKUP(A21,[7]令和3年度契約状況調査票!$F:$BY,52,FALSE))</f>
        <v/>
      </c>
    </row>
    <row r="22" spans="1:16" s="36" customFormat="1" ht="102" hidden="1" customHeight="1">
      <c r="A22" s="42" t="str">
        <f>IF(MAX([7]令和3年度契約状況調査票!F16:F261)&gt;=ROW()-5,ROW()-5,"")</f>
        <v/>
      </c>
      <c r="B22" s="13" t="str">
        <f>IF(A22="","",VLOOKUP(A22,[7]令和3年度契約状況調査票!$F:$AR,4,FALSE))</f>
        <v/>
      </c>
      <c r="C22" s="14" t="str">
        <f>IF(A22="","",VLOOKUP(A22,[7]令和3年度契約状況調査票!$F:$AR,5,FALSE))</f>
        <v/>
      </c>
      <c r="D22" s="15" t="str">
        <f>IF(A22="","",VLOOKUP(A22,[7]令和3年度契約状況調査票!$F:$AR,8,FALSE))</f>
        <v/>
      </c>
      <c r="E22" s="13" t="str">
        <f>IF(A22="","",VLOOKUP(A22,[7]令和3年度契約状況調査票!$F:$AR,9,FALSE))</f>
        <v/>
      </c>
      <c r="F22" s="16" t="str">
        <f>IF(A22="","",VLOOKUP(A22,[7]令和3年度契約状況調査票!$F:$AR,10,FALSE))</f>
        <v/>
      </c>
      <c r="G22" s="45" t="str">
        <f>IF(A22="","",VLOOKUP(A22,[7]令和3年度契約状況調査票!$F:$AR,30,FALSE))</f>
        <v/>
      </c>
      <c r="H22" s="18" t="str">
        <f>IF(A22="","",IF(VLOOKUP(A22,[7]令和3年度契約状況調査票!$F:$AR,20,FALSE)="②同種の他の契約の予定価格を類推されるおそれがあるため公表しない","同種の他の契約の予定価格を類推されるおそれがあるため公表しない",IF(VLOOKUP(A22,[7]令和3年度契約状況調査票!$F:$AR,20,FALSE)="－","－",IF(VLOOKUP(A22,[7]令和3年度契約状況調査票!$F:$AR,6,FALSE)&lt;&gt;"",TEXT(VLOOKUP(A22,[7]令和3年度契約状況調査票!$F:$AR,13,FALSE),"#,##0円")&amp;CHAR(10)&amp;"(A)",VLOOKUP(A22,[7]令和3年度契約状況調査票!$F:$AR,13,FALSE)))))</f>
        <v/>
      </c>
      <c r="I22" s="18" t="str">
        <f>IF(A22="","",VLOOKUP(A22,[7]令和3年度契約状況調査票!$F:$AR,14,FALSE))</f>
        <v/>
      </c>
      <c r="J22" s="20" t="str">
        <f>IF(A22="","",IF(VLOOKUP(A22,[7]令和3年度契約状況調査票!$F:$AR,20,FALSE)="②同種の他の契約の予定価格を類推されるおそれがあるため公表しない","－",IF(VLOOKUP(A22,[7]令和3年度契約状況調査票!$F:$AR,20,FALSE)="－","－",IF(VLOOKUP(A22,[7]令和3年度契約状況調査票!$F:$AR,6,FALSE)&lt;&gt;"",TEXT(VLOOKUP(A22,[7]令和3年度契約状況調査票!$F:$AR,16,FALSE),"#.0%")&amp;CHAR(10)&amp;"(B/A×100)",VLOOKUP(A22,[7]令和3年度契約状況調査票!$F:$AR,16,FALSE)))))</f>
        <v/>
      </c>
      <c r="K22" s="38"/>
      <c r="L22" s="20" t="str">
        <f>IF(A22="","",IF(VLOOKUP(A22,[7]令和3年度契約状況調査票!$F:$AR,26,FALSE)="①公益社団法人","公社",IF(VLOOKUP(A22,[7]令和3年度契約状況調査票!$F:$AR,26,FALSE)="②公益財団法人","公財","")))</f>
        <v/>
      </c>
      <c r="M22" s="20" t="str">
        <f>IF(A22="","",VLOOKUP(A22,[7]令和3年度契約状況調査票!$F:$AR,27,FALSE))</f>
        <v/>
      </c>
      <c r="N22" s="20" t="str">
        <f>IF(A22="","",IF(VLOOKUP(A22,[7]令和3年度契約状況調査票!$F:$AR,27,FALSE)="国所管",VLOOKUP(A22,[7]令和3年度契約状況調査票!$F:$AR,21,FALSE),""))</f>
        <v/>
      </c>
      <c r="O22" s="22" t="str">
        <f>IF(A22="","",IF(AND(Q22="○",P22="分担契約/単価契約"),"単価契約"&amp;CHAR(10)&amp;"予定調達総額 "&amp;TEXT(VLOOKUP(A22,[7]令和3年度契約状況調査票!$F:$AR,15,FALSE),"#,##0円")&amp;"(B)"&amp;CHAR(10)&amp;"分担契約"&amp;CHAR(10)&amp;VLOOKUP(A22,[7]令和3年度契約状況調査票!$F:$AR,31,FALSE),IF(AND(Q22="○",P22="分担契約"),"分担契約"&amp;CHAR(10)&amp;"契約総額 "&amp;TEXT(VLOOKUP(A22,[7]令和3年度契約状況調査票!$F:$AR,15,FALSE),"#,##0円")&amp;"(B)"&amp;CHAR(10)&amp;VLOOKUP(A22,[7]令和3年度契約状況調査票!$F:$AR,31,FALSE),(IF(P22="分担契約/単価契約","単価契約"&amp;CHAR(10)&amp;"予定調達総額 "&amp;TEXT(VLOOKUP(A22,[7]令和3年度契約状況調査票!$F:$AR,15,FALSE),"#,##0円")&amp;CHAR(10)&amp;"分担契約"&amp;CHAR(10)&amp;VLOOKUP(A22,[7]令和3年度契約状況調査票!$F:$AR,31,FALSE),IF(P22="分担契約","分担契約"&amp;CHAR(10)&amp;"契約総額 "&amp;TEXT(VLOOKUP(A22,[7]令和3年度契約状況調査票!$F:$AR,15,FALSE),"#,##0円")&amp;CHAR(10)&amp;VLOOKUP(A22,[7]令和3年度契約状況調査票!$F:$AR,31,FALSE),IF(P22="単価契約","単価契約"&amp;CHAR(10)&amp;"予定調達総額 "&amp;TEXT(VLOOKUP(A22,[7]令和3年度契約状況調査票!$F:$AR,15,FALSE),"#,##0円")&amp;CHAR(10)&amp;VLOOKUP(A22,[7]令和3年度契約状況調査票!$F:$AR,31,FALSE),VLOOKUP(A22,[7]令和3年度契約状況調査票!$F:$AR,31,FALSE))))))))</f>
        <v/>
      </c>
      <c r="P22" s="36" t="str">
        <f>IF(A22="","",VLOOKUP(A22,[7]令和3年度契約状況調査票!$F:$BY,52,FALSE))</f>
        <v/>
      </c>
    </row>
    <row r="23" spans="1:16" s="36" customFormat="1" ht="120.75" hidden="1" customHeight="1">
      <c r="A23" s="42" t="str">
        <f>IF(MAX([7]令和3年度契約状況調査票!F17:F262)&gt;=ROW()-5,ROW()-5,"")</f>
        <v/>
      </c>
      <c r="B23" s="13" t="str">
        <f>IF(A23="","",VLOOKUP(A23,[7]令和3年度契約状況調査票!$F:$AR,4,FALSE))</f>
        <v/>
      </c>
      <c r="C23" s="14" t="str">
        <f>IF(A23="","",VLOOKUP(A23,[7]令和3年度契約状況調査票!$F:$AR,5,FALSE))</f>
        <v/>
      </c>
      <c r="D23" s="15" t="str">
        <f>IF(A23="","",VLOOKUP(A23,[7]令和3年度契約状況調査票!$F:$AR,8,FALSE))</f>
        <v/>
      </c>
      <c r="E23" s="13" t="str">
        <f>IF(A23="","",VLOOKUP(A23,[7]令和3年度契約状況調査票!$F:$AR,9,FALSE))</f>
        <v/>
      </c>
      <c r="F23" s="16" t="str">
        <f>IF(A23="","",VLOOKUP(A23,[7]令和3年度契約状況調査票!$F:$AR,10,FALSE))</f>
        <v/>
      </c>
      <c r="G23" s="45" t="str">
        <f>IF(A23="","",VLOOKUP(A23,[7]令和3年度契約状況調査票!$F:$AR,30,FALSE))</f>
        <v/>
      </c>
      <c r="H23" s="18" t="str">
        <f>IF(A23="","",IF(VLOOKUP(A23,[7]令和3年度契約状況調査票!$F:$AR,20,FALSE)="②同種の他の契約の予定価格を類推されるおそれがあるため公表しない","同種の他の契約の予定価格を類推されるおそれがあるため公表しない",IF(VLOOKUP(A23,[7]令和3年度契約状況調査票!$F:$AR,20,FALSE)="－","－",IF(VLOOKUP(A23,[7]令和3年度契約状況調査票!$F:$AR,6,FALSE)&lt;&gt;"",TEXT(VLOOKUP(A23,[7]令和3年度契約状況調査票!$F:$AR,13,FALSE),"#,##0円")&amp;CHAR(10)&amp;"(A)",VLOOKUP(A23,[7]令和3年度契約状況調査票!$F:$AR,13,FALSE)))))</f>
        <v/>
      </c>
      <c r="I23" s="18" t="str">
        <f>IF(A23="","",VLOOKUP(A23,[7]令和3年度契約状況調査票!$F:$AR,14,FALSE))</f>
        <v/>
      </c>
      <c r="J23" s="20" t="str">
        <f>IF(A23="","",IF(VLOOKUP(A23,[7]令和3年度契約状況調査票!$F:$AR,20,FALSE)="②同種の他の契約の予定価格を類推されるおそれがあるため公表しない","－",IF(VLOOKUP(A23,[7]令和3年度契約状況調査票!$F:$AR,20,FALSE)="－","－",IF(VLOOKUP(A23,[7]令和3年度契約状況調査票!$F:$AR,6,FALSE)&lt;&gt;"",TEXT(VLOOKUP(A23,[7]令和3年度契約状況調査票!$F:$AR,16,FALSE),"#.0%")&amp;CHAR(10)&amp;"(B/A×100)",VLOOKUP(A23,[7]令和3年度契約状況調査票!$F:$AR,16,FALSE)))))</f>
        <v/>
      </c>
      <c r="K23" s="38"/>
      <c r="L23" s="20" t="str">
        <f>IF(A23="","",IF(VLOOKUP(A23,[7]令和3年度契約状況調査票!$F:$AR,26,FALSE)="①公益社団法人","公社",IF(VLOOKUP(A23,[7]令和3年度契約状況調査票!$F:$AR,26,FALSE)="②公益財団法人","公財","")))</f>
        <v/>
      </c>
      <c r="M23" s="20" t="str">
        <f>IF(A23="","",VLOOKUP(A23,[7]令和3年度契約状況調査票!$F:$AR,27,FALSE))</f>
        <v/>
      </c>
      <c r="N23" s="20" t="str">
        <f>IF(A23="","",IF(VLOOKUP(A23,[7]令和3年度契約状況調査票!$F:$AR,27,FALSE)="国所管",VLOOKUP(A23,[7]令和3年度契約状況調査票!$F:$AR,21,FALSE),""))</f>
        <v/>
      </c>
      <c r="O23" s="22" t="str">
        <f>IF(A23="","",IF(AND(Q23="○",P23="分担契約/単価契約"),"単価契約"&amp;CHAR(10)&amp;"予定調達総額 "&amp;TEXT(VLOOKUP(A23,[7]令和3年度契約状況調査票!$F:$AR,15,FALSE),"#,##0円")&amp;"(B)"&amp;CHAR(10)&amp;"分担契約"&amp;CHAR(10)&amp;VLOOKUP(A23,[7]令和3年度契約状況調査票!$F:$AR,31,FALSE),IF(AND(Q23="○",P23="分担契約"),"分担契約"&amp;CHAR(10)&amp;"契約総額 "&amp;TEXT(VLOOKUP(A23,[7]令和3年度契約状況調査票!$F:$AR,15,FALSE),"#,##0円")&amp;"(B)"&amp;CHAR(10)&amp;VLOOKUP(A23,[7]令和3年度契約状況調査票!$F:$AR,31,FALSE),(IF(P23="分担契約/単価契約","単価契約"&amp;CHAR(10)&amp;"予定調達総額 "&amp;TEXT(VLOOKUP(A23,[7]令和3年度契約状況調査票!$F:$AR,15,FALSE),"#,##0円")&amp;CHAR(10)&amp;"分担契約"&amp;CHAR(10)&amp;VLOOKUP(A23,[7]令和3年度契約状況調査票!$F:$AR,31,FALSE),IF(P23="分担契約","分担契約"&amp;CHAR(10)&amp;"契約総額 "&amp;TEXT(VLOOKUP(A23,[7]令和3年度契約状況調査票!$F:$AR,15,FALSE),"#,##0円")&amp;CHAR(10)&amp;VLOOKUP(A23,[7]令和3年度契約状況調査票!$F:$AR,31,FALSE),IF(P23="単価契約","単価契約"&amp;CHAR(10)&amp;"予定調達総額 "&amp;TEXT(VLOOKUP(A23,[7]令和3年度契約状況調査票!$F:$AR,15,FALSE),"#,##0円")&amp;CHAR(10)&amp;VLOOKUP(A23,[7]令和3年度契約状況調査票!$F:$AR,31,FALSE),VLOOKUP(A23,[7]令和3年度契約状況調査票!$F:$AR,31,FALSE))))))))</f>
        <v/>
      </c>
      <c r="P23" s="36" t="str">
        <f>IF(A23="","",VLOOKUP(A23,[7]令和3年度契約状況調査票!$F:$BY,52,FALSE))</f>
        <v/>
      </c>
    </row>
    <row r="24" spans="1:16" s="36" customFormat="1" ht="60" hidden="1" customHeight="1">
      <c r="A24" s="42" t="str">
        <f>IF(MAX([7]令和3年度契約状況調査票!F18:F263)&gt;=ROW()-5,ROW()-5,"")</f>
        <v/>
      </c>
      <c r="B24" s="13" t="str">
        <f>IF(A24="","",VLOOKUP(A24,[7]令和3年度契約状況調査票!$F:$AR,4,FALSE))</f>
        <v/>
      </c>
      <c r="C24" s="14" t="str">
        <f>IF(A24="","",VLOOKUP(A24,[7]令和3年度契約状況調査票!$F:$AR,5,FALSE))</f>
        <v/>
      </c>
      <c r="D24" s="15" t="str">
        <f>IF(A24="","",VLOOKUP(A24,[7]令和3年度契約状況調査票!$F:$AR,8,FALSE))</f>
        <v/>
      </c>
      <c r="E24" s="13" t="str">
        <f>IF(A24="","",VLOOKUP(A24,[7]令和3年度契約状況調査票!$F:$AR,9,FALSE))</f>
        <v/>
      </c>
      <c r="F24" s="16" t="str">
        <f>IF(A24="","",VLOOKUP(A24,[7]令和3年度契約状況調査票!$F:$AR,10,FALSE))</f>
        <v/>
      </c>
      <c r="G24" s="45" t="str">
        <f>IF(A24="","",VLOOKUP(A24,[7]令和3年度契約状況調査票!$F:$AR,30,FALSE))</f>
        <v/>
      </c>
      <c r="H24" s="18" t="str">
        <f>IF(A24="","",IF(VLOOKUP(A24,[7]令和3年度契約状況調査票!$F:$AR,20,FALSE)="②同種の他の契約の予定価格を類推されるおそれがあるため公表しない","同種の他の契約の予定価格を類推されるおそれがあるため公表しない",IF(VLOOKUP(A24,[7]令和3年度契約状況調査票!$F:$AR,20,FALSE)="－","－",IF(VLOOKUP(A24,[7]令和3年度契約状況調査票!$F:$AR,6,FALSE)&lt;&gt;"",TEXT(VLOOKUP(A24,[7]令和3年度契約状況調査票!$F:$AR,13,FALSE),"#,##0円")&amp;CHAR(10)&amp;"(A)",VLOOKUP(A24,[7]令和3年度契約状況調査票!$F:$AR,13,FALSE)))))</f>
        <v/>
      </c>
      <c r="I24" s="18" t="str">
        <f>IF(A24="","",VLOOKUP(A24,[7]令和3年度契約状況調査票!$F:$AR,14,FALSE))</f>
        <v/>
      </c>
      <c r="J24" s="20" t="str">
        <f>IF(A24="","",IF(VLOOKUP(A24,[7]令和3年度契約状況調査票!$F:$AR,20,FALSE)="②同種の他の契約の予定価格を類推されるおそれがあるため公表しない","－",IF(VLOOKUP(A24,[7]令和3年度契約状況調査票!$F:$AR,20,FALSE)="－","－",IF(VLOOKUP(A24,[7]令和3年度契約状況調査票!$F:$AR,6,FALSE)&lt;&gt;"",TEXT(VLOOKUP(A24,[7]令和3年度契約状況調査票!$F:$AR,16,FALSE),"#.0%")&amp;CHAR(10)&amp;"(B/A×100)",VLOOKUP(A24,[7]令和3年度契約状況調査票!$F:$AR,16,FALSE)))))</f>
        <v/>
      </c>
      <c r="K24" s="38"/>
      <c r="L24" s="20" t="str">
        <f>IF(A24="","",IF(VLOOKUP(A24,[7]令和3年度契約状況調査票!$F:$AR,26,FALSE)="①公益社団法人","公社",IF(VLOOKUP(A24,[7]令和3年度契約状況調査票!$F:$AR,26,FALSE)="②公益財団法人","公財","")))</f>
        <v/>
      </c>
      <c r="M24" s="20" t="str">
        <f>IF(A24="","",VLOOKUP(A24,[7]令和3年度契約状況調査票!$F:$AR,27,FALSE))</f>
        <v/>
      </c>
      <c r="N24" s="20" t="str">
        <f>IF(A24="","",IF(VLOOKUP(A24,[7]令和3年度契約状況調査票!$F:$AR,27,FALSE)="国所管",VLOOKUP(A24,[7]令和3年度契約状況調査票!$F:$AR,21,FALSE),""))</f>
        <v/>
      </c>
      <c r="O24" s="22" t="str">
        <f>IF(A24="","",IF(AND(Q24="○",P24="分担契約/単価契約"),"単価契約"&amp;CHAR(10)&amp;"予定調達総額 "&amp;TEXT(VLOOKUP(A24,[7]令和3年度契約状況調査票!$F:$AR,15,FALSE),"#,##0円")&amp;"(B)"&amp;CHAR(10)&amp;"分担契約"&amp;CHAR(10)&amp;VLOOKUP(A24,[7]令和3年度契約状況調査票!$F:$AR,31,FALSE),IF(AND(Q24="○",P24="分担契約"),"分担契約"&amp;CHAR(10)&amp;"契約総額 "&amp;TEXT(VLOOKUP(A24,[7]令和3年度契約状況調査票!$F:$AR,15,FALSE),"#,##0円")&amp;"(B)"&amp;CHAR(10)&amp;VLOOKUP(A24,[7]令和3年度契約状況調査票!$F:$AR,31,FALSE),(IF(P24="分担契約/単価契約","単価契約"&amp;CHAR(10)&amp;"予定調達総額 "&amp;TEXT(VLOOKUP(A24,[7]令和3年度契約状況調査票!$F:$AR,15,FALSE),"#,##0円")&amp;CHAR(10)&amp;"分担契約"&amp;CHAR(10)&amp;VLOOKUP(A24,[7]令和3年度契約状況調査票!$F:$AR,31,FALSE),IF(P24="分担契約","分担契約"&amp;CHAR(10)&amp;"契約総額 "&amp;TEXT(VLOOKUP(A24,[7]令和3年度契約状況調査票!$F:$AR,15,FALSE),"#,##0円")&amp;CHAR(10)&amp;VLOOKUP(A24,[7]令和3年度契約状況調査票!$F:$AR,31,FALSE),IF(P24="単価契約","単価契約"&amp;CHAR(10)&amp;"予定調達総額 "&amp;TEXT(VLOOKUP(A24,[7]令和3年度契約状況調査票!$F:$AR,15,FALSE),"#,##0円")&amp;CHAR(10)&amp;VLOOKUP(A24,[7]令和3年度契約状況調査票!$F:$AR,31,FALSE),VLOOKUP(A24,[7]令和3年度契約状況調査票!$F:$AR,31,FALSE))))))))</f>
        <v/>
      </c>
      <c r="P24" s="36" t="str">
        <f>IF(A24="","",VLOOKUP(A24,[7]令和3年度契約状況調査票!$F:$BY,52,FALSE))</f>
        <v/>
      </c>
    </row>
    <row r="25" spans="1:16" s="36" customFormat="1" ht="87.75" hidden="1" customHeight="1">
      <c r="A25" s="42" t="str">
        <f>IF(MAX([7]令和3年度契約状況調査票!F19:F264)&gt;=ROW()-5,ROW()-5,"")</f>
        <v/>
      </c>
      <c r="B25" s="13" t="str">
        <f>IF(A25="","",VLOOKUP(A25,[7]令和3年度契約状況調査票!$F:$AR,4,FALSE))</f>
        <v/>
      </c>
      <c r="C25" s="14" t="str">
        <f>IF(A25="","",VLOOKUP(A25,[7]令和3年度契約状況調査票!$F:$AR,5,FALSE))</f>
        <v/>
      </c>
      <c r="D25" s="15" t="str">
        <f>IF(A25="","",VLOOKUP(A25,[7]令和3年度契約状況調査票!$F:$AR,8,FALSE))</f>
        <v/>
      </c>
      <c r="E25" s="13" t="str">
        <f>IF(A25="","",VLOOKUP(A25,[7]令和3年度契約状況調査票!$F:$AR,9,FALSE))</f>
        <v/>
      </c>
      <c r="F25" s="16" t="str">
        <f>IF(A25="","",VLOOKUP(A25,[7]令和3年度契約状況調査票!$F:$AR,10,FALSE))</f>
        <v/>
      </c>
      <c r="G25" s="45" t="str">
        <f>IF(A25="","",VLOOKUP(A25,[7]令和3年度契約状況調査票!$F:$AR,30,FALSE))</f>
        <v/>
      </c>
      <c r="H25" s="18" t="str">
        <f>IF(A25="","",IF(VLOOKUP(A25,[7]令和3年度契約状況調査票!$F:$AR,20,FALSE)="②同種の他の契約の予定価格を類推されるおそれがあるため公表しない","同種の他の契約の予定価格を類推されるおそれがあるため公表しない",IF(VLOOKUP(A25,[7]令和3年度契約状況調査票!$F:$AR,20,FALSE)="－","－",IF(VLOOKUP(A25,[7]令和3年度契約状況調査票!$F:$AR,6,FALSE)&lt;&gt;"",TEXT(VLOOKUP(A25,[7]令和3年度契約状況調査票!$F:$AR,13,FALSE),"#,##0円")&amp;CHAR(10)&amp;"(A)",VLOOKUP(A25,[7]令和3年度契約状況調査票!$F:$AR,13,FALSE)))))</f>
        <v/>
      </c>
      <c r="I25" s="18" t="str">
        <f>IF(A25="","",VLOOKUP(A25,[7]令和3年度契約状況調査票!$F:$AR,14,FALSE))</f>
        <v/>
      </c>
      <c r="J25" s="20" t="str">
        <f>IF(A25="","",IF(VLOOKUP(A25,[7]令和3年度契約状況調査票!$F:$AR,20,FALSE)="②同種の他の契約の予定価格を類推されるおそれがあるため公表しない","－",IF(VLOOKUP(A25,[7]令和3年度契約状況調査票!$F:$AR,20,FALSE)="－","－",IF(VLOOKUP(A25,[7]令和3年度契約状況調査票!$F:$AR,6,FALSE)&lt;&gt;"",TEXT(VLOOKUP(A25,[7]令和3年度契約状況調査票!$F:$AR,16,FALSE),"#.0%")&amp;CHAR(10)&amp;"(B/A×100)",VLOOKUP(A25,[7]令和3年度契約状況調査票!$F:$AR,16,FALSE)))))</f>
        <v/>
      </c>
      <c r="K25" s="38"/>
      <c r="L25" s="20" t="str">
        <f>IF(A25="","",IF(VLOOKUP(A25,[7]令和3年度契約状況調査票!$F:$AR,26,FALSE)="①公益社団法人","公社",IF(VLOOKUP(A25,[7]令和3年度契約状況調査票!$F:$AR,26,FALSE)="②公益財団法人","公財","")))</f>
        <v/>
      </c>
      <c r="M25" s="20" t="str">
        <f>IF(A25="","",VLOOKUP(A25,[7]令和3年度契約状況調査票!$F:$AR,27,FALSE))</f>
        <v/>
      </c>
      <c r="N25" s="20" t="str">
        <f>IF(A25="","",IF(VLOOKUP(A25,[7]令和3年度契約状況調査票!$F:$AR,27,FALSE)="国所管",VLOOKUP(A25,[7]令和3年度契約状況調査票!$F:$AR,21,FALSE),""))</f>
        <v/>
      </c>
      <c r="O25" s="22" t="str">
        <f>IF(A25="","",IF(AND(Q25="○",P25="分担契約/単価契約"),"単価契約"&amp;CHAR(10)&amp;"予定調達総額 "&amp;TEXT(VLOOKUP(A25,[7]令和3年度契約状況調査票!$F:$AR,15,FALSE),"#,##0円")&amp;"(B)"&amp;CHAR(10)&amp;"分担契約"&amp;CHAR(10)&amp;VLOOKUP(A25,[7]令和3年度契約状況調査票!$F:$AR,31,FALSE),IF(AND(Q25="○",P25="分担契約"),"分担契約"&amp;CHAR(10)&amp;"契約総額 "&amp;TEXT(VLOOKUP(A25,[7]令和3年度契約状況調査票!$F:$AR,15,FALSE),"#,##0円")&amp;"(B)"&amp;CHAR(10)&amp;VLOOKUP(A25,[7]令和3年度契約状況調査票!$F:$AR,31,FALSE),(IF(P25="分担契約/単価契約","単価契約"&amp;CHAR(10)&amp;"予定調達総額 "&amp;TEXT(VLOOKUP(A25,[7]令和3年度契約状況調査票!$F:$AR,15,FALSE),"#,##0円")&amp;CHAR(10)&amp;"分担契約"&amp;CHAR(10)&amp;VLOOKUP(A25,[7]令和3年度契約状況調査票!$F:$AR,31,FALSE),IF(P25="分担契約","分担契約"&amp;CHAR(10)&amp;"契約総額 "&amp;TEXT(VLOOKUP(A25,[7]令和3年度契約状況調査票!$F:$AR,15,FALSE),"#,##0円")&amp;CHAR(10)&amp;VLOOKUP(A25,[7]令和3年度契約状況調査票!$F:$AR,31,FALSE),IF(P25="単価契約","単価契約"&amp;CHAR(10)&amp;"予定調達総額 "&amp;TEXT(VLOOKUP(A25,[7]令和3年度契約状況調査票!$F:$AR,15,FALSE),"#,##0円")&amp;CHAR(10)&amp;VLOOKUP(A25,[7]令和3年度契約状況調査票!$F:$AR,31,FALSE),VLOOKUP(A25,[7]令和3年度契約状況調査票!$F:$AR,31,FALSE))))))))</f>
        <v/>
      </c>
      <c r="P25" s="36" t="str">
        <f>IF(A25="","",VLOOKUP(A25,[7]令和3年度契約状況調査票!$F:$BY,52,FALSE))</f>
        <v/>
      </c>
    </row>
    <row r="26" spans="1:16" s="36" customFormat="1" ht="120.75" hidden="1" customHeight="1">
      <c r="A26" s="42" t="str">
        <f>IF(MAX([7]令和3年度契約状況調査票!F20:F265)&gt;=ROW()-5,ROW()-5,"")</f>
        <v/>
      </c>
      <c r="B26" s="13" t="str">
        <f>IF(A26="","",VLOOKUP(A26,[7]令和3年度契約状況調査票!$F:$AR,4,FALSE))</f>
        <v/>
      </c>
      <c r="C26" s="14" t="str">
        <f>IF(A26="","",VLOOKUP(A26,[7]令和3年度契約状況調査票!$F:$AR,5,FALSE))</f>
        <v/>
      </c>
      <c r="D26" s="15" t="str">
        <f>IF(A26="","",VLOOKUP(A26,[7]令和3年度契約状況調査票!$F:$AR,8,FALSE))</f>
        <v/>
      </c>
      <c r="E26" s="13" t="str">
        <f>IF(A26="","",VLOOKUP(A26,[7]令和3年度契約状況調査票!$F:$AR,9,FALSE))</f>
        <v/>
      </c>
      <c r="F26" s="16" t="str">
        <f>IF(A26="","",VLOOKUP(A26,[7]令和3年度契約状況調査票!$F:$AR,10,FALSE))</f>
        <v/>
      </c>
      <c r="G26" s="45" t="str">
        <f>IF(A26="","",VLOOKUP(A26,[7]令和3年度契約状況調査票!$F:$AR,30,FALSE))</f>
        <v/>
      </c>
      <c r="H26" s="18" t="str">
        <f>IF(A26="","",IF(VLOOKUP(A26,[7]令和3年度契約状況調査票!$F:$AR,20,FALSE)="②同種の他の契約の予定価格を類推されるおそれがあるため公表しない","同種の他の契約の予定価格を類推されるおそれがあるため公表しない",IF(VLOOKUP(A26,[7]令和3年度契約状況調査票!$F:$AR,20,FALSE)="－","－",IF(VLOOKUP(A26,[7]令和3年度契約状況調査票!$F:$AR,6,FALSE)&lt;&gt;"",TEXT(VLOOKUP(A26,[7]令和3年度契約状況調査票!$F:$AR,13,FALSE),"#,##0円")&amp;CHAR(10)&amp;"(A)",VLOOKUP(A26,[7]令和3年度契約状況調査票!$F:$AR,13,FALSE)))))</f>
        <v/>
      </c>
      <c r="I26" s="18" t="str">
        <f>IF(A26="","",VLOOKUP(A26,[7]令和3年度契約状況調査票!$F:$AR,14,FALSE))</f>
        <v/>
      </c>
      <c r="J26" s="20" t="str">
        <f>IF(A26="","",IF(VLOOKUP(A26,[7]令和3年度契約状況調査票!$F:$AR,20,FALSE)="②同種の他の契約の予定価格を類推されるおそれがあるため公表しない","－",IF(VLOOKUP(A26,[7]令和3年度契約状況調査票!$F:$AR,20,FALSE)="－","－",IF(VLOOKUP(A26,[7]令和3年度契約状況調査票!$F:$AR,6,FALSE)&lt;&gt;"",TEXT(VLOOKUP(A26,[7]令和3年度契約状況調査票!$F:$AR,16,FALSE),"#.0%")&amp;CHAR(10)&amp;"(B/A×100)",VLOOKUP(A26,[7]令和3年度契約状況調査票!$F:$AR,16,FALSE)))))</f>
        <v/>
      </c>
      <c r="K26" s="38"/>
      <c r="L26" s="20" t="str">
        <f>IF(A26="","",IF(VLOOKUP(A26,[7]令和3年度契約状況調査票!$F:$AR,26,FALSE)="①公益社団法人","公社",IF(VLOOKUP(A26,[7]令和3年度契約状況調査票!$F:$AR,26,FALSE)="②公益財団法人","公財","")))</f>
        <v/>
      </c>
      <c r="M26" s="20" t="str">
        <f>IF(A26="","",VLOOKUP(A26,[7]令和3年度契約状況調査票!$F:$AR,27,FALSE))</f>
        <v/>
      </c>
      <c r="N26" s="20" t="str">
        <f>IF(A26="","",IF(VLOOKUP(A26,[7]令和3年度契約状況調査票!$F:$AR,27,FALSE)="国所管",VLOOKUP(A26,[7]令和3年度契約状況調査票!$F:$AR,21,FALSE),""))</f>
        <v/>
      </c>
      <c r="O26" s="22" t="str">
        <f>IF(A26="","",IF(AND(Q26="○",P26="分担契約/単価契約"),"単価契約"&amp;CHAR(10)&amp;"予定調達総額 "&amp;TEXT(VLOOKUP(A26,[7]令和3年度契約状況調査票!$F:$AR,15,FALSE),"#,##0円")&amp;"(B)"&amp;CHAR(10)&amp;"分担契約"&amp;CHAR(10)&amp;VLOOKUP(A26,[7]令和3年度契約状況調査票!$F:$AR,31,FALSE),IF(AND(Q26="○",P26="分担契約"),"分担契約"&amp;CHAR(10)&amp;"契約総額 "&amp;TEXT(VLOOKUP(A26,[7]令和3年度契約状況調査票!$F:$AR,15,FALSE),"#,##0円")&amp;"(B)"&amp;CHAR(10)&amp;VLOOKUP(A26,[7]令和3年度契約状況調査票!$F:$AR,31,FALSE),(IF(P26="分担契約/単価契約","単価契約"&amp;CHAR(10)&amp;"予定調達総額 "&amp;TEXT(VLOOKUP(A26,[7]令和3年度契約状況調査票!$F:$AR,15,FALSE),"#,##0円")&amp;CHAR(10)&amp;"分担契約"&amp;CHAR(10)&amp;VLOOKUP(A26,[7]令和3年度契約状況調査票!$F:$AR,31,FALSE),IF(P26="分担契約","分担契約"&amp;CHAR(10)&amp;"契約総額 "&amp;TEXT(VLOOKUP(A26,[7]令和3年度契約状況調査票!$F:$AR,15,FALSE),"#,##0円")&amp;CHAR(10)&amp;VLOOKUP(A26,[7]令和3年度契約状況調査票!$F:$AR,31,FALSE),IF(P26="単価契約","単価契約"&amp;CHAR(10)&amp;"予定調達総額 "&amp;TEXT(VLOOKUP(A26,[7]令和3年度契約状況調査票!$F:$AR,15,FALSE),"#,##0円")&amp;CHAR(10)&amp;VLOOKUP(A26,[7]令和3年度契約状況調査票!$F:$AR,31,FALSE),VLOOKUP(A26,[7]令和3年度契約状況調査票!$F:$AR,31,FALSE))))))))</f>
        <v/>
      </c>
      <c r="P26" s="36" t="str">
        <f>IF(A26="","",VLOOKUP(A26,[7]令和3年度契約状況調査票!$F:$BY,52,FALSE))</f>
        <v/>
      </c>
    </row>
    <row r="27" spans="1:16" s="36" customFormat="1" ht="60" hidden="1" customHeight="1">
      <c r="A27" s="42" t="str">
        <f>IF(MAX([7]令和3年度契約状況調査票!F21:F266)&gt;=ROW()-5,ROW()-5,"")</f>
        <v/>
      </c>
      <c r="B27" s="13" t="str">
        <f>IF(A27="","",VLOOKUP(A27,[7]令和3年度契約状況調査票!$F:$AR,4,FALSE))</f>
        <v/>
      </c>
      <c r="C27" s="14" t="str">
        <f>IF(A27="","",VLOOKUP(A27,[7]令和3年度契約状況調査票!$F:$AR,5,FALSE))</f>
        <v/>
      </c>
      <c r="D27" s="15" t="str">
        <f>IF(A27="","",VLOOKUP(A27,[7]令和3年度契約状況調査票!$F:$AR,8,FALSE))</f>
        <v/>
      </c>
      <c r="E27" s="13" t="str">
        <f>IF(A27="","",VLOOKUP(A27,[7]令和3年度契約状況調査票!$F:$AR,9,FALSE))</f>
        <v/>
      </c>
      <c r="F27" s="16" t="str">
        <f>IF(A27="","",VLOOKUP(A27,[7]令和3年度契約状況調査票!$F:$AR,10,FALSE))</f>
        <v/>
      </c>
      <c r="G27" s="45" t="str">
        <f>IF(A27="","",VLOOKUP(A27,[7]令和3年度契約状況調査票!$F:$AR,30,FALSE))</f>
        <v/>
      </c>
      <c r="H27" s="18" t="str">
        <f>IF(A27="","",IF(VLOOKUP(A27,[7]令和3年度契約状況調査票!$F:$AR,20,FALSE)="②同種の他の契約の予定価格を類推されるおそれがあるため公表しない","同種の他の契約の予定価格を類推されるおそれがあるため公表しない",IF(VLOOKUP(A27,[7]令和3年度契約状況調査票!$F:$AR,20,FALSE)="－","－",IF(VLOOKUP(A27,[7]令和3年度契約状況調査票!$F:$AR,6,FALSE)&lt;&gt;"",TEXT(VLOOKUP(A27,[7]令和3年度契約状況調査票!$F:$AR,13,FALSE),"#,##0円")&amp;CHAR(10)&amp;"(A)",VLOOKUP(A27,[7]令和3年度契約状況調査票!$F:$AR,13,FALSE)))))</f>
        <v/>
      </c>
      <c r="I27" s="18" t="str">
        <f>IF(A27="","",VLOOKUP(A27,[7]令和3年度契約状況調査票!$F:$AR,14,FALSE))</f>
        <v/>
      </c>
      <c r="J27" s="20" t="str">
        <f>IF(A27="","",IF(VLOOKUP(A27,[7]令和3年度契約状況調査票!$F:$AR,20,FALSE)="②同種の他の契約の予定価格を類推されるおそれがあるため公表しない","－",IF(VLOOKUP(A27,[7]令和3年度契約状況調査票!$F:$AR,20,FALSE)="－","－",IF(VLOOKUP(A27,[7]令和3年度契約状況調査票!$F:$AR,6,FALSE)&lt;&gt;"",TEXT(VLOOKUP(A27,[7]令和3年度契約状況調査票!$F:$AR,16,FALSE),"#.0%")&amp;CHAR(10)&amp;"(B/A×100)",VLOOKUP(A27,[7]令和3年度契約状況調査票!$F:$AR,16,FALSE)))))</f>
        <v/>
      </c>
      <c r="K27" s="38"/>
      <c r="L27" s="20" t="str">
        <f>IF(A27="","",IF(VLOOKUP(A27,[7]令和3年度契約状況調査票!$F:$AR,26,FALSE)="①公益社団法人","公社",IF(VLOOKUP(A27,[7]令和3年度契約状況調査票!$F:$AR,26,FALSE)="②公益財団法人","公財","")))</f>
        <v/>
      </c>
      <c r="M27" s="20" t="str">
        <f>IF(A27="","",VLOOKUP(A27,[7]令和3年度契約状況調査票!$F:$AR,27,FALSE))</f>
        <v/>
      </c>
      <c r="N27" s="20" t="str">
        <f>IF(A27="","",IF(VLOOKUP(A27,[7]令和3年度契約状況調査票!$F:$AR,27,FALSE)="国所管",VLOOKUP(A27,[7]令和3年度契約状況調査票!$F:$AR,21,FALSE),""))</f>
        <v/>
      </c>
      <c r="O27" s="22" t="str">
        <f>IF(A27="","",IF(AND(Q27="○",P27="分担契約/単価契約"),"単価契約"&amp;CHAR(10)&amp;"予定調達総額 "&amp;TEXT(VLOOKUP(A27,[7]令和3年度契約状況調査票!$F:$AR,15,FALSE),"#,##0円")&amp;"(B)"&amp;CHAR(10)&amp;"分担契約"&amp;CHAR(10)&amp;VLOOKUP(A27,[7]令和3年度契約状況調査票!$F:$AR,31,FALSE),IF(AND(Q27="○",P27="分担契約"),"分担契約"&amp;CHAR(10)&amp;"契約総額 "&amp;TEXT(VLOOKUP(A27,[7]令和3年度契約状況調査票!$F:$AR,15,FALSE),"#,##0円")&amp;"(B)"&amp;CHAR(10)&amp;VLOOKUP(A27,[7]令和3年度契約状況調査票!$F:$AR,31,FALSE),(IF(P27="分担契約/単価契約","単価契約"&amp;CHAR(10)&amp;"予定調達総額 "&amp;TEXT(VLOOKUP(A27,[7]令和3年度契約状況調査票!$F:$AR,15,FALSE),"#,##0円")&amp;CHAR(10)&amp;"分担契約"&amp;CHAR(10)&amp;VLOOKUP(A27,[7]令和3年度契約状況調査票!$F:$AR,31,FALSE),IF(P27="分担契約","分担契約"&amp;CHAR(10)&amp;"契約総額 "&amp;TEXT(VLOOKUP(A27,[7]令和3年度契約状況調査票!$F:$AR,15,FALSE),"#,##0円")&amp;CHAR(10)&amp;VLOOKUP(A27,[7]令和3年度契約状況調査票!$F:$AR,31,FALSE),IF(P27="単価契約","単価契約"&amp;CHAR(10)&amp;"予定調達総額 "&amp;TEXT(VLOOKUP(A27,[7]令和3年度契約状況調査票!$F:$AR,15,FALSE),"#,##0円")&amp;CHAR(10)&amp;VLOOKUP(A27,[7]令和3年度契約状況調査票!$F:$AR,31,FALSE),VLOOKUP(A27,[7]令和3年度契約状況調査票!$F:$AR,31,FALSE))))))))</f>
        <v/>
      </c>
      <c r="P27" s="36" t="str">
        <f>IF(A27="","",VLOOKUP(A27,[7]令和3年度契約状況調査票!$F:$BY,52,FALSE))</f>
        <v/>
      </c>
    </row>
    <row r="28" spans="1:16" s="36" customFormat="1" ht="60" hidden="1" customHeight="1">
      <c r="A28" s="42" t="str">
        <f>IF(MAX([7]令和3年度契約状況調査票!F22:F267)&gt;=ROW()-5,ROW()-5,"")</f>
        <v/>
      </c>
      <c r="B28" s="13" t="str">
        <f>IF(A28="","",VLOOKUP(A28,[7]令和3年度契約状況調査票!$F:$AR,4,FALSE))</f>
        <v/>
      </c>
      <c r="C28" s="14" t="str">
        <f>IF(A28="","",VLOOKUP(A28,[7]令和3年度契約状況調査票!$F:$AR,5,FALSE))</f>
        <v/>
      </c>
      <c r="D28" s="15" t="str">
        <f>IF(A28="","",VLOOKUP(A28,[7]令和3年度契約状況調査票!$F:$AR,8,FALSE))</f>
        <v/>
      </c>
      <c r="E28" s="13" t="str">
        <f>IF(A28="","",VLOOKUP(A28,[7]令和3年度契約状況調査票!$F:$AR,9,FALSE))</f>
        <v/>
      </c>
      <c r="F28" s="16" t="str">
        <f>IF(A28="","",VLOOKUP(A28,[7]令和3年度契約状況調査票!$F:$AR,10,FALSE))</f>
        <v/>
      </c>
      <c r="G28" s="45" t="str">
        <f>IF(A28="","",VLOOKUP(A28,[7]令和3年度契約状況調査票!$F:$AR,30,FALSE))</f>
        <v/>
      </c>
      <c r="H28" s="18" t="str">
        <f>IF(A28="","",IF(VLOOKUP(A28,[7]令和3年度契約状況調査票!$F:$AR,20,FALSE)="②同種の他の契約の予定価格を類推されるおそれがあるため公表しない","同種の他の契約の予定価格を類推されるおそれがあるため公表しない",IF(VLOOKUP(A28,[7]令和3年度契約状況調査票!$F:$AR,20,FALSE)="－","－",IF(VLOOKUP(A28,[7]令和3年度契約状況調査票!$F:$AR,6,FALSE)&lt;&gt;"",TEXT(VLOOKUP(A28,[7]令和3年度契約状況調査票!$F:$AR,13,FALSE),"#,##0円")&amp;CHAR(10)&amp;"(A)",VLOOKUP(A28,[7]令和3年度契約状況調査票!$F:$AR,13,FALSE)))))</f>
        <v/>
      </c>
      <c r="I28" s="18" t="str">
        <f>IF(A28="","",VLOOKUP(A28,[7]令和3年度契約状況調査票!$F:$AR,14,FALSE))</f>
        <v/>
      </c>
      <c r="J28" s="20" t="str">
        <f>IF(A28="","",IF(VLOOKUP(A28,[7]令和3年度契約状況調査票!$F:$AR,20,FALSE)="②同種の他の契約の予定価格を類推されるおそれがあるため公表しない","－",IF(VLOOKUP(A28,[7]令和3年度契約状況調査票!$F:$AR,20,FALSE)="－","－",IF(VLOOKUP(A28,[7]令和3年度契約状況調査票!$F:$AR,6,FALSE)&lt;&gt;"",TEXT(VLOOKUP(A28,[7]令和3年度契約状況調査票!$F:$AR,16,FALSE),"#.0%")&amp;CHAR(10)&amp;"(B/A×100)",VLOOKUP(A28,[7]令和3年度契約状況調査票!$F:$AR,16,FALSE)))))</f>
        <v/>
      </c>
      <c r="K28" s="38"/>
      <c r="L28" s="20" t="str">
        <f>IF(A28="","",IF(VLOOKUP(A28,[7]令和3年度契約状況調査票!$F:$AR,26,FALSE)="①公益社団法人","公社",IF(VLOOKUP(A28,[7]令和3年度契約状況調査票!$F:$AR,26,FALSE)="②公益財団法人","公財","")))</f>
        <v/>
      </c>
      <c r="M28" s="20" t="str">
        <f>IF(A28="","",VLOOKUP(A28,[7]令和3年度契約状況調査票!$F:$AR,27,FALSE))</f>
        <v/>
      </c>
      <c r="N28" s="20" t="str">
        <f>IF(A28="","",IF(VLOOKUP(A28,[7]令和3年度契約状況調査票!$F:$AR,27,FALSE)="国所管",VLOOKUP(A28,[7]令和3年度契約状況調査票!$F:$AR,21,FALSE),""))</f>
        <v/>
      </c>
      <c r="O28" s="22" t="str">
        <f>IF(A28="","",IF(AND(Q28="○",P28="分担契約/単価契約"),"単価契約"&amp;CHAR(10)&amp;"予定調達総額 "&amp;TEXT(VLOOKUP(A28,[7]令和3年度契約状況調査票!$F:$AR,15,FALSE),"#,##0円")&amp;"(B)"&amp;CHAR(10)&amp;"分担契約"&amp;CHAR(10)&amp;VLOOKUP(A28,[7]令和3年度契約状況調査票!$F:$AR,31,FALSE),IF(AND(Q28="○",P28="分担契約"),"分担契約"&amp;CHAR(10)&amp;"契約総額 "&amp;TEXT(VLOOKUP(A28,[7]令和3年度契約状況調査票!$F:$AR,15,FALSE),"#,##0円")&amp;"(B)"&amp;CHAR(10)&amp;VLOOKUP(A28,[7]令和3年度契約状況調査票!$F:$AR,31,FALSE),(IF(P28="分担契約/単価契約","単価契約"&amp;CHAR(10)&amp;"予定調達総額 "&amp;TEXT(VLOOKUP(A28,[7]令和3年度契約状況調査票!$F:$AR,15,FALSE),"#,##0円")&amp;CHAR(10)&amp;"分担契約"&amp;CHAR(10)&amp;VLOOKUP(A28,[7]令和3年度契約状況調査票!$F:$AR,31,FALSE),IF(P28="分担契約","分担契約"&amp;CHAR(10)&amp;"契約総額 "&amp;TEXT(VLOOKUP(A28,[7]令和3年度契約状況調査票!$F:$AR,15,FALSE),"#,##0円")&amp;CHAR(10)&amp;VLOOKUP(A28,[7]令和3年度契約状況調査票!$F:$AR,31,FALSE),IF(P28="単価契約","単価契約"&amp;CHAR(10)&amp;"予定調達総額 "&amp;TEXT(VLOOKUP(A28,[7]令和3年度契約状況調査票!$F:$AR,15,FALSE),"#,##0円")&amp;CHAR(10)&amp;VLOOKUP(A28,[7]令和3年度契約状況調査票!$F:$AR,31,FALSE),VLOOKUP(A28,[7]令和3年度契約状況調査票!$F:$AR,31,FALSE))))))))</f>
        <v/>
      </c>
      <c r="P28" s="36" t="str">
        <f>IF(A28="","",VLOOKUP(A28,[7]令和3年度契約状況調査票!$F:$BY,52,FALSE))</f>
        <v/>
      </c>
    </row>
    <row r="29" spans="1:16" s="36" customFormat="1" ht="60" hidden="1" customHeight="1">
      <c r="A29" s="42" t="str">
        <f>IF(MAX([7]令和3年度契約状況調査票!F23:F268)&gt;=ROW()-5,ROW()-5,"")</f>
        <v/>
      </c>
      <c r="B29" s="13" t="str">
        <f>IF(A29="","",VLOOKUP(A29,[7]令和3年度契約状況調査票!$F:$AR,4,FALSE))</f>
        <v/>
      </c>
      <c r="C29" s="14" t="str">
        <f>IF(A29="","",VLOOKUP(A29,[7]令和3年度契約状況調査票!$F:$AR,5,FALSE))</f>
        <v/>
      </c>
      <c r="D29" s="15" t="str">
        <f>IF(A29="","",VLOOKUP(A29,[7]令和3年度契約状況調査票!$F:$AR,8,FALSE))</f>
        <v/>
      </c>
      <c r="E29" s="13" t="str">
        <f>IF(A29="","",VLOOKUP(A29,[7]令和3年度契約状況調査票!$F:$AR,9,FALSE))</f>
        <v/>
      </c>
      <c r="F29" s="16" t="str">
        <f>IF(A29="","",VLOOKUP(A29,[7]令和3年度契約状況調査票!$F:$AR,10,FALSE))</f>
        <v/>
      </c>
      <c r="G29" s="45" t="str">
        <f>IF(A29="","",VLOOKUP(A29,[7]令和3年度契約状況調査票!$F:$AR,30,FALSE))</f>
        <v/>
      </c>
      <c r="H29" s="18" t="str">
        <f>IF(A29="","",IF(VLOOKUP(A29,[7]令和3年度契約状況調査票!$F:$AR,20,FALSE)="②同種の他の契約の予定価格を類推されるおそれがあるため公表しない","同種の他の契約の予定価格を類推されるおそれがあるため公表しない",IF(VLOOKUP(A29,[7]令和3年度契約状況調査票!$F:$AR,20,FALSE)="－","－",IF(VLOOKUP(A29,[7]令和3年度契約状況調査票!$F:$AR,6,FALSE)&lt;&gt;"",TEXT(VLOOKUP(A29,[7]令和3年度契約状況調査票!$F:$AR,13,FALSE),"#,##0円")&amp;CHAR(10)&amp;"(A)",VLOOKUP(A29,[7]令和3年度契約状況調査票!$F:$AR,13,FALSE)))))</f>
        <v/>
      </c>
      <c r="I29" s="18" t="str">
        <f>IF(A29="","",VLOOKUP(A29,[7]令和3年度契約状況調査票!$F:$AR,14,FALSE))</f>
        <v/>
      </c>
      <c r="J29" s="20" t="str">
        <f>IF(A29="","",IF(VLOOKUP(A29,[7]令和3年度契約状況調査票!$F:$AR,20,FALSE)="②同種の他の契約の予定価格を類推されるおそれがあるため公表しない","－",IF(VLOOKUP(A29,[7]令和3年度契約状況調査票!$F:$AR,20,FALSE)="－","－",IF(VLOOKUP(A29,[7]令和3年度契約状況調査票!$F:$AR,6,FALSE)&lt;&gt;"",TEXT(VLOOKUP(A29,[7]令和3年度契約状況調査票!$F:$AR,16,FALSE),"#.0%")&amp;CHAR(10)&amp;"(B/A×100)",VLOOKUP(A29,[7]令和3年度契約状況調査票!$F:$AR,16,FALSE)))))</f>
        <v/>
      </c>
      <c r="K29" s="38"/>
      <c r="L29" s="20" t="str">
        <f>IF(A29="","",IF(VLOOKUP(A29,[7]令和3年度契約状況調査票!$F:$AR,26,FALSE)="①公益社団法人","公社",IF(VLOOKUP(A29,[7]令和3年度契約状況調査票!$F:$AR,26,FALSE)="②公益財団法人","公財","")))</f>
        <v/>
      </c>
      <c r="M29" s="20" t="str">
        <f>IF(A29="","",VLOOKUP(A29,[7]令和3年度契約状況調査票!$F:$AR,27,FALSE))</f>
        <v/>
      </c>
      <c r="N29" s="20" t="str">
        <f>IF(A29="","",IF(VLOOKUP(A29,[7]令和3年度契約状況調査票!$F:$AR,27,FALSE)="国所管",VLOOKUP(A29,[7]令和3年度契約状況調査票!$F:$AR,21,FALSE),""))</f>
        <v/>
      </c>
      <c r="O29" s="22" t="str">
        <f>IF(A29="","",IF(AND(Q29="○",P29="分担契約/単価契約"),"単価契約"&amp;CHAR(10)&amp;"予定調達総額 "&amp;TEXT(VLOOKUP(A29,[7]令和3年度契約状況調査票!$F:$AR,15,FALSE),"#,##0円")&amp;"(B)"&amp;CHAR(10)&amp;"分担契約"&amp;CHAR(10)&amp;VLOOKUP(A29,[7]令和3年度契約状況調査票!$F:$AR,31,FALSE),IF(AND(Q29="○",P29="分担契約"),"分担契約"&amp;CHAR(10)&amp;"契約総額 "&amp;TEXT(VLOOKUP(A29,[7]令和3年度契約状況調査票!$F:$AR,15,FALSE),"#,##0円")&amp;"(B)"&amp;CHAR(10)&amp;VLOOKUP(A29,[7]令和3年度契約状況調査票!$F:$AR,31,FALSE),(IF(P29="分担契約/単価契約","単価契約"&amp;CHAR(10)&amp;"予定調達総額 "&amp;TEXT(VLOOKUP(A29,[7]令和3年度契約状況調査票!$F:$AR,15,FALSE),"#,##0円")&amp;CHAR(10)&amp;"分担契約"&amp;CHAR(10)&amp;VLOOKUP(A29,[7]令和3年度契約状況調査票!$F:$AR,31,FALSE),IF(P29="分担契約","分担契約"&amp;CHAR(10)&amp;"契約総額 "&amp;TEXT(VLOOKUP(A29,[7]令和3年度契約状況調査票!$F:$AR,15,FALSE),"#,##0円")&amp;CHAR(10)&amp;VLOOKUP(A29,[7]令和3年度契約状況調査票!$F:$AR,31,FALSE),IF(P29="単価契約","単価契約"&amp;CHAR(10)&amp;"予定調達総額 "&amp;TEXT(VLOOKUP(A29,[7]令和3年度契約状況調査票!$F:$AR,15,FALSE),"#,##0円")&amp;CHAR(10)&amp;VLOOKUP(A29,[7]令和3年度契約状況調査票!$F:$AR,31,FALSE),VLOOKUP(A29,[7]令和3年度契約状況調査票!$F:$AR,31,FALSE))))))))</f>
        <v/>
      </c>
      <c r="P29" s="36" t="str">
        <f>IF(A29="","",VLOOKUP(A29,[7]令和3年度契約状況調査票!$F:$BY,52,FALSE))</f>
        <v/>
      </c>
    </row>
    <row r="30" spans="1:16" s="36" customFormat="1" ht="67.5" hidden="1" customHeight="1">
      <c r="A30" s="42" t="str">
        <f>IF(MAX([7]令和3年度契約状況調査票!F24:F269)&gt;=ROW()-5,ROW()-5,"")</f>
        <v/>
      </c>
      <c r="B30" s="13" t="str">
        <f>IF(A30="","",VLOOKUP(A30,[7]令和3年度契約状況調査票!$F:$AR,4,FALSE))</f>
        <v/>
      </c>
      <c r="C30" s="14" t="str">
        <f>IF(A30="","",VLOOKUP(A30,[7]令和3年度契約状況調査票!$F:$AR,5,FALSE))</f>
        <v/>
      </c>
      <c r="D30" s="15" t="str">
        <f>IF(A30="","",VLOOKUP(A30,[7]令和3年度契約状況調査票!$F:$AR,8,FALSE))</f>
        <v/>
      </c>
      <c r="E30" s="13" t="str">
        <f>IF(A30="","",VLOOKUP(A30,[7]令和3年度契約状況調査票!$F:$AR,9,FALSE))</f>
        <v/>
      </c>
      <c r="F30" s="16" t="str">
        <f>IF(A30="","",VLOOKUP(A30,[7]令和3年度契約状況調査票!$F:$AR,10,FALSE))</f>
        <v/>
      </c>
      <c r="G30" s="45" t="str">
        <f>IF(A30="","",VLOOKUP(A30,[7]令和3年度契約状況調査票!$F:$AR,30,FALSE))</f>
        <v/>
      </c>
      <c r="H30" s="18" t="str">
        <f>IF(A30="","",IF(VLOOKUP(A30,[7]令和3年度契約状況調査票!$F:$AR,20,FALSE)="②同種の他の契約の予定価格を類推されるおそれがあるため公表しない","同種の他の契約の予定価格を類推されるおそれがあるため公表しない",IF(VLOOKUP(A30,[7]令和3年度契約状況調査票!$F:$AR,20,FALSE)="－","－",IF(VLOOKUP(A30,[7]令和3年度契約状況調査票!$F:$AR,6,FALSE)&lt;&gt;"",TEXT(VLOOKUP(A30,[7]令和3年度契約状況調査票!$F:$AR,13,FALSE),"#,##0円")&amp;CHAR(10)&amp;"(A)",VLOOKUP(A30,[7]令和3年度契約状況調査票!$F:$AR,13,FALSE)))))</f>
        <v/>
      </c>
      <c r="I30" s="18" t="str">
        <f>IF(A30="","",VLOOKUP(A30,[7]令和3年度契約状況調査票!$F:$AR,14,FALSE))</f>
        <v/>
      </c>
      <c r="J30" s="20" t="str">
        <f>IF(A30="","",IF(VLOOKUP(A30,[7]令和3年度契約状況調査票!$F:$AR,20,FALSE)="②同種の他の契約の予定価格を類推されるおそれがあるため公表しない","－",IF(VLOOKUP(A30,[7]令和3年度契約状況調査票!$F:$AR,20,FALSE)="－","－",IF(VLOOKUP(A30,[7]令和3年度契約状況調査票!$F:$AR,6,FALSE)&lt;&gt;"",TEXT(VLOOKUP(A30,[7]令和3年度契約状況調査票!$F:$AR,16,FALSE),"#.0%")&amp;CHAR(10)&amp;"(B/A×100)",VLOOKUP(A30,[7]令和3年度契約状況調査票!$F:$AR,16,FALSE)))))</f>
        <v/>
      </c>
      <c r="K30" s="38"/>
      <c r="L30" s="20" t="str">
        <f>IF(A30="","",IF(VLOOKUP(A30,[7]令和3年度契約状況調査票!$F:$AR,26,FALSE)="①公益社団法人","公社",IF(VLOOKUP(A30,[7]令和3年度契約状況調査票!$F:$AR,26,FALSE)="②公益財団法人","公財","")))</f>
        <v/>
      </c>
      <c r="M30" s="20" t="str">
        <f>IF(A30="","",VLOOKUP(A30,[7]令和3年度契約状況調査票!$F:$AR,27,FALSE))</f>
        <v/>
      </c>
      <c r="N30" s="20" t="str">
        <f>IF(A30="","",IF(VLOOKUP(A30,[7]令和3年度契約状況調査票!$F:$AR,27,FALSE)="国所管",VLOOKUP(A30,[7]令和3年度契約状況調査票!$F:$AR,21,FALSE),""))</f>
        <v/>
      </c>
      <c r="O30" s="22" t="str">
        <f>IF(A30="","",IF(AND(Q30="○",P30="分担契約/単価契約"),"単価契約"&amp;CHAR(10)&amp;"予定調達総額 "&amp;TEXT(VLOOKUP(A30,[7]令和3年度契約状況調査票!$F:$AR,15,FALSE),"#,##0円")&amp;"(B)"&amp;CHAR(10)&amp;"分担契約"&amp;CHAR(10)&amp;VLOOKUP(A30,[7]令和3年度契約状況調査票!$F:$AR,31,FALSE),IF(AND(Q30="○",P30="分担契約"),"分担契約"&amp;CHAR(10)&amp;"契約総額 "&amp;TEXT(VLOOKUP(A30,[7]令和3年度契約状況調査票!$F:$AR,15,FALSE),"#,##0円")&amp;"(B)"&amp;CHAR(10)&amp;VLOOKUP(A30,[7]令和3年度契約状況調査票!$F:$AR,31,FALSE),(IF(P30="分担契約/単価契約","単価契約"&amp;CHAR(10)&amp;"予定調達総額 "&amp;TEXT(VLOOKUP(A30,[7]令和3年度契約状況調査票!$F:$AR,15,FALSE),"#,##0円")&amp;CHAR(10)&amp;"分担契約"&amp;CHAR(10)&amp;VLOOKUP(A30,[7]令和3年度契約状況調査票!$F:$AR,31,FALSE),IF(P30="分担契約","分担契約"&amp;CHAR(10)&amp;"契約総額 "&amp;TEXT(VLOOKUP(A30,[7]令和3年度契約状況調査票!$F:$AR,15,FALSE),"#,##0円")&amp;CHAR(10)&amp;VLOOKUP(A30,[7]令和3年度契約状況調査票!$F:$AR,31,FALSE),IF(P30="単価契約","単価契約"&amp;CHAR(10)&amp;"予定調達総額 "&amp;TEXT(VLOOKUP(A30,[7]令和3年度契約状況調査票!$F:$AR,15,FALSE),"#,##0円")&amp;CHAR(10)&amp;VLOOKUP(A30,[7]令和3年度契約状況調査票!$F:$AR,31,FALSE),VLOOKUP(A30,[7]令和3年度契約状況調査票!$F:$AR,31,FALSE))))))))</f>
        <v/>
      </c>
      <c r="P30" s="36" t="str">
        <f>IF(A30="","",VLOOKUP(A30,[7]令和3年度契約状況調査票!$F:$BY,52,FALSE))</f>
        <v/>
      </c>
    </row>
    <row r="31" spans="1:16" s="36" customFormat="1" ht="60" hidden="1" customHeight="1">
      <c r="A31" s="42" t="str">
        <f>IF(MAX([7]令和3年度契約状況調査票!F25:F270)&gt;=ROW()-5,ROW()-5,"")</f>
        <v/>
      </c>
      <c r="B31" s="13" t="str">
        <f>IF(A31="","",VLOOKUP(A31,[7]令和3年度契約状況調査票!$F:$AR,4,FALSE))</f>
        <v/>
      </c>
      <c r="C31" s="14" t="str">
        <f>IF(A31="","",VLOOKUP(A31,[7]令和3年度契約状況調査票!$F:$AR,5,FALSE))</f>
        <v/>
      </c>
      <c r="D31" s="15" t="str">
        <f>IF(A31="","",VLOOKUP(A31,[7]令和3年度契約状況調査票!$F:$AR,8,FALSE))</f>
        <v/>
      </c>
      <c r="E31" s="13" t="str">
        <f>IF(A31="","",VLOOKUP(A31,[7]令和3年度契約状況調査票!$F:$AR,9,FALSE))</f>
        <v/>
      </c>
      <c r="F31" s="16" t="str">
        <f>IF(A31="","",VLOOKUP(A31,[7]令和3年度契約状況調査票!$F:$AR,10,FALSE))</f>
        <v/>
      </c>
      <c r="G31" s="45" t="str">
        <f>IF(A31="","",VLOOKUP(A31,[7]令和3年度契約状況調査票!$F:$AR,30,FALSE))</f>
        <v/>
      </c>
      <c r="H31" s="18" t="str">
        <f>IF(A31="","",IF(VLOOKUP(A31,[7]令和3年度契約状況調査票!$F:$AR,20,FALSE)="②同種の他の契約の予定価格を類推されるおそれがあるため公表しない","同種の他の契約の予定価格を類推されるおそれがあるため公表しない",IF(VLOOKUP(A31,[7]令和3年度契約状況調査票!$F:$AR,20,FALSE)="－","－",IF(VLOOKUP(A31,[7]令和3年度契約状況調査票!$F:$AR,6,FALSE)&lt;&gt;"",TEXT(VLOOKUP(A31,[7]令和3年度契約状況調査票!$F:$AR,13,FALSE),"#,##0円")&amp;CHAR(10)&amp;"(A)",VLOOKUP(A31,[7]令和3年度契約状況調査票!$F:$AR,13,FALSE)))))</f>
        <v/>
      </c>
      <c r="I31" s="18" t="str">
        <f>IF(A31="","",VLOOKUP(A31,[7]令和3年度契約状況調査票!$F:$AR,14,FALSE))</f>
        <v/>
      </c>
      <c r="J31" s="20" t="str">
        <f>IF(A31="","",IF(VLOOKUP(A31,[7]令和3年度契約状況調査票!$F:$AR,20,FALSE)="②同種の他の契約の予定価格を類推されるおそれがあるため公表しない","－",IF(VLOOKUP(A31,[7]令和3年度契約状況調査票!$F:$AR,20,FALSE)="－","－",IF(VLOOKUP(A31,[7]令和3年度契約状況調査票!$F:$AR,6,FALSE)&lt;&gt;"",TEXT(VLOOKUP(A31,[7]令和3年度契約状況調査票!$F:$AR,16,FALSE),"#.0%")&amp;CHAR(10)&amp;"(B/A×100)",VLOOKUP(A31,[7]令和3年度契約状況調査票!$F:$AR,16,FALSE)))))</f>
        <v/>
      </c>
      <c r="K31" s="38"/>
      <c r="L31" s="20" t="str">
        <f>IF(A31="","",IF(VLOOKUP(A31,[7]令和3年度契約状況調査票!$F:$AR,26,FALSE)="①公益社団法人","公社",IF(VLOOKUP(A31,[7]令和3年度契約状況調査票!$F:$AR,26,FALSE)="②公益財団法人","公財","")))</f>
        <v/>
      </c>
      <c r="M31" s="20" t="str">
        <f>IF(A31="","",VLOOKUP(A31,[7]令和3年度契約状況調査票!$F:$AR,27,FALSE))</f>
        <v/>
      </c>
      <c r="N31" s="20" t="str">
        <f>IF(A31="","",IF(VLOOKUP(A31,[7]令和3年度契約状況調査票!$F:$AR,27,FALSE)="国所管",VLOOKUP(A31,[7]令和3年度契約状況調査票!$F:$AR,21,FALSE),""))</f>
        <v/>
      </c>
      <c r="O31" s="22" t="str">
        <f>IF(A31="","",IF(AND(Q31="○",P31="分担契約/単価契約"),"単価契約"&amp;CHAR(10)&amp;"予定調達総額 "&amp;TEXT(VLOOKUP(A31,[7]令和3年度契約状況調査票!$F:$AR,15,FALSE),"#,##0円")&amp;"(B)"&amp;CHAR(10)&amp;"分担契約"&amp;CHAR(10)&amp;VLOOKUP(A31,[7]令和3年度契約状況調査票!$F:$AR,31,FALSE),IF(AND(Q31="○",P31="分担契約"),"分担契約"&amp;CHAR(10)&amp;"契約総額 "&amp;TEXT(VLOOKUP(A31,[7]令和3年度契約状況調査票!$F:$AR,15,FALSE),"#,##0円")&amp;"(B)"&amp;CHAR(10)&amp;VLOOKUP(A31,[7]令和3年度契約状況調査票!$F:$AR,31,FALSE),(IF(P31="分担契約/単価契約","単価契約"&amp;CHAR(10)&amp;"予定調達総額 "&amp;TEXT(VLOOKUP(A31,[7]令和3年度契約状況調査票!$F:$AR,15,FALSE),"#,##0円")&amp;CHAR(10)&amp;"分担契約"&amp;CHAR(10)&amp;VLOOKUP(A31,[7]令和3年度契約状況調査票!$F:$AR,31,FALSE),IF(P31="分担契約","分担契約"&amp;CHAR(10)&amp;"契約総額 "&amp;TEXT(VLOOKUP(A31,[7]令和3年度契約状況調査票!$F:$AR,15,FALSE),"#,##0円")&amp;CHAR(10)&amp;VLOOKUP(A31,[7]令和3年度契約状況調査票!$F:$AR,31,FALSE),IF(P31="単価契約","単価契約"&amp;CHAR(10)&amp;"予定調達総額 "&amp;TEXT(VLOOKUP(A31,[7]令和3年度契約状況調査票!$F:$AR,15,FALSE),"#,##0円")&amp;CHAR(10)&amp;VLOOKUP(A31,[7]令和3年度契約状況調査票!$F:$AR,31,FALSE),VLOOKUP(A31,[7]令和3年度契約状況調査票!$F:$AR,31,FALSE))))))))</f>
        <v/>
      </c>
      <c r="P31" s="36" t="str">
        <f>IF(A31="","",VLOOKUP(A31,[7]令和3年度契約状況調査票!$F:$BY,52,FALSE))</f>
        <v/>
      </c>
    </row>
    <row r="32" spans="1:16" s="36" customFormat="1" ht="124.5" hidden="1" customHeight="1">
      <c r="A32" s="42" t="str">
        <f>IF(MAX([7]令和3年度契約状況調査票!F26:F271)&gt;=ROW()-5,ROW()-5,"")</f>
        <v/>
      </c>
      <c r="B32" s="13" t="str">
        <f>IF(A32="","",VLOOKUP(A32,[7]令和3年度契約状況調査票!$F:$AR,4,FALSE))</f>
        <v/>
      </c>
      <c r="C32" s="14" t="str">
        <f>IF(A32="","",VLOOKUP(A32,[7]令和3年度契約状況調査票!$F:$AR,5,FALSE))</f>
        <v/>
      </c>
      <c r="D32" s="15" t="str">
        <f>IF(A32="","",VLOOKUP(A32,[7]令和3年度契約状況調査票!$F:$AR,8,FALSE))</f>
        <v/>
      </c>
      <c r="E32" s="13" t="str">
        <f>IF(A32="","",VLOOKUP(A32,[7]令和3年度契約状況調査票!$F:$AR,9,FALSE))</f>
        <v/>
      </c>
      <c r="F32" s="16" t="str">
        <f>IF(A32="","",VLOOKUP(A32,[7]令和3年度契約状況調査票!$F:$AR,10,FALSE))</f>
        <v/>
      </c>
      <c r="G32" s="45" t="str">
        <f>IF(A32="","",VLOOKUP(A32,[7]令和3年度契約状況調査票!$F:$AR,30,FALSE))</f>
        <v/>
      </c>
      <c r="H32" s="18" t="str">
        <f>IF(A32="","",IF(VLOOKUP(A32,[7]令和3年度契約状況調査票!$F:$AR,20,FALSE)="②同種の他の契約の予定価格を類推されるおそれがあるため公表しない","同種の他の契約の予定価格を類推されるおそれがあるため公表しない",IF(VLOOKUP(A32,[7]令和3年度契約状況調査票!$F:$AR,20,FALSE)="－","－",IF(VLOOKUP(A32,[7]令和3年度契約状況調査票!$F:$AR,6,FALSE)&lt;&gt;"",TEXT(VLOOKUP(A32,[7]令和3年度契約状況調査票!$F:$AR,13,FALSE),"#,##0円")&amp;CHAR(10)&amp;"(A)",VLOOKUP(A32,[7]令和3年度契約状況調査票!$F:$AR,13,FALSE)))))</f>
        <v/>
      </c>
      <c r="I32" s="18" t="str">
        <f>IF(A32="","",VLOOKUP(A32,[7]令和3年度契約状況調査票!$F:$AR,14,FALSE))</f>
        <v/>
      </c>
      <c r="J32" s="20" t="str">
        <f>IF(A32="","",IF(VLOOKUP(A32,[7]令和3年度契約状況調査票!$F:$AR,20,FALSE)="②同種の他の契約の予定価格を類推されるおそれがあるため公表しない","－",IF(VLOOKUP(A32,[7]令和3年度契約状況調査票!$F:$AR,20,FALSE)="－","－",IF(VLOOKUP(A32,[7]令和3年度契約状況調査票!$F:$AR,6,FALSE)&lt;&gt;"",TEXT(VLOOKUP(A32,[7]令和3年度契約状況調査票!$F:$AR,16,FALSE),"#.0%")&amp;CHAR(10)&amp;"(B/A×100)",VLOOKUP(A32,[7]令和3年度契約状況調査票!$F:$AR,16,FALSE)))))</f>
        <v/>
      </c>
      <c r="K32" s="38"/>
      <c r="L32" s="20" t="str">
        <f>IF(A32="","",IF(VLOOKUP(A32,[7]令和3年度契約状況調査票!$F:$AR,26,FALSE)="①公益社団法人","公社",IF(VLOOKUP(A32,[7]令和3年度契約状況調査票!$F:$AR,26,FALSE)="②公益財団法人","公財","")))</f>
        <v/>
      </c>
      <c r="M32" s="20" t="str">
        <f>IF(A32="","",VLOOKUP(A32,[7]令和3年度契約状況調査票!$F:$AR,27,FALSE))</f>
        <v/>
      </c>
      <c r="N32" s="20" t="str">
        <f>IF(A32="","",IF(VLOOKUP(A32,[7]令和3年度契約状況調査票!$F:$AR,27,FALSE)="国所管",VLOOKUP(A32,[7]令和3年度契約状況調査票!$F:$AR,21,FALSE),""))</f>
        <v/>
      </c>
      <c r="O32" s="22" t="str">
        <f>IF(A32="","",IF(AND(Q32="○",P32="分担契約/単価契約"),"単価契約"&amp;CHAR(10)&amp;"予定調達総額 "&amp;TEXT(VLOOKUP(A32,[7]令和3年度契約状況調査票!$F:$AR,15,FALSE),"#,##0円")&amp;"(B)"&amp;CHAR(10)&amp;"分担契約"&amp;CHAR(10)&amp;VLOOKUP(A32,[7]令和3年度契約状況調査票!$F:$AR,31,FALSE),IF(AND(Q32="○",P32="分担契約"),"分担契約"&amp;CHAR(10)&amp;"契約総額 "&amp;TEXT(VLOOKUP(A32,[7]令和3年度契約状況調査票!$F:$AR,15,FALSE),"#,##0円")&amp;"(B)"&amp;CHAR(10)&amp;VLOOKUP(A32,[7]令和3年度契約状況調査票!$F:$AR,31,FALSE),(IF(P32="分担契約/単価契約","単価契約"&amp;CHAR(10)&amp;"予定調達総額 "&amp;TEXT(VLOOKUP(A32,[7]令和3年度契約状況調査票!$F:$AR,15,FALSE),"#,##0円")&amp;CHAR(10)&amp;"分担契約"&amp;CHAR(10)&amp;VLOOKUP(A32,[7]令和3年度契約状況調査票!$F:$AR,31,FALSE),IF(P32="分担契約","分担契約"&amp;CHAR(10)&amp;"契約総額 "&amp;TEXT(VLOOKUP(A32,[7]令和3年度契約状況調査票!$F:$AR,15,FALSE),"#,##0円")&amp;CHAR(10)&amp;VLOOKUP(A32,[7]令和3年度契約状況調査票!$F:$AR,31,FALSE),IF(P32="単価契約","単価契約"&amp;CHAR(10)&amp;"予定調達総額 "&amp;TEXT(VLOOKUP(A32,[7]令和3年度契約状況調査票!$F:$AR,15,FALSE),"#,##0円")&amp;CHAR(10)&amp;VLOOKUP(A32,[7]令和3年度契約状況調査票!$F:$AR,31,FALSE),VLOOKUP(A32,[7]令和3年度契約状況調査票!$F:$AR,31,FALSE))))))))</f>
        <v/>
      </c>
      <c r="P32" s="36" t="str">
        <f>IF(A32="","",VLOOKUP(A32,[7]令和3年度契約状況調査票!$F:$BY,52,FALSE))</f>
        <v/>
      </c>
    </row>
    <row r="33" spans="1:16" s="36" customFormat="1" ht="124.5" hidden="1" customHeight="1">
      <c r="A33" s="42" t="str">
        <f>IF(MAX([7]令和3年度契約状況調査票!F27:F272)&gt;=ROW()-5,ROW()-5,"")</f>
        <v/>
      </c>
      <c r="B33" s="13" t="str">
        <f>IF(A33="","",VLOOKUP(A33,[7]令和3年度契約状況調査票!$F:$AR,4,FALSE))</f>
        <v/>
      </c>
      <c r="C33" s="14" t="str">
        <f>IF(A33="","",VLOOKUP(A33,[7]令和3年度契約状況調査票!$F:$AR,5,FALSE))</f>
        <v/>
      </c>
      <c r="D33" s="15" t="str">
        <f>IF(A33="","",VLOOKUP(A33,[7]令和3年度契約状況調査票!$F:$AR,8,FALSE))</f>
        <v/>
      </c>
      <c r="E33" s="13" t="str">
        <f>IF(A33="","",VLOOKUP(A33,[7]令和3年度契約状況調査票!$F:$AR,9,FALSE))</f>
        <v/>
      </c>
      <c r="F33" s="16" t="str">
        <f>IF(A33="","",VLOOKUP(A33,[7]令和3年度契約状況調査票!$F:$AR,10,FALSE))</f>
        <v/>
      </c>
      <c r="G33" s="45" t="str">
        <f>IF(A33="","",VLOOKUP(A33,[7]令和3年度契約状況調査票!$F:$AR,30,FALSE))</f>
        <v/>
      </c>
      <c r="H33" s="18" t="str">
        <f>IF(A33="","",IF(VLOOKUP(A33,[7]令和3年度契約状況調査票!$F:$AR,20,FALSE)="②同種の他の契約の予定価格を類推されるおそれがあるため公表しない","同種の他の契約の予定価格を類推されるおそれがあるため公表しない",IF(VLOOKUP(A33,[7]令和3年度契約状況調査票!$F:$AR,20,FALSE)="－","－",IF(VLOOKUP(A33,[7]令和3年度契約状況調査票!$F:$AR,6,FALSE)&lt;&gt;"",TEXT(VLOOKUP(A33,[7]令和3年度契約状況調査票!$F:$AR,13,FALSE),"#,##0円")&amp;CHAR(10)&amp;"(A)",VLOOKUP(A33,[7]令和3年度契約状況調査票!$F:$AR,13,FALSE)))))</f>
        <v/>
      </c>
      <c r="I33" s="18" t="str">
        <f>IF(A33="","",VLOOKUP(A33,[7]令和3年度契約状況調査票!$F:$AR,14,FALSE))</f>
        <v/>
      </c>
      <c r="J33" s="20" t="str">
        <f>IF(A33="","",IF(VLOOKUP(A33,[7]令和3年度契約状況調査票!$F:$AR,20,FALSE)="②同種の他の契約の予定価格を類推されるおそれがあるため公表しない","－",IF(VLOOKUP(A33,[7]令和3年度契約状況調査票!$F:$AR,20,FALSE)="－","－",IF(VLOOKUP(A33,[7]令和3年度契約状況調査票!$F:$AR,6,FALSE)&lt;&gt;"",TEXT(VLOOKUP(A33,[7]令和3年度契約状況調査票!$F:$AR,16,FALSE),"#.0%")&amp;CHAR(10)&amp;"(B/A×100)",VLOOKUP(A33,[7]令和3年度契約状況調査票!$F:$AR,16,FALSE)))))</f>
        <v/>
      </c>
      <c r="K33" s="38"/>
      <c r="L33" s="20" t="str">
        <f>IF(A33="","",IF(VLOOKUP(A33,[7]令和3年度契約状況調査票!$F:$AR,26,FALSE)="①公益社団法人","公社",IF(VLOOKUP(A33,[7]令和3年度契約状況調査票!$F:$AR,26,FALSE)="②公益財団法人","公財","")))</f>
        <v/>
      </c>
      <c r="M33" s="20" t="str">
        <f>IF(A33="","",VLOOKUP(A33,[7]令和3年度契約状況調査票!$F:$AR,27,FALSE))</f>
        <v/>
      </c>
      <c r="N33" s="20" t="str">
        <f>IF(A33="","",IF(VLOOKUP(A33,[7]令和3年度契約状況調査票!$F:$AR,27,FALSE)="国所管",VLOOKUP(A33,[7]令和3年度契約状況調査票!$F:$AR,21,FALSE),""))</f>
        <v/>
      </c>
      <c r="O33" s="22" t="str">
        <f>IF(A33="","",IF(AND(Q33="○",P33="分担契約/単価契約"),"単価契約"&amp;CHAR(10)&amp;"予定調達総額 "&amp;TEXT(VLOOKUP(A33,[7]令和3年度契約状況調査票!$F:$AR,15,FALSE),"#,##0円")&amp;"(B)"&amp;CHAR(10)&amp;"分担契約"&amp;CHAR(10)&amp;VLOOKUP(A33,[7]令和3年度契約状況調査票!$F:$AR,31,FALSE),IF(AND(Q33="○",P33="分担契約"),"分担契約"&amp;CHAR(10)&amp;"契約総額 "&amp;TEXT(VLOOKUP(A33,[7]令和3年度契約状況調査票!$F:$AR,15,FALSE),"#,##0円")&amp;"(B)"&amp;CHAR(10)&amp;VLOOKUP(A33,[7]令和3年度契約状況調査票!$F:$AR,31,FALSE),(IF(P33="分担契約/単価契約","単価契約"&amp;CHAR(10)&amp;"予定調達総額 "&amp;TEXT(VLOOKUP(A33,[7]令和3年度契約状況調査票!$F:$AR,15,FALSE),"#,##0円")&amp;CHAR(10)&amp;"分担契約"&amp;CHAR(10)&amp;VLOOKUP(A33,[7]令和3年度契約状況調査票!$F:$AR,31,FALSE),IF(P33="分担契約","分担契約"&amp;CHAR(10)&amp;"契約総額 "&amp;TEXT(VLOOKUP(A33,[7]令和3年度契約状況調査票!$F:$AR,15,FALSE),"#,##0円")&amp;CHAR(10)&amp;VLOOKUP(A33,[7]令和3年度契約状況調査票!$F:$AR,31,FALSE),IF(P33="単価契約","単価契約"&amp;CHAR(10)&amp;"予定調達総額 "&amp;TEXT(VLOOKUP(A33,[7]令和3年度契約状況調査票!$F:$AR,15,FALSE),"#,##0円")&amp;CHAR(10)&amp;VLOOKUP(A33,[7]令和3年度契約状況調査票!$F:$AR,31,FALSE),VLOOKUP(A33,[7]令和3年度契約状況調査票!$F:$AR,31,FALSE))))))))</f>
        <v/>
      </c>
      <c r="P33" s="36" t="str">
        <f>IF(A33="","",VLOOKUP(A33,[7]令和3年度契約状況調査票!$F:$BY,52,FALSE))</f>
        <v/>
      </c>
    </row>
    <row r="34" spans="1:16" s="36" customFormat="1" ht="67.5" hidden="1" customHeight="1">
      <c r="A34" s="42" t="str">
        <f>IF(MAX([7]令和3年度契約状況調査票!F28:F273)&gt;=ROW()-5,ROW()-5,"")</f>
        <v/>
      </c>
      <c r="B34" s="13" t="str">
        <f>IF(A34="","",VLOOKUP(A34,[7]令和3年度契約状況調査票!$F:$AR,4,FALSE))</f>
        <v/>
      </c>
      <c r="C34" s="14" t="str">
        <f>IF(A34="","",VLOOKUP(A34,[7]令和3年度契約状況調査票!$F:$AR,5,FALSE))</f>
        <v/>
      </c>
      <c r="D34" s="15" t="str">
        <f>IF(A34="","",VLOOKUP(A34,[7]令和3年度契約状況調査票!$F:$AR,8,FALSE))</f>
        <v/>
      </c>
      <c r="E34" s="13" t="str">
        <f>IF(A34="","",VLOOKUP(A34,[7]令和3年度契約状況調査票!$F:$AR,9,FALSE))</f>
        <v/>
      </c>
      <c r="F34" s="16" t="str">
        <f>IF(A34="","",VLOOKUP(A34,[7]令和3年度契約状況調査票!$F:$AR,10,FALSE))</f>
        <v/>
      </c>
      <c r="G34" s="45" t="str">
        <f>IF(A34="","",VLOOKUP(A34,[7]令和3年度契約状況調査票!$F:$AR,30,FALSE))</f>
        <v/>
      </c>
      <c r="H34" s="18" t="str">
        <f>IF(A34="","",IF(VLOOKUP(A34,[7]令和3年度契約状況調査票!$F:$AR,20,FALSE)="②同種の他の契約の予定価格を類推されるおそれがあるため公表しない","同種の他の契約の予定価格を類推されるおそれがあるため公表しない",IF(VLOOKUP(A34,[7]令和3年度契約状況調査票!$F:$AR,20,FALSE)="－","－",IF(VLOOKUP(A34,[7]令和3年度契約状況調査票!$F:$AR,6,FALSE)&lt;&gt;"",TEXT(VLOOKUP(A34,[7]令和3年度契約状況調査票!$F:$AR,13,FALSE),"#,##0円")&amp;CHAR(10)&amp;"(A)",VLOOKUP(A34,[7]令和3年度契約状況調査票!$F:$AR,13,FALSE)))))</f>
        <v/>
      </c>
      <c r="I34" s="18" t="str">
        <f>IF(A34="","",VLOOKUP(A34,[7]令和3年度契約状況調査票!$F:$AR,14,FALSE))</f>
        <v/>
      </c>
      <c r="J34" s="20" t="str">
        <f>IF(A34="","",IF(VLOOKUP(A34,[7]令和3年度契約状況調査票!$F:$AR,20,FALSE)="②同種の他の契約の予定価格を類推されるおそれがあるため公表しない","－",IF(VLOOKUP(A34,[7]令和3年度契約状況調査票!$F:$AR,20,FALSE)="－","－",IF(VLOOKUP(A34,[7]令和3年度契約状況調査票!$F:$AR,6,FALSE)&lt;&gt;"",TEXT(VLOOKUP(A34,[7]令和3年度契約状況調査票!$F:$AR,16,FALSE),"#.0%")&amp;CHAR(10)&amp;"(B/A×100)",VLOOKUP(A34,[7]令和3年度契約状況調査票!$F:$AR,16,FALSE)))))</f>
        <v/>
      </c>
      <c r="K34" s="38"/>
      <c r="L34" s="20" t="str">
        <f>IF(A34="","",IF(VLOOKUP(A34,[7]令和3年度契約状況調査票!$F:$AR,26,FALSE)="①公益社団法人","公社",IF(VLOOKUP(A34,[7]令和3年度契約状況調査票!$F:$AR,26,FALSE)="②公益財団法人","公財","")))</f>
        <v/>
      </c>
      <c r="M34" s="20" t="str">
        <f>IF(A34="","",VLOOKUP(A34,[7]令和3年度契約状況調査票!$F:$AR,27,FALSE))</f>
        <v/>
      </c>
      <c r="N34" s="20" t="str">
        <f>IF(A34="","",IF(VLOOKUP(A34,[7]令和3年度契約状況調査票!$F:$AR,27,FALSE)="国所管",VLOOKUP(A34,[7]令和3年度契約状況調査票!$F:$AR,21,FALSE),""))</f>
        <v/>
      </c>
      <c r="O34" s="22" t="str">
        <f>IF(A34="","",IF(AND(Q34="○",P34="分担契約/単価契約"),"単価契約"&amp;CHAR(10)&amp;"予定調達総額 "&amp;TEXT(VLOOKUP(A34,[7]令和3年度契約状況調査票!$F:$AR,15,FALSE),"#,##0円")&amp;"(B)"&amp;CHAR(10)&amp;"分担契約"&amp;CHAR(10)&amp;VLOOKUP(A34,[7]令和3年度契約状況調査票!$F:$AR,31,FALSE),IF(AND(Q34="○",P34="分担契約"),"分担契約"&amp;CHAR(10)&amp;"契約総額 "&amp;TEXT(VLOOKUP(A34,[7]令和3年度契約状況調査票!$F:$AR,15,FALSE),"#,##0円")&amp;"(B)"&amp;CHAR(10)&amp;VLOOKUP(A34,[7]令和3年度契約状況調査票!$F:$AR,31,FALSE),(IF(P34="分担契約/単価契約","単価契約"&amp;CHAR(10)&amp;"予定調達総額 "&amp;TEXT(VLOOKUP(A34,[7]令和3年度契約状況調査票!$F:$AR,15,FALSE),"#,##0円")&amp;CHAR(10)&amp;"分担契約"&amp;CHAR(10)&amp;VLOOKUP(A34,[7]令和3年度契約状況調査票!$F:$AR,31,FALSE),IF(P34="分担契約","分担契約"&amp;CHAR(10)&amp;"契約総額 "&amp;TEXT(VLOOKUP(A34,[7]令和3年度契約状況調査票!$F:$AR,15,FALSE),"#,##0円")&amp;CHAR(10)&amp;VLOOKUP(A34,[7]令和3年度契約状況調査票!$F:$AR,31,FALSE),IF(P34="単価契約","単価契約"&amp;CHAR(10)&amp;"予定調達総額 "&amp;TEXT(VLOOKUP(A34,[7]令和3年度契約状況調査票!$F:$AR,15,FALSE),"#,##0円")&amp;CHAR(10)&amp;VLOOKUP(A34,[7]令和3年度契約状況調査票!$F:$AR,31,FALSE),VLOOKUP(A34,[7]令和3年度契約状況調査票!$F:$AR,31,FALSE))))))))</f>
        <v/>
      </c>
      <c r="P34" s="36" t="str">
        <f>IF(A34="","",VLOOKUP(A34,[7]令和3年度契約状況調査票!$F:$BY,52,FALSE))</f>
        <v/>
      </c>
    </row>
    <row r="35" spans="1:16" s="36" customFormat="1" ht="67.5" hidden="1" customHeight="1">
      <c r="A35" s="42" t="str">
        <f>IF(MAX([7]令和3年度契約状況調査票!F29:F274)&gt;=ROW()-5,ROW()-5,"")</f>
        <v/>
      </c>
      <c r="B35" s="13" t="str">
        <f>IF(A35="","",VLOOKUP(A35,[7]令和3年度契約状況調査票!$F:$AR,4,FALSE))</f>
        <v/>
      </c>
      <c r="C35" s="14" t="str">
        <f>IF(A35="","",VLOOKUP(A35,[7]令和3年度契約状況調査票!$F:$AR,5,FALSE))</f>
        <v/>
      </c>
      <c r="D35" s="15" t="str">
        <f>IF(A35="","",VLOOKUP(A35,[7]令和3年度契約状況調査票!$F:$AR,8,FALSE))</f>
        <v/>
      </c>
      <c r="E35" s="13" t="str">
        <f>IF(A35="","",VLOOKUP(A35,[7]令和3年度契約状況調査票!$F:$AR,9,FALSE))</f>
        <v/>
      </c>
      <c r="F35" s="16" t="str">
        <f>IF(A35="","",VLOOKUP(A35,[7]令和3年度契約状況調査票!$F:$AR,10,FALSE))</f>
        <v/>
      </c>
      <c r="G35" s="45" t="str">
        <f>IF(A35="","",VLOOKUP(A35,[7]令和3年度契約状況調査票!$F:$AR,30,FALSE))</f>
        <v/>
      </c>
      <c r="H35" s="18" t="str">
        <f>IF(A35="","",IF(VLOOKUP(A35,[7]令和3年度契約状況調査票!$F:$AR,20,FALSE)="②同種の他の契約の予定価格を類推されるおそれがあるため公表しない","同種の他の契約の予定価格を類推されるおそれがあるため公表しない",IF(VLOOKUP(A35,[7]令和3年度契約状況調査票!$F:$AR,20,FALSE)="－","－",IF(VLOOKUP(A35,[7]令和3年度契約状況調査票!$F:$AR,6,FALSE)&lt;&gt;"",TEXT(VLOOKUP(A35,[7]令和3年度契約状況調査票!$F:$AR,13,FALSE),"#,##0円")&amp;CHAR(10)&amp;"(A)",VLOOKUP(A35,[7]令和3年度契約状況調査票!$F:$AR,13,FALSE)))))</f>
        <v/>
      </c>
      <c r="I35" s="18" t="str">
        <f>IF(A35="","",VLOOKUP(A35,[7]令和3年度契約状況調査票!$F:$AR,14,FALSE))</f>
        <v/>
      </c>
      <c r="J35" s="20" t="str">
        <f>IF(A35="","",IF(VLOOKUP(A35,[7]令和3年度契約状況調査票!$F:$AR,20,FALSE)="②同種の他の契約の予定価格を類推されるおそれがあるため公表しない","－",IF(VLOOKUP(A35,[7]令和3年度契約状況調査票!$F:$AR,20,FALSE)="－","－",IF(VLOOKUP(A35,[7]令和3年度契約状況調査票!$F:$AR,6,FALSE)&lt;&gt;"",TEXT(VLOOKUP(A35,[7]令和3年度契約状況調査票!$F:$AR,16,FALSE),"#.0%")&amp;CHAR(10)&amp;"(B/A×100)",VLOOKUP(A35,[7]令和3年度契約状況調査票!$F:$AR,16,FALSE)))))</f>
        <v/>
      </c>
      <c r="K35" s="38"/>
      <c r="L35" s="20" t="str">
        <f>IF(A35="","",IF(VLOOKUP(A35,[7]令和3年度契約状況調査票!$F:$AR,26,FALSE)="①公益社団法人","公社",IF(VLOOKUP(A35,[7]令和3年度契約状況調査票!$F:$AR,26,FALSE)="②公益財団法人","公財","")))</f>
        <v/>
      </c>
      <c r="M35" s="20" t="str">
        <f>IF(A35="","",VLOOKUP(A35,[7]令和3年度契約状況調査票!$F:$AR,27,FALSE))</f>
        <v/>
      </c>
      <c r="N35" s="20" t="str">
        <f>IF(A35="","",IF(VLOOKUP(A35,[7]令和3年度契約状況調査票!$F:$AR,27,FALSE)="国所管",VLOOKUP(A35,[7]令和3年度契約状況調査票!$F:$AR,21,FALSE),""))</f>
        <v/>
      </c>
      <c r="O35" s="22" t="str">
        <f>IF(A35="","",IF(AND(Q35="○",P35="分担契約/単価契約"),"単価契約"&amp;CHAR(10)&amp;"予定調達総額 "&amp;TEXT(VLOOKUP(A35,[7]令和3年度契約状況調査票!$F:$AR,15,FALSE),"#,##0円")&amp;"(B)"&amp;CHAR(10)&amp;"分担契約"&amp;CHAR(10)&amp;VLOOKUP(A35,[7]令和3年度契約状況調査票!$F:$AR,31,FALSE),IF(AND(Q35="○",P35="分担契約"),"分担契約"&amp;CHAR(10)&amp;"契約総額 "&amp;TEXT(VLOOKUP(A35,[7]令和3年度契約状況調査票!$F:$AR,15,FALSE),"#,##0円")&amp;"(B)"&amp;CHAR(10)&amp;VLOOKUP(A35,[7]令和3年度契約状況調査票!$F:$AR,31,FALSE),(IF(P35="分担契約/単価契約","単価契約"&amp;CHAR(10)&amp;"予定調達総額 "&amp;TEXT(VLOOKUP(A35,[7]令和3年度契約状況調査票!$F:$AR,15,FALSE),"#,##0円")&amp;CHAR(10)&amp;"分担契約"&amp;CHAR(10)&amp;VLOOKUP(A35,[7]令和3年度契約状況調査票!$F:$AR,31,FALSE),IF(P35="分担契約","分担契約"&amp;CHAR(10)&amp;"契約総額 "&amp;TEXT(VLOOKUP(A35,[7]令和3年度契約状況調査票!$F:$AR,15,FALSE),"#,##0円")&amp;CHAR(10)&amp;VLOOKUP(A35,[7]令和3年度契約状況調査票!$F:$AR,31,FALSE),IF(P35="単価契約","単価契約"&amp;CHAR(10)&amp;"予定調達総額 "&amp;TEXT(VLOOKUP(A35,[7]令和3年度契約状況調査票!$F:$AR,15,FALSE),"#,##0円")&amp;CHAR(10)&amp;VLOOKUP(A35,[7]令和3年度契約状況調査票!$F:$AR,31,FALSE),VLOOKUP(A35,[7]令和3年度契約状況調査票!$F:$AR,31,FALSE))))))))</f>
        <v/>
      </c>
      <c r="P35" s="36" t="str">
        <f>IF(A35="","",VLOOKUP(A35,[7]令和3年度契約状況調査票!$F:$BY,52,FALSE))</f>
        <v/>
      </c>
    </row>
    <row r="36" spans="1:16" s="36" customFormat="1" ht="67.5" hidden="1" customHeight="1">
      <c r="A36" s="42" t="str">
        <f>IF(MAX([7]令和3年度契約状況調査票!F30:F275)&gt;=ROW()-5,ROW()-5,"")</f>
        <v/>
      </c>
      <c r="B36" s="13" t="str">
        <f>IF(A36="","",VLOOKUP(A36,[7]令和3年度契約状況調査票!$F:$AR,4,FALSE))</f>
        <v/>
      </c>
      <c r="C36" s="14" t="str">
        <f>IF(A36="","",VLOOKUP(A36,[7]令和3年度契約状況調査票!$F:$AR,5,FALSE))</f>
        <v/>
      </c>
      <c r="D36" s="15" t="str">
        <f>IF(A36="","",VLOOKUP(A36,[7]令和3年度契約状況調査票!$F:$AR,8,FALSE))</f>
        <v/>
      </c>
      <c r="E36" s="13" t="str">
        <f>IF(A36="","",VLOOKUP(A36,[7]令和3年度契約状況調査票!$F:$AR,9,FALSE))</f>
        <v/>
      </c>
      <c r="F36" s="16" t="str">
        <f>IF(A36="","",VLOOKUP(A36,[7]令和3年度契約状況調査票!$F:$AR,10,FALSE))</f>
        <v/>
      </c>
      <c r="G36" s="45" t="str">
        <f>IF(A36="","",VLOOKUP(A36,[7]令和3年度契約状況調査票!$F:$AR,30,FALSE))</f>
        <v/>
      </c>
      <c r="H36" s="18" t="str">
        <f>IF(A36="","",IF(VLOOKUP(A36,[7]令和3年度契約状況調査票!$F:$AR,20,FALSE)="②同種の他の契約の予定価格を類推されるおそれがあるため公表しない","同種の他の契約の予定価格を類推されるおそれがあるため公表しない",IF(VLOOKUP(A36,[7]令和3年度契約状況調査票!$F:$AR,20,FALSE)="－","－",IF(VLOOKUP(A36,[7]令和3年度契約状況調査票!$F:$AR,6,FALSE)&lt;&gt;"",TEXT(VLOOKUP(A36,[7]令和3年度契約状況調査票!$F:$AR,13,FALSE),"#,##0円")&amp;CHAR(10)&amp;"(A)",VLOOKUP(A36,[7]令和3年度契約状況調査票!$F:$AR,13,FALSE)))))</f>
        <v/>
      </c>
      <c r="I36" s="18" t="str">
        <f>IF(A36="","",VLOOKUP(A36,[7]令和3年度契約状況調査票!$F:$AR,14,FALSE))</f>
        <v/>
      </c>
      <c r="J36" s="20" t="str">
        <f>IF(A36="","",IF(VLOOKUP(A36,[7]令和3年度契約状況調査票!$F:$AR,20,FALSE)="②同種の他の契約の予定価格を類推されるおそれがあるため公表しない","－",IF(VLOOKUP(A36,[7]令和3年度契約状況調査票!$F:$AR,20,FALSE)="－","－",IF(VLOOKUP(A36,[7]令和3年度契約状況調査票!$F:$AR,6,FALSE)&lt;&gt;"",TEXT(VLOOKUP(A36,[7]令和3年度契約状況調査票!$F:$AR,16,FALSE),"#.0%")&amp;CHAR(10)&amp;"(B/A×100)",VLOOKUP(A36,[7]令和3年度契約状況調査票!$F:$AR,16,FALSE)))))</f>
        <v/>
      </c>
      <c r="K36" s="38"/>
      <c r="L36" s="20" t="str">
        <f>IF(A36="","",IF(VLOOKUP(A36,[7]令和3年度契約状況調査票!$F:$AR,26,FALSE)="①公益社団法人","公社",IF(VLOOKUP(A36,[7]令和3年度契約状況調査票!$F:$AR,26,FALSE)="②公益財団法人","公財","")))</f>
        <v/>
      </c>
      <c r="M36" s="20" t="str">
        <f>IF(A36="","",VLOOKUP(A36,[7]令和3年度契約状況調査票!$F:$AR,27,FALSE))</f>
        <v/>
      </c>
      <c r="N36" s="20" t="str">
        <f>IF(A36="","",IF(VLOOKUP(A36,[7]令和3年度契約状況調査票!$F:$AR,27,FALSE)="国所管",VLOOKUP(A36,[7]令和3年度契約状況調査票!$F:$AR,21,FALSE),""))</f>
        <v/>
      </c>
      <c r="O36" s="22" t="str">
        <f>IF(A36="","",IF(AND(Q36="○",P36="分担契約/単価契約"),"単価契約"&amp;CHAR(10)&amp;"予定調達総額 "&amp;TEXT(VLOOKUP(A36,[7]令和3年度契約状況調査票!$F:$AR,15,FALSE),"#,##0円")&amp;"(B)"&amp;CHAR(10)&amp;"分担契約"&amp;CHAR(10)&amp;VLOOKUP(A36,[7]令和3年度契約状況調査票!$F:$AR,31,FALSE),IF(AND(Q36="○",P36="分担契約"),"分担契約"&amp;CHAR(10)&amp;"契約総額 "&amp;TEXT(VLOOKUP(A36,[7]令和3年度契約状況調査票!$F:$AR,15,FALSE),"#,##0円")&amp;"(B)"&amp;CHAR(10)&amp;VLOOKUP(A36,[7]令和3年度契約状況調査票!$F:$AR,31,FALSE),(IF(P36="分担契約/単価契約","単価契約"&amp;CHAR(10)&amp;"予定調達総額 "&amp;TEXT(VLOOKUP(A36,[7]令和3年度契約状況調査票!$F:$AR,15,FALSE),"#,##0円")&amp;CHAR(10)&amp;"分担契約"&amp;CHAR(10)&amp;VLOOKUP(A36,[7]令和3年度契約状況調査票!$F:$AR,31,FALSE),IF(P36="分担契約","分担契約"&amp;CHAR(10)&amp;"契約総額 "&amp;TEXT(VLOOKUP(A36,[7]令和3年度契約状況調査票!$F:$AR,15,FALSE),"#,##0円")&amp;CHAR(10)&amp;VLOOKUP(A36,[7]令和3年度契約状況調査票!$F:$AR,31,FALSE),IF(P36="単価契約","単価契約"&amp;CHAR(10)&amp;"予定調達総額 "&amp;TEXT(VLOOKUP(A36,[7]令和3年度契約状況調査票!$F:$AR,15,FALSE),"#,##0円")&amp;CHAR(10)&amp;VLOOKUP(A36,[7]令和3年度契約状況調査票!$F:$AR,31,FALSE),VLOOKUP(A36,[7]令和3年度契約状況調査票!$F:$AR,31,FALSE))))))))</f>
        <v/>
      </c>
      <c r="P36" s="36" t="str">
        <f>IF(A36="","",VLOOKUP(A36,[7]令和3年度契約状況調査票!$F:$BY,52,FALSE))</f>
        <v/>
      </c>
    </row>
    <row r="37" spans="1:16" s="36" customFormat="1" ht="67.5" hidden="1" customHeight="1">
      <c r="A37" s="42" t="str">
        <f>IF(MAX([7]令和3年度契約状況調査票!F31:F276)&gt;=ROW()-5,ROW()-5,"")</f>
        <v/>
      </c>
      <c r="B37" s="13" t="str">
        <f>IF(A37="","",VLOOKUP(A37,[7]令和3年度契約状況調査票!$F:$AR,4,FALSE))</f>
        <v/>
      </c>
      <c r="C37" s="14" t="str">
        <f>IF(A37="","",VLOOKUP(A37,[7]令和3年度契約状況調査票!$F:$AR,5,FALSE))</f>
        <v/>
      </c>
      <c r="D37" s="15" t="str">
        <f>IF(A37="","",VLOOKUP(A37,[7]令和3年度契約状況調査票!$F:$AR,8,FALSE))</f>
        <v/>
      </c>
      <c r="E37" s="13" t="str">
        <f>IF(A37="","",VLOOKUP(A37,[7]令和3年度契約状況調査票!$F:$AR,9,FALSE))</f>
        <v/>
      </c>
      <c r="F37" s="16" t="str">
        <f>IF(A37="","",VLOOKUP(A37,[7]令和3年度契約状況調査票!$F:$AR,10,FALSE))</f>
        <v/>
      </c>
      <c r="G37" s="45" t="str">
        <f>IF(A37="","",VLOOKUP(A37,[7]令和3年度契約状況調査票!$F:$AR,30,FALSE))</f>
        <v/>
      </c>
      <c r="H37" s="18" t="str">
        <f>IF(A37="","",IF(VLOOKUP(A37,[7]令和3年度契約状況調査票!$F:$AR,20,FALSE)="②同種の他の契約の予定価格を類推されるおそれがあるため公表しない","同種の他の契約の予定価格を類推されるおそれがあるため公表しない",IF(VLOOKUP(A37,[7]令和3年度契約状況調査票!$F:$AR,20,FALSE)="－","－",IF(VLOOKUP(A37,[7]令和3年度契約状況調査票!$F:$AR,6,FALSE)&lt;&gt;"",TEXT(VLOOKUP(A37,[7]令和3年度契約状況調査票!$F:$AR,13,FALSE),"#,##0円")&amp;CHAR(10)&amp;"(A)",VLOOKUP(A37,[7]令和3年度契約状況調査票!$F:$AR,13,FALSE)))))</f>
        <v/>
      </c>
      <c r="I37" s="18" t="str">
        <f>IF(A37="","",VLOOKUP(A37,[7]令和3年度契約状況調査票!$F:$AR,14,FALSE))</f>
        <v/>
      </c>
      <c r="J37" s="20" t="str">
        <f>IF(A37="","",IF(VLOOKUP(A37,[7]令和3年度契約状況調査票!$F:$AR,20,FALSE)="②同種の他の契約の予定価格を類推されるおそれがあるため公表しない","－",IF(VLOOKUP(A37,[7]令和3年度契約状況調査票!$F:$AR,20,FALSE)="－","－",IF(VLOOKUP(A37,[7]令和3年度契約状況調査票!$F:$AR,6,FALSE)&lt;&gt;"",TEXT(VLOOKUP(A37,[7]令和3年度契約状況調査票!$F:$AR,16,FALSE),"#.0%")&amp;CHAR(10)&amp;"(B/A×100)",VLOOKUP(A37,[7]令和3年度契約状況調査票!$F:$AR,16,FALSE)))))</f>
        <v/>
      </c>
      <c r="K37" s="38"/>
      <c r="L37" s="20" t="str">
        <f>IF(A37="","",IF(VLOOKUP(A37,[7]令和3年度契約状況調査票!$F:$AR,26,FALSE)="①公益社団法人","公社",IF(VLOOKUP(A37,[7]令和3年度契約状況調査票!$F:$AR,26,FALSE)="②公益財団法人","公財","")))</f>
        <v/>
      </c>
      <c r="M37" s="20" t="str">
        <f>IF(A37="","",VLOOKUP(A37,[7]令和3年度契約状況調査票!$F:$AR,27,FALSE))</f>
        <v/>
      </c>
      <c r="N37" s="20" t="str">
        <f>IF(A37="","",IF(VLOOKUP(A37,[7]令和3年度契約状況調査票!$F:$AR,27,FALSE)="国所管",VLOOKUP(A37,[7]令和3年度契約状況調査票!$F:$AR,21,FALSE),""))</f>
        <v/>
      </c>
      <c r="O37" s="22" t="str">
        <f>IF(A37="","",IF(AND(Q37="○",P37="分担契約/単価契約"),"単価契約"&amp;CHAR(10)&amp;"予定調達総額 "&amp;TEXT(VLOOKUP(A37,[7]令和3年度契約状況調査票!$F:$AR,15,FALSE),"#,##0円")&amp;"(B)"&amp;CHAR(10)&amp;"分担契約"&amp;CHAR(10)&amp;VLOOKUP(A37,[7]令和3年度契約状況調査票!$F:$AR,31,FALSE),IF(AND(Q37="○",P37="分担契約"),"分担契約"&amp;CHAR(10)&amp;"契約総額 "&amp;TEXT(VLOOKUP(A37,[7]令和3年度契約状況調査票!$F:$AR,15,FALSE),"#,##0円")&amp;"(B)"&amp;CHAR(10)&amp;VLOOKUP(A37,[7]令和3年度契約状況調査票!$F:$AR,31,FALSE),(IF(P37="分担契約/単価契約","単価契約"&amp;CHAR(10)&amp;"予定調達総額 "&amp;TEXT(VLOOKUP(A37,[7]令和3年度契約状況調査票!$F:$AR,15,FALSE),"#,##0円")&amp;CHAR(10)&amp;"分担契約"&amp;CHAR(10)&amp;VLOOKUP(A37,[7]令和3年度契約状況調査票!$F:$AR,31,FALSE),IF(P37="分担契約","分担契約"&amp;CHAR(10)&amp;"契約総額 "&amp;TEXT(VLOOKUP(A37,[7]令和3年度契約状況調査票!$F:$AR,15,FALSE),"#,##0円")&amp;CHAR(10)&amp;VLOOKUP(A37,[7]令和3年度契約状況調査票!$F:$AR,31,FALSE),IF(P37="単価契約","単価契約"&amp;CHAR(10)&amp;"予定調達総額 "&amp;TEXT(VLOOKUP(A37,[7]令和3年度契約状況調査票!$F:$AR,15,FALSE),"#,##0円")&amp;CHAR(10)&amp;VLOOKUP(A37,[7]令和3年度契約状況調査票!$F:$AR,31,FALSE),VLOOKUP(A37,[7]令和3年度契約状況調査票!$F:$AR,31,FALSE))))))))</f>
        <v/>
      </c>
      <c r="P37" s="36" t="str">
        <f>IF(A37="","",VLOOKUP(A37,[7]令和3年度契約状況調査票!$F:$BY,52,FALSE))</f>
        <v/>
      </c>
    </row>
    <row r="38" spans="1:16" s="36" customFormat="1" ht="67.5" hidden="1" customHeight="1">
      <c r="A38" s="42" t="str">
        <f>IF(MAX([7]令和3年度契約状況調査票!F32:F277)&gt;=ROW()-5,ROW()-5,"")</f>
        <v/>
      </c>
      <c r="B38" s="13" t="str">
        <f>IF(A38="","",VLOOKUP(A38,[7]令和3年度契約状況調査票!$F:$AR,4,FALSE))</f>
        <v/>
      </c>
      <c r="C38" s="14" t="str">
        <f>IF(A38="","",VLOOKUP(A38,[7]令和3年度契約状況調査票!$F:$AR,5,FALSE))</f>
        <v/>
      </c>
      <c r="D38" s="15" t="str">
        <f>IF(A38="","",VLOOKUP(A38,[7]令和3年度契約状況調査票!$F:$AR,8,FALSE))</f>
        <v/>
      </c>
      <c r="E38" s="13" t="str">
        <f>IF(A38="","",VLOOKUP(A38,[7]令和3年度契約状況調査票!$F:$AR,9,FALSE))</f>
        <v/>
      </c>
      <c r="F38" s="16" t="str">
        <f>IF(A38="","",VLOOKUP(A38,[7]令和3年度契約状況調査票!$F:$AR,10,FALSE))</f>
        <v/>
      </c>
      <c r="G38" s="45" t="str">
        <f>IF(A38="","",VLOOKUP(A38,[7]令和3年度契約状況調査票!$F:$AR,30,FALSE))</f>
        <v/>
      </c>
      <c r="H38" s="18" t="str">
        <f>IF(A38="","",IF(VLOOKUP(A38,[7]令和3年度契約状況調査票!$F:$AR,20,FALSE)="②同種の他の契約の予定価格を類推されるおそれがあるため公表しない","同種の他の契約の予定価格を類推されるおそれがあるため公表しない",IF(VLOOKUP(A38,[7]令和3年度契約状況調査票!$F:$AR,20,FALSE)="－","－",IF(VLOOKUP(A38,[7]令和3年度契約状況調査票!$F:$AR,6,FALSE)&lt;&gt;"",TEXT(VLOOKUP(A38,[7]令和3年度契約状況調査票!$F:$AR,13,FALSE),"#,##0円")&amp;CHAR(10)&amp;"(A)",VLOOKUP(A38,[7]令和3年度契約状況調査票!$F:$AR,13,FALSE)))))</f>
        <v/>
      </c>
      <c r="I38" s="18" t="str">
        <f>IF(A38="","",VLOOKUP(A38,[7]令和3年度契約状況調査票!$F:$AR,14,FALSE))</f>
        <v/>
      </c>
      <c r="J38" s="20" t="str">
        <f>IF(A38="","",IF(VLOOKUP(A38,[7]令和3年度契約状況調査票!$F:$AR,20,FALSE)="②同種の他の契約の予定価格を類推されるおそれがあるため公表しない","－",IF(VLOOKUP(A38,[7]令和3年度契約状況調査票!$F:$AR,20,FALSE)="－","－",IF(VLOOKUP(A38,[7]令和3年度契約状況調査票!$F:$AR,6,FALSE)&lt;&gt;"",TEXT(VLOOKUP(A38,[7]令和3年度契約状況調査票!$F:$AR,16,FALSE),"#.0%")&amp;CHAR(10)&amp;"(B/A×100)",VLOOKUP(A38,[7]令和3年度契約状況調査票!$F:$AR,16,FALSE)))))</f>
        <v/>
      </c>
      <c r="K38" s="38"/>
      <c r="L38" s="20" t="str">
        <f>IF(A38="","",IF(VLOOKUP(A38,[7]令和3年度契約状況調査票!$F:$AR,26,FALSE)="①公益社団法人","公社",IF(VLOOKUP(A38,[7]令和3年度契約状況調査票!$F:$AR,26,FALSE)="②公益財団法人","公財","")))</f>
        <v/>
      </c>
      <c r="M38" s="20" t="str">
        <f>IF(A38="","",VLOOKUP(A38,[7]令和3年度契約状況調査票!$F:$AR,27,FALSE))</f>
        <v/>
      </c>
      <c r="N38" s="20" t="str">
        <f>IF(A38="","",IF(VLOOKUP(A38,[7]令和3年度契約状況調査票!$F:$AR,27,FALSE)="国所管",VLOOKUP(A38,[7]令和3年度契約状況調査票!$F:$AR,21,FALSE),""))</f>
        <v/>
      </c>
      <c r="O38" s="22" t="str">
        <f>IF(A38="","",IF(AND(Q38="○",P38="分担契約/単価契約"),"単価契約"&amp;CHAR(10)&amp;"予定調達総額 "&amp;TEXT(VLOOKUP(A38,[7]令和3年度契約状況調査票!$F:$AR,15,FALSE),"#,##0円")&amp;"(B)"&amp;CHAR(10)&amp;"分担契約"&amp;CHAR(10)&amp;VLOOKUP(A38,[7]令和3年度契約状況調査票!$F:$AR,31,FALSE),IF(AND(Q38="○",P38="分担契約"),"分担契約"&amp;CHAR(10)&amp;"契約総額 "&amp;TEXT(VLOOKUP(A38,[7]令和3年度契約状況調査票!$F:$AR,15,FALSE),"#,##0円")&amp;"(B)"&amp;CHAR(10)&amp;VLOOKUP(A38,[7]令和3年度契約状況調査票!$F:$AR,31,FALSE),(IF(P38="分担契約/単価契約","単価契約"&amp;CHAR(10)&amp;"予定調達総額 "&amp;TEXT(VLOOKUP(A38,[7]令和3年度契約状況調査票!$F:$AR,15,FALSE),"#,##0円")&amp;CHAR(10)&amp;"分担契約"&amp;CHAR(10)&amp;VLOOKUP(A38,[7]令和3年度契約状況調査票!$F:$AR,31,FALSE),IF(P38="分担契約","分担契約"&amp;CHAR(10)&amp;"契約総額 "&amp;TEXT(VLOOKUP(A38,[7]令和3年度契約状況調査票!$F:$AR,15,FALSE),"#,##0円")&amp;CHAR(10)&amp;VLOOKUP(A38,[7]令和3年度契約状況調査票!$F:$AR,31,FALSE),IF(P38="単価契約","単価契約"&amp;CHAR(10)&amp;"予定調達総額 "&amp;TEXT(VLOOKUP(A38,[7]令和3年度契約状況調査票!$F:$AR,15,FALSE),"#,##0円")&amp;CHAR(10)&amp;VLOOKUP(A38,[7]令和3年度契約状況調査票!$F:$AR,31,FALSE),VLOOKUP(A38,[7]令和3年度契約状況調査票!$F:$AR,31,FALSE))))))))</f>
        <v/>
      </c>
      <c r="P38" s="36" t="str">
        <f>IF(A38="","",VLOOKUP(A38,[7]令和3年度契約状況調査票!$F:$BY,52,FALSE))</f>
        <v/>
      </c>
    </row>
    <row r="39" spans="1:16" s="36" customFormat="1" ht="67.5" hidden="1" customHeight="1">
      <c r="A39" s="42" t="str">
        <f>IF(MAX([7]令和3年度契約状況調査票!F33:F278)&gt;=ROW()-5,ROW()-5,"")</f>
        <v/>
      </c>
      <c r="B39" s="13" t="str">
        <f>IF(A39="","",VLOOKUP(A39,[7]令和3年度契約状況調査票!$F:$AR,4,FALSE))</f>
        <v/>
      </c>
      <c r="C39" s="14" t="str">
        <f>IF(A39="","",VLOOKUP(A39,[7]令和3年度契約状況調査票!$F:$AR,5,FALSE))</f>
        <v/>
      </c>
      <c r="D39" s="15" t="str">
        <f>IF(A39="","",VLOOKUP(A39,[7]令和3年度契約状況調査票!$F:$AR,8,FALSE))</f>
        <v/>
      </c>
      <c r="E39" s="13" t="str">
        <f>IF(A39="","",VLOOKUP(A39,[7]令和3年度契約状況調査票!$F:$AR,9,FALSE))</f>
        <v/>
      </c>
      <c r="F39" s="16" t="str">
        <f>IF(A39="","",VLOOKUP(A39,[7]令和3年度契約状況調査票!$F:$AR,10,FALSE))</f>
        <v/>
      </c>
      <c r="G39" s="45" t="str">
        <f>IF(A39="","",VLOOKUP(A39,[7]令和3年度契約状況調査票!$F:$AR,30,FALSE))</f>
        <v/>
      </c>
      <c r="H39" s="18" t="str">
        <f>IF(A39="","",IF(VLOOKUP(A39,[7]令和3年度契約状況調査票!$F:$AR,20,FALSE)="②同種の他の契約の予定価格を類推されるおそれがあるため公表しない","同種の他の契約の予定価格を類推されるおそれがあるため公表しない",IF(VLOOKUP(A39,[7]令和3年度契約状況調査票!$F:$AR,20,FALSE)="－","－",IF(VLOOKUP(A39,[7]令和3年度契約状況調査票!$F:$AR,6,FALSE)&lt;&gt;"",TEXT(VLOOKUP(A39,[7]令和3年度契約状況調査票!$F:$AR,13,FALSE),"#,##0円")&amp;CHAR(10)&amp;"(A)",VLOOKUP(A39,[7]令和3年度契約状況調査票!$F:$AR,13,FALSE)))))</f>
        <v/>
      </c>
      <c r="I39" s="18" t="str">
        <f>IF(A39="","",VLOOKUP(A39,[7]令和3年度契約状況調査票!$F:$AR,14,FALSE))</f>
        <v/>
      </c>
      <c r="J39" s="20" t="str">
        <f>IF(A39="","",IF(VLOOKUP(A39,[7]令和3年度契約状況調査票!$F:$AR,20,FALSE)="②同種の他の契約の予定価格を類推されるおそれがあるため公表しない","－",IF(VLOOKUP(A39,[7]令和3年度契約状況調査票!$F:$AR,20,FALSE)="－","－",IF(VLOOKUP(A39,[7]令和3年度契約状況調査票!$F:$AR,6,FALSE)&lt;&gt;"",TEXT(VLOOKUP(A39,[7]令和3年度契約状況調査票!$F:$AR,16,FALSE),"#.0%")&amp;CHAR(10)&amp;"(B/A×100)",VLOOKUP(A39,[7]令和3年度契約状況調査票!$F:$AR,16,FALSE)))))</f>
        <v/>
      </c>
      <c r="K39" s="38"/>
      <c r="L39" s="20" t="str">
        <f>IF(A39="","",IF(VLOOKUP(A39,[7]令和3年度契約状況調査票!$F:$AR,26,FALSE)="①公益社団法人","公社",IF(VLOOKUP(A39,[7]令和3年度契約状況調査票!$F:$AR,26,FALSE)="②公益財団法人","公財","")))</f>
        <v/>
      </c>
      <c r="M39" s="20" t="str">
        <f>IF(A39="","",VLOOKUP(A39,[7]令和3年度契約状況調査票!$F:$AR,27,FALSE))</f>
        <v/>
      </c>
      <c r="N39" s="20" t="str">
        <f>IF(A39="","",IF(VLOOKUP(A39,[7]令和3年度契約状況調査票!$F:$AR,27,FALSE)="国所管",VLOOKUP(A39,[7]令和3年度契約状況調査票!$F:$AR,21,FALSE),""))</f>
        <v/>
      </c>
      <c r="O39" s="22" t="str">
        <f>IF(A39="","",IF(AND(Q39="○",P39="分担契約/単価契約"),"単価契約"&amp;CHAR(10)&amp;"予定調達総額 "&amp;TEXT(VLOOKUP(A39,[7]令和3年度契約状況調査票!$F:$AR,15,FALSE),"#,##0円")&amp;"(B)"&amp;CHAR(10)&amp;"分担契約"&amp;CHAR(10)&amp;VLOOKUP(A39,[7]令和3年度契約状況調査票!$F:$AR,31,FALSE),IF(AND(Q39="○",P39="分担契約"),"分担契約"&amp;CHAR(10)&amp;"契約総額 "&amp;TEXT(VLOOKUP(A39,[7]令和3年度契約状況調査票!$F:$AR,15,FALSE),"#,##0円")&amp;"(B)"&amp;CHAR(10)&amp;VLOOKUP(A39,[7]令和3年度契約状況調査票!$F:$AR,31,FALSE),(IF(P39="分担契約/単価契約","単価契約"&amp;CHAR(10)&amp;"予定調達総額 "&amp;TEXT(VLOOKUP(A39,[7]令和3年度契約状況調査票!$F:$AR,15,FALSE),"#,##0円")&amp;CHAR(10)&amp;"分担契約"&amp;CHAR(10)&amp;VLOOKUP(A39,[7]令和3年度契約状況調査票!$F:$AR,31,FALSE),IF(P39="分担契約","分担契約"&amp;CHAR(10)&amp;"契約総額 "&amp;TEXT(VLOOKUP(A39,[7]令和3年度契約状況調査票!$F:$AR,15,FALSE),"#,##0円")&amp;CHAR(10)&amp;VLOOKUP(A39,[7]令和3年度契約状況調査票!$F:$AR,31,FALSE),IF(P39="単価契約","単価契約"&amp;CHAR(10)&amp;"予定調達総額 "&amp;TEXT(VLOOKUP(A39,[7]令和3年度契約状況調査票!$F:$AR,15,FALSE),"#,##0円")&amp;CHAR(10)&amp;VLOOKUP(A39,[7]令和3年度契約状況調査票!$F:$AR,31,FALSE),VLOOKUP(A39,[7]令和3年度契約状況調査票!$F:$AR,31,FALSE))))))))</f>
        <v/>
      </c>
      <c r="P39" s="36" t="str">
        <f>IF(A39="","",VLOOKUP(A39,[7]令和3年度契約状況調査票!$F:$BY,52,FALSE))</f>
        <v/>
      </c>
    </row>
    <row r="40" spans="1:16" s="36" customFormat="1" ht="67.5" hidden="1" customHeight="1">
      <c r="A40" s="42" t="str">
        <f>IF(MAX([7]令和3年度契約状況調査票!F34:F279)&gt;=ROW()-5,ROW()-5,"")</f>
        <v/>
      </c>
      <c r="B40" s="13" t="str">
        <f>IF(A40="","",VLOOKUP(A40,[7]令和3年度契約状況調査票!$F:$AR,4,FALSE))</f>
        <v/>
      </c>
      <c r="C40" s="14" t="str">
        <f>IF(A40="","",VLOOKUP(A40,[7]令和3年度契約状況調査票!$F:$AR,5,FALSE))</f>
        <v/>
      </c>
      <c r="D40" s="15" t="str">
        <f>IF(A40="","",VLOOKUP(A40,[7]令和3年度契約状況調査票!$F:$AR,8,FALSE))</f>
        <v/>
      </c>
      <c r="E40" s="13" t="str">
        <f>IF(A40="","",VLOOKUP(A40,[7]令和3年度契約状況調査票!$F:$AR,9,FALSE))</f>
        <v/>
      </c>
      <c r="F40" s="16" t="str">
        <f>IF(A40="","",VLOOKUP(A40,[7]令和3年度契約状況調査票!$F:$AR,10,FALSE))</f>
        <v/>
      </c>
      <c r="G40" s="45" t="str">
        <f>IF(A40="","",VLOOKUP(A40,[7]令和3年度契約状況調査票!$F:$AR,30,FALSE))</f>
        <v/>
      </c>
      <c r="H40" s="18" t="str">
        <f>IF(A40="","",IF(VLOOKUP(A40,[7]令和3年度契約状況調査票!$F:$AR,20,FALSE)="②同種の他の契約の予定価格を類推されるおそれがあるため公表しない","同種の他の契約の予定価格を類推されるおそれがあるため公表しない",IF(VLOOKUP(A40,[7]令和3年度契約状況調査票!$F:$AR,20,FALSE)="－","－",IF(VLOOKUP(A40,[7]令和3年度契約状況調査票!$F:$AR,6,FALSE)&lt;&gt;"",TEXT(VLOOKUP(A40,[7]令和3年度契約状況調査票!$F:$AR,13,FALSE),"#,##0円")&amp;CHAR(10)&amp;"(A)",VLOOKUP(A40,[7]令和3年度契約状況調査票!$F:$AR,13,FALSE)))))</f>
        <v/>
      </c>
      <c r="I40" s="18" t="str">
        <f>IF(A40="","",VLOOKUP(A40,[7]令和3年度契約状況調査票!$F:$AR,14,FALSE))</f>
        <v/>
      </c>
      <c r="J40" s="20" t="str">
        <f>IF(A40="","",IF(VLOOKUP(A40,[7]令和3年度契約状況調査票!$F:$AR,20,FALSE)="②同種の他の契約の予定価格を類推されるおそれがあるため公表しない","－",IF(VLOOKUP(A40,[7]令和3年度契約状況調査票!$F:$AR,20,FALSE)="－","－",IF(VLOOKUP(A40,[7]令和3年度契約状況調査票!$F:$AR,6,FALSE)&lt;&gt;"",TEXT(VLOOKUP(A40,[7]令和3年度契約状況調査票!$F:$AR,16,FALSE),"#.0%")&amp;CHAR(10)&amp;"(B/A×100)",VLOOKUP(A40,[7]令和3年度契約状況調査票!$F:$AR,16,FALSE)))))</f>
        <v/>
      </c>
      <c r="K40" s="38"/>
      <c r="L40" s="20" t="str">
        <f>IF(A40="","",IF(VLOOKUP(A40,[7]令和3年度契約状況調査票!$F:$AR,26,FALSE)="①公益社団法人","公社",IF(VLOOKUP(A40,[7]令和3年度契約状況調査票!$F:$AR,26,FALSE)="②公益財団法人","公財","")))</f>
        <v/>
      </c>
      <c r="M40" s="20" t="str">
        <f>IF(A40="","",VLOOKUP(A40,[7]令和3年度契約状況調査票!$F:$AR,27,FALSE))</f>
        <v/>
      </c>
      <c r="N40" s="20" t="str">
        <f>IF(A40="","",IF(VLOOKUP(A40,[7]令和3年度契約状況調査票!$F:$AR,27,FALSE)="国所管",VLOOKUP(A40,[7]令和3年度契約状況調査票!$F:$AR,21,FALSE),""))</f>
        <v/>
      </c>
      <c r="O40" s="22" t="str">
        <f>IF(A40="","",IF(AND(Q40="○",P40="分担契約/単価契約"),"単価契約"&amp;CHAR(10)&amp;"予定調達総額 "&amp;TEXT(VLOOKUP(A40,[7]令和3年度契約状況調査票!$F:$AR,15,FALSE),"#,##0円")&amp;"(B)"&amp;CHAR(10)&amp;"分担契約"&amp;CHAR(10)&amp;VLOOKUP(A40,[7]令和3年度契約状況調査票!$F:$AR,31,FALSE),IF(AND(Q40="○",P40="分担契約"),"分担契約"&amp;CHAR(10)&amp;"契約総額 "&amp;TEXT(VLOOKUP(A40,[7]令和3年度契約状況調査票!$F:$AR,15,FALSE),"#,##0円")&amp;"(B)"&amp;CHAR(10)&amp;VLOOKUP(A40,[7]令和3年度契約状況調査票!$F:$AR,31,FALSE),(IF(P40="分担契約/単価契約","単価契約"&amp;CHAR(10)&amp;"予定調達総額 "&amp;TEXT(VLOOKUP(A40,[7]令和3年度契約状況調査票!$F:$AR,15,FALSE),"#,##0円")&amp;CHAR(10)&amp;"分担契約"&amp;CHAR(10)&amp;VLOOKUP(A40,[7]令和3年度契約状況調査票!$F:$AR,31,FALSE),IF(P40="分担契約","分担契約"&amp;CHAR(10)&amp;"契約総額 "&amp;TEXT(VLOOKUP(A40,[7]令和3年度契約状況調査票!$F:$AR,15,FALSE),"#,##0円")&amp;CHAR(10)&amp;VLOOKUP(A40,[7]令和3年度契約状況調査票!$F:$AR,31,FALSE),IF(P40="単価契約","単価契約"&amp;CHAR(10)&amp;"予定調達総額 "&amp;TEXT(VLOOKUP(A40,[7]令和3年度契約状況調査票!$F:$AR,15,FALSE),"#,##0円")&amp;CHAR(10)&amp;VLOOKUP(A40,[7]令和3年度契約状況調査票!$F:$AR,31,FALSE),VLOOKUP(A40,[7]令和3年度契約状況調査票!$F:$AR,31,FALSE))))))))</f>
        <v/>
      </c>
      <c r="P40" s="36" t="str">
        <f>IF(A40="","",VLOOKUP(A40,[7]令和3年度契約状況調査票!$F:$BY,52,FALSE))</f>
        <v/>
      </c>
    </row>
    <row r="41" spans="1:16" s="36" customFormat="1" ht="67.5" hidden="1" customHeight="1">
      <c r="A41" s="42" t="str">
        <f>IF(MAX([7]令和3年度契約状況調査票!F35:F280)&gt;=ROW()-5,ROW()-5,"")</f>
        <v/>
      </c>
      <c r="B41" s="13" t="str">
        <f>IF(A41="","",VLOOKUP(A41,[7]令和3年度契約状況調査票!$F:$AR,4,FALSE))</f>
        <v/>
      </c>
      <c r="C41" s="14" t="str">
        <f>IF(A41="","",VLOOKUP(A41,[7]令和3年度契約状況調査票!$F:$AR,5,FALSE))</f>
        <v/>
      </c>
      <c r="D41" s="15" t="str">
        <f>IF(A41="","",VLOOKUP(A41,[7]令和3年度契約状況調査票!$F:$AR,8,FALSE))</f>
        <v/>
      </c>
      <c r="E41" s="13" t="str">
        <f>IF(A41="","",VLOOKUP(A41,[7]令和3年度契約状況調査票!$F:$AR,9,FALSE))</f>
        <v/>
      </c>
      <c r="F41" s="16" t="str">
        <f>IF(A41="","",VLOOKUP(A41,[7]令和3年度契約状況調査票!$F:$AR,10,FALSE))</f>
        <v/>
      </c>
      <c r="G41" s="45" t="str">
        <f>IF(A41="","",VLOOKUP(A41,[7]令和3年度契約状況調査票!$F:$AR,30,FALSE))</f>
        <v/>
      </c>
      <c r="H41" s="18" t="str">
        <f>IF(A41="","",IF(VLOOKUP(A41,[7]令和3年度契約状況調査票!$F:$AR,20,FALSE)="②同種の他の契約の予定価格を類推されるおそれがあるため公表しない","同種の他の契約の予定価格を類推されるおそれがあるため公表しない",IF(VLOOKUP(A41,[7]令和3年度契約状況調査票!$F:$AR,20,FALSE)="－","－",IF(VLOOKUP(A41,[7]令和3年度契約状況調査票!$F:$AR,6,FALSE)&lt;&gt;"",TEXT(VLOOKUP(A41,[7]令和3年度契約状況調査票!$F:$AR,13,FALSE),"#,##0円")&amp;CHAR(10)&amp;"(A)",VLOOKUP(A41,[7]令和3年度契約状況調査票!$F:$AR,13,FALSE)))))</f>
        <v/>
      </c>
      <c r="I41" s="18" t="str">
        <f>IF(A41="","",VLOOKUP(A41,[7]令和3年度契約状況調査票!$F:$AR,14,FALSE))</f>
        <v/>
      </c>
      <c r="J41" s="20" t="str">
        <f>IF(A41="","",IF(VLOOKUP(A41,[7]令和3年度契約状況調査票!$F:$AR,20,FALSE)="②同種の他の契約の予定価格を類推されるおそれがあるため公表しない","－",IF(VLOOKUP(A41,[7]令和3年度契約状況調査票!$F:$AR,20,FALSE)="－","－",IF(VLOOKUP(A41,[7]令和3年度契約状況調査票!$F:$AR,6,FALSE)&lt;&gt;"",TEXT(VLOOKUP(A41,[7]令和3年度契約状況調査票!$F:$AR,16,FALSE),"#.0%")&amp;CHAR(10)&amp;"(B/A×100)",VLOOKUP(A41,[7]令和3年度契約状況調査票!$F:$AR,16,FALSE)))))</f>
        <v/>
      </c>
      <c r="K41" s="38"/>
      <c r="L41" s="20" t="str">
        <f>IF(A41="","",IF(VLOOKUP(A41,[7]令和3年度契約状況調査票!$F:$AR,26,FALSE)="①公益社団法人","公社",IF(VLOOKUP(A41,[7]令和3年度契約状況調査票!$F:$AR,26,FALSE)="②公益財団法人","公財","")))</f>
        <v/>
      </c>
      <c r="M41" s="20" t="str">
        <f>IF(A41="","",VLOOKUP(A41,[7]令和3年度契約状況調査票!$F:$AR,27,FALSE))</f>
        <v/>
      </c>
      <c r="N41" s="20" t="str">
        <f>IF(A41="","",IF(VLOOKUP(A41,[7]令和3年度契約状況調査票!$F:$AR,27,FALSE)="国所管",VLOOKUP(A41,[7]令和3年度契約状況調査票!$F:$AR,21,FALSE),""))</f>
        <v/>
      </c>
      <c r="O41" s="22" t="str">
        <f>IF(A41="","",IF(AND(Q41="○",P41="分担契約/単価契約"),"単価契約"&amp;CHAR(10)&amp;"予定調達総額 "&amp;TEXT(VLOOKUP(A41,[7]令和3年度契約状況調査票!$F:$AR,15,FALSE),"#,##0円")&amp;"(B)"&amp;CHAR(10)&amp;"分担契約"&amp;CHAR(10)&amp;VLOOKUP(A41,[7]令和3年度契約状況調査票!$F:$AR,31,FALSE),IF(AND(Q41="○",P41="分担契約"),"分担契約"&amp;CHAR(10)&amp;"契約総額 "&amp;TEXT(VLOOKUP(A41,[7]令和3年度契約状況調査票!$F:$AR,15,FALSE),"#,##0円")&amp;"(B)"&amp;CHAR(10)&amp;VLOOKUP(A41,[7]令和3年度契約状況調査票!$F:$AR,31,FALSE),(IF(P41="分担契約/単価契約","単価契約"&amp;CHAR(10)&amp;"予定調達総額 "&amp;TEXT(VLOOKUP(A41,[7]令和3年度契約状況調査票!$F:$AR,15,FALSE),"#,##0円")&amp;CHAR(10)&amp;"分担契約"&amp;CHAR(10)&amp;VLOOKUP(A41,[7]令和3年度契約状況調査票!$F:$AR,31,FALSE),IF(P41="分担契約","分担契約"&amp;CHAR(10)&amp;"契約総額 "&amp;TEXT(VLOOKUP(A41,[7]令和3年度契約状況調査票!$F:$AR,15,FALSE),"#,##0円")&amp;CHAR(10)&amp;VLOOKUP(A41,[7]令和3年度契約状況調査票!$F:$AR,31,FALSE),IF(P41="単価契約","単価契約"&amp;CHAR(10)&amp;"予定調達総額 "&amp;TEXT(VLOOKUP(A41,[7]令和3年度契約状況調査票!$F:$AR,15,FALSE),"#,##0円")&amp;CHAR(10)&amp;VLOOKUP(A41,[7]令和3年度契約状況調査票!$F:$AR,31,FALSE),VLOOKUP(A41,[7]令和3年度契約状況調査票!$F:$AR,31,FALSE))))))))</f>
        <v/>
      </c>
      <c r="P41" s="36" t="str">
        <f>IF(A41="","",VLOOKUP(A41,[7]令和3年度契約状況調査票!$F:$BY,52,FALSE))</f>
        <v/>
      </c>
    </row>
    <row r="42" spans="1:16" s="36" customFormat="1" ht="67.5" hidden="1" customHeight="1">
      <c r="A42" s="42" t="str">
        <f>IF(MAX([7]令和3年度契約状況調査票!F36:F281)&gt;=ROW()-5,ROW()-5,"")</f>
        <v/>
      </c>
      <c r="B42" s="13" t="str">
        <f>IF(A42="","",VLOOKUP(A42,[7]令和3年度契約状況調査票!$F:$AR,4,FALSE))</f>
        <v/>
      </c>
      <c r="C42" s="14" t="str">
        <f>IF(A42="","",VLOOKUP(A42,[7]令和3年度契約状況調査票!$F:$AR,5,FALSE))</f>
        <v/>
      </c>
      <c r="D42" s="15" t="str">
        <f>IF(A42="","",VLOOKUP(A42,[7]令和3年度契約状況調査票!$F:$AR,8,FALSE))</f>
        <v/>
      </c>
      <c r="E42" s="13" t="str">
        <f>IF(A42="","",VLOOKUP(A42,[7]令和3年度契約状況調査票!$F:$AR,9,FALSE))</f>
        <v/>
      </c>
      <c r="F42" s="16" t="str">
        <f>IF(A42="","",VLOOKUP(A42,[7]令和3年度契約状況調査票!$F:$AR,10,FALSE))</f>
        <v/>
      </c>
      <c r="G42" s="45" t="str">
        <f>IF(A42="","",VLOOKUP(A42,[7]令和3年度契約状況調査票!$F:$AR,30,FALSE))</f>
        <v/>
      </c>
      <c r="H42" s="18" t="str">
        <f>IF(A42="","",IF(VLOOKUP(A42,[7]令和3年度契約状況調査票!$F:$AR,20,FALSE)="②同種の他の契約の予定価格を類推されるおそれがあるため公表しない","同種の他の契約の予定価格を類推されるおそれがあるため公表しない",IF(VLOOKUP(A42,[7]令和3年度契約状況調査票!$F:$AR,20,FALSE)="－","－",IF(VLOOKUP(A42,[7]令和3年度契約状況調査票!$F:$AR,6,FALSE)&lt;&gt;"",TEXT(VLOOKUP(A42,[7]令和3年度契約状況調査票!$F:$AR,13,FALSE),"#,##0円")&amp;CHAR(10)&amp;"(A)",VLOOKUP(A42,[7]令和3年度契約状況調査票!$F:$AR,13,FALSE)))))</f>
        <v/>
      </c>
      <c r="I42" s="18" t="str">
        <f>IF(A42="","",VLOOKUP(A42,[7]令和3年度契約状況調査票!$F:$AR,14,FALSE))</f>
        <v/>
      </c>
      <c r="J42" s="20" t="str">
        <f>IF(A42="","",IF(VLOOKUP(A42,[7]令和3年度契約状況調査票!$F:$AR,20,FALSE)="②同種の他の契約の予定価格を類推されるおそれがあるため公表しない","－",IF(VLOOKUP(A42,[7]令和3年度契約状況調査票!$F:$AR,20,FALSE)="－","－",IF(VLOOKUP(A42,[7]令和3年度契約状況調査票!$F:$AR,6,FALSE)&lt;&gt;"",TEXT(VLOOKUP(A42,[7]令和3年度契約状況調査票!$F:$AR,16,FALSE),"#.0%")&amp;CHAR(10)&amp;"(B/A×100)",VLOOKUP(A42,[7]令和3年度契約状況調査票!$F:$AR,16,FALSE)))))</f>
        <v/>
      </c>
      <c r="K42" s="38"/>
      <c r="L42" s="20" t="str">
        <f>IF(A42="","",IF(VLOOKUP(A42,[7]令和3年度契約状況調査票!$F:$AR,26,FALSE)="①公益社団法人","公社",IF(VLOOKUP(A42,[7]令和3年度契約状況調査票!$F:$AR,26,FALSE)="②公益財団法人","公財","")))</f>
        <v/>
      </c>
      <c r="M42" s="20" t="str">
        <f>IF(A42="","",VLOOKUP(A42,[7]令和3年度契約状況調査票!$F:$AR,27,FALSE))</f>
        <v/>
      </c>
      <c r="N42" s="20" t="str">
        <f>IF(A42="","",IF(VLOOKUP(A42,[7]令和3年度契約状況調査票!$F:$AR,27,FALSE)="国所管",VLOOKUP(A42,[7]令和3年度契約状況調査票!$F:$AR,21,FALSE),""))</f>
        <v/>
      </c>
      <c r="O42" s="22" t="str">
        <f>IF(A42="","",IF(AND(Q42="○",P42="分担契約/単価契約"),"単価契約"&amp;CHAR(10)&amp;"予定調達総額 "&amp;TEXT(VLOOKUP(A42,[7]令和3年度契約状況調査票!$F:$AR,15,FALSE),"#,##0円")&amp;"(B)"&amp;CHAR(10)&amp;"分担契約"&amp;CHAR(10)&amp;VLOOKUP(A42,[7]令和3年度契約状況調査票!$F:$AR,31,FALSE),IF(AND(Q42="○",P42="分担契約"),"分担契約"&amp;CHAR(10)&amp;"契約総額 "&amp;TEXT(VLOOKUP(A42,[7]令和3年度契約状況調査票!$F:$AR,15,FALSE),"#,##0円")&amp;"(B)"&amp;CHAR(10)&amp;VLOOKUP(A42,[7]令和3年度契約状況調査票!$F:$AR,31,FALSE),(IF(P42="分担契約/単価契約","単価契約"&amp;CHAR(10)&amp;"予定調達総額 "&amp;TEXT(VLOOKUP(A42,[7]令和3年度契約状況調査票!$F:$AR,15,FALSE),"#,##0円")&amp;CHAR(10)&amp;"分担契約"&amp;CHAR(10)&amp;VLOOKUP(A42,[7]令和3年度契約状況調査票!$F:$AR,31,FALSE),IF(P42="分担契約","分担契約"&amp;CHAR(10)&amp;"契約総額 "&amp;TEXT(VLOOKUP(A42,[7]令和3年度契約状況調査票!$F:$AR,15,FALSE),"#,##0円")&amp;CHAR(10)&amp;VLOOKUP(A42,[7]令和3年度契約状況調査票!$F:$AR,31,FALSE),IF(P42="単価契約","単価契約"&amp;CHAR(10)&amp;"予定調達総額 "&amp;TEXT(VLOOKUP(A42,[7]令和3年度契約状況調査票!$F:$AR,15,FALSE),"#,##0円")&amp;CHAR(10)&amp;VLOOKUP(A42,[7]令和3年度契約状況調査票!$F:$AR,31,FALSE),VLOOKUP(A42,[7]令和3年度契約状況調査票!$F:$AR,31,FALSE))))))))</f>
        <v/>
      </c>
      <c r="P42" s="36" t="str">
        <f>IF(A42="","",VLOOKUP(A42,[7]令和3年度契約状況調査票!$F:$BY,52,FALSE))</f>
        <v/>
      </c>
    </row>
    <row r="43" spans="1:16" s="36" customFormat="1" ht="67.5" hidden="1" customHeight="1">
      <c r="A43" s="42" t="str">
        <f>IF(MAX([7]令和3年度契約状況調査票!F37:F282)&gt;=ROW()-5,ROW()-5,"")</f>
        <v/>
      </c>
      <c r="B43" s="13" t="str">
        <f>IF(A43="","",VLOOKUP(A43,[7]令和3年度契約状況調査票!$F:$AR,4,FALSE))</f>
        <v/>
      </c>
      <c r="C43" s="14" t="str">
        <f>IF(A43="","",VLOOKUP(A43,[7]令和3年度契約状況調査票!$F:$AR,5,FALSE))</f>
        <v/>
      </c>
      <c r="D43" s="15" t="str">
        <f>IF(A43="","",VLOOKUP(A43,[7]令和3年度契約状況調査票!$F:$AR,8,FALSE))</f>
        <v/>
      </c>
      <c r="E43" s="13" t="str">
        <f>IF(A43="","",VLOOKUP(A43,[7]令和3年度契約状況調査票!$F:$AR,9,FALSE))</f>
        <v/>
      </c>
      <c r="F43" s="16" t="str">
        <f>IF(A43="","",VLOOKUP(A43,[7]令和3年度契約状況調査票!$F:$AR,10,FALSE))</f>
        <v/>
      </c>
      <c r="G43" s="45" t="str">
        <f>IF(A43="","",VLOOKUP(A43,[7]令和3年度契約状況調査票!$F:$AR,30,FALSE))</f>
        <v/>
      </c>
      <c r="H43" s="18" t="str">
        <f>IF(A43="","",IF(VLOOKUP(A43,[7]令和3年度契約状況調査票!$F:$AR,20,FALSE)="②同種の他の契約の予定価格を類推されるおそれがあるため公表しない","同種の他の契約の予定価格を類推されるおそれがあるため公表しない",IF(VLOOKUP(A43,[7]令和3年度契約状況調査票!$F:$AR,20,FALSE)="－","－",IF(VLOOKUP(A43,[7]令和3年度契約状況調査票!$F:$AR,6,FALSE)&lt;&gt;"",TEXT(VLOOKUP(A43,[7]令和3年度契約状況調査票!$F:$AR,13,FALSE),"#,##0円")&amp;CHAR(10)&amp;"(A)",VLOOKUP(A43,[7]令和3年度契約状況調査票!$F:$AR,13,FALSE)))))</f>
        <v/>
      </c>
      <c r="I43" s="18" t="str">
        <f>IF(A43="","",VLOOKUP(A43,[7]令和3年度契約状況調査票!$F:$AR,14,FALSE))</f>
        <v/>
      </c>
      <c r="J43" s="20" t="str">
        <f>IF(A43="","",IF(VLOOKUP(A43,[7]令和3年度契約状況調査票!$F:$AR,20,FALSE)="②同種の他の契約の予定価格を類推されるおそれがあるため公表しない","－",IF(VLOOKUP(A43,[7]令和3年度契約状況調査票!$F:$AR,20,FALSE)="－","－",IF(VLOOKUP(A43,[7]令和3年度契約状況調査票!$F:$AR,6,FALSE)&lt;&gt;"",TEXT(VLOOKUP(A43,[7]令和3年度契約状況調査票!$F:$AR,16,FALSE),"#.0%")&amp;CHAR(10)&amp;"(B/A×100)",VLOOKUP(A43,[7]令和3年度契約状況調査票!$F:$AR,16,FALSE)))))</f>
        <v/>
      </c>
      <c r="K43" s="38"/>
      <c r="L43" s="20" t="str">
        <f>IF(A43="","",IF(VLOOKUP(A43,[7]令和3年度契約状況調査票!$F:$AR,26,FALSE)="①公益社団法人","公社",IF(VLOOKUP(A43,[7]令和3年度契約状況調査票!$F:$AR,26,FALSE)="②公益財団法人","公財","")))</f>
        <v/>
      </c>
      <c r="M43" s="20" t="str">
        <f>IF(A43="","",VLOOKUP(A43,[7]令和3年度契約状況調査票!$F:$AR,27,FALSE))</f>
        <v/>
      </c>
      <c r="N43" s="20" t="str">
        <f>IF(A43="","",IF(VLOOKUP(A43,[7]令和3年度契約状況調査票!$F:$AR,27,FALSE)="国所管",VLOOKUP(A43,[7]令和3年度契約状況調査票!$F:$AR,21,FALSE),""))</f>
        <v/>
      </c>
      <c r="O43" s="22" t="str">
        <f>IF(A43="","",IF(AND(Q43="○",P43="分担契約/単価契約"),"単価契約"&amp;CHAR(10)&amp;"予定調達総額 "&amp;TEXT(VLOOKUP(A43,[7]令和3年度契約状況調査票!$F:$AR,15,FALSE),"#,##0円")&amp;"(B)"&amp;CHAR(10)&amp;"分担契約"&amp;CHAR(10)&amp;VLOOKUP(A43,[7]令和3年度契約状況調査票!$F:$AR,31,FALSE),IF(AND(Q43="○",P43="分担契約"),"分担契約"&amp;CHAR(10)&amp;"契約総額 "&amp;TEXT(VLOOKUP(A43,[7]令和3年度契約状況調査票!$F:$AR,15,FALSE),"#,##0円")&amp;"(B)"&amp;CHAR(10)&amp;VLOOKUP(A43,[7]令和3年度契約状況調査票!$F:$AR,31,FALSE),(IF(P43="分担契約/単価契約","単価契約"&amp;CHAR(10)&amp;"予定調達総額 "&amp;TEXT(VLOOKUP(A43,[7]令和3年度契約状況調査票!$F:$AR,15,FALSE),"#,##0円")&amp;CHAR(10)&amp;"分担契約"&amp;CHAR(10)&amp;VLOOKUP(A43,[7]令和3年度契約状況調査票!$F:$AR,31,FALSE),IF(P43="分担契約","分担契約"&amp;CHAR(10)&amp;"契約総額 "&amp;TEXT(VLOOKUP(A43,[7]令和3年度契約状況調査票!$F:$AR,15,FALSE),"#,##0円")&amp;CHAR(10)&amp;VLOOKUP(A43,[7]令和3年度契約状況調査票!$F:$AR,31,FALSE),IF(P43="単価契約","単価契約"&amp;CHAR(10)&amp;"予定調達総額 "&amp;TEXT(VLOOKUP(A43,[7]令和3年度契約状況調査票!$F:$AR,15,FALSE),"#,##0円")&amp;CHAR(10)&amp;VLOOKUP(A43,[7]令和3年度契約状況調査票!$F:$AR,31,FALSE),VLOOKUP(A43,[7]令和3年度契約状況調査票!$F:$AR,31,FALSE))))))))</f>
        <v/>
      </c>
      <c r="P43" s="36" t="str">
        <f>IF(A43="","",VLOOKUP(A43,[7]令和3年度契約状況調査票!$F:$BY,52,FALSE))</f>
        <v/>
      </c>
    </row>
    <row r="44" spans="1:16" s="36" customFormat="1" ht="67.5" hidden="1" customHeight="1">
      <c r="A44" s="42" t="str">
        <f>IF(MAX([7]令和3年度契約状況調査票!F38:F283)&gt;=ROW()-5,ROW()-5,"")</f>
        <v/>
      </c>
      <c r="B44" s="13" t="str">
        <f>IF(A44="","",VLOOKUP(A44,[7]令和3年度契約状況調査票!$F:$AR,4,FALSE))</f>
        <v/>
      </c>
      <c r="C44" s="14" t="str">
        <f>IF(A44="","",VLOOKUP(A44,[7]令和3年度契約状況調査票!$F:$AR,5,FALSE))</f>
        <v/>
      </c>
      <c r="D44" s="15" t="str">
        <f>IF(A44="","",VLOOKUP(A44,[7]令和3年度契約状況調査票!$F:$AR,8,FALSE))</f>
        <v/>
      </c>
      <c r="E44" s="13" t="str">
        <f>IF(A44="","",VLOOKUP(A44,[7]令和3年度契約状況調査票!$F:$AR,9,FALSE))</f>
        <v/>
      </c>
      <c r="F44" s="16" t="str">
        <f>IF(A44="","",VLOOKUP(A44,[7]令和3年度契約状況調査票!$F:$AR,10,FALSE))</f>
        <v/>
      </c>
      <c r="G44" s="45" t="str">
        <f>IF(A44="","",VLOOKUP(A44,[7]令和3年度契約状況調査票!$F:$AR,30,FALSE))</f>
        <v/>
      </c>
      <c r="H44" s="18" t="str">
        <f>IF(A44="","",IF(VLOOKUP(A44,[7]令和3年度契約状況調査票!$F:$AR,20,FALSE)="②同種の他の契約の予定価格を類推されるおそれがあるため公表しない","同種の他の契約の予定価格を類推されるおそれがあるため公表しない",IF(VLOOKUP(A44,[7]令和3年度契約状況調査票!$F:$AR,20,FALSE)="－","－",IF(VLOOKUP(A44,[7]令和3年度契約状況調査票!$F:$AR,6,FALSE)&lt;&gt;"",TEXT(VLOOKUP(A44,[7]令和3年度契約状況調査票!$F:$AR,13,FALSE),"#,##0円")&amp;CHAR(10)&amp;"(A)",VLOOKUP(A44,[7]令和3年度契約状況調査票!$F:$AR,13,FALSE)))))</f>
        <v/>
      </c>
      <c r="I44" s="18" t="str">
        <f>IF(A44="","",VLOOKUP(A44,[7]令和3年度契約状況調査票!$F:$AR,14,FALSE))</f>
        <v/>
      </c>
      <c r="J44" s="20" t="str">
        <f>IF(A44="","",IF(VLOOKUP(A44,[7]令和3年度契約状況調査票!$F:$AR,20,FALSE)="②同種の他の契約の予定価格を類推されるおそれがあるため公表しない","－",IF(VLOOKUP(A44,[7]令和3年度契約状況調査票!$F:$AR,20,FALSE)="－","－",IF(VLOOKUP(A44,[7]令和3年度契約状況調査票!$F:$AR,6,FALSE)&lt;&gt;"",TEXT(VLOOKUP(A44,[7]令和3年度契約状況調査票!$F:$AR,16,FALSE),"#.0%")&amp;CHAR(10)&amp;"(B/A×100)",VLOOKUP(A44,[7]令和3年度契約状況調査票!$F:$AR,16,FALSE)))))</f>
        <v/>
      </c>
      <c r="K44" s="38"/>
      <c r="L44" s="20" t="str">
        <f>IF(A44="","",IF(VLOOKUP(A44,[7]令和3年度契約状況調査票!$F:$AR,26,FALSE)="①公益社団法人","公社",IF(VLOOKUP(A44,[7]令和3年度契約状況調査票!$F:$AR,26,FALSE)="②公益財団法人","公財","")))</f>
        <v/>
      </c>
      <c r="M44" s="20" t="str">
        <f>IF(A44="","",VLOOKUP(A44,[7]令和3年度契約状況調査票!$F:$AR,27,FALSE))</f>
        <v/>
      </c>
      <c r="N44" s="20" t="str">
        <f>IF(A44="","",IF(VLOOKUP(A44,[7]令和3年度契約状況調査票!$F:$AR,27,FALSE)="国所管",VLOOKUP(A44,[7]令和3年度契約状況調査票!$F:$AR,21,FALSE),""))</f>
        <v/>
      </c>
      <c r="O44" s="22" t="str">
        <f>IF(A44="","",IF(AND(Q44="○",P44="分担契約/単価契約"),"単価契約"&amp;CHAR(10)&amp;"予定調達総額 "&amp;TEXT(VLOOKUP(A44,[7]令和3年度契約状況調査票!$F:$AR,15,FALSE),"#,##0円")&amp;"(B)"&amp;CHAR(10)&amp;"分担契約"&amp;CHAR(10)&amp;VLOOKUP(A44,[7]令和3年度契約状況調査票!$F:$AR,31,FALSE),IF(AND(Q44="○",P44="分担契約"),"分担契約"&amp;CHAR(10)&amp;"契約総額 "&amp;TEXT(VLOOKUP(A44,[7]令和3年度契約状況調査票!$F:$AR,15,FALSE),"#,##0円")&amp;"(B)"&amp;CHAR(10)&amp;VLOOKUP(A44,[7]令和3年度契約状況調査票!$F:$AR,31,FALSE),(IF(P44="分担契約/単価契約","単価契約"&amp;CHAR(10)&amp;"予定調達総額 "&amp;TEXT(VLOOKUP(A44,[7]令和3年度契約状況調査票!$F:$AR,15,FALSE),"#,##0円")&amp;CHAR(10)&amp;"分担契約"&amp;CHAR(10)&amp;VLOOKUP(A44,[7]令和3年度契約状況調査票!$F:$AR,31,FALSE),IF(P44="分担契約","分担契約"&amp;CHAR(10)&amp;"契約総額 "&amp;TEXT(VLOOKUP(A44,[7]令和3年度契約状況調査票!$F:$AR,15,FALSE),"#,##0円")&amp;CHAR(10)&amp;VLOOKUP(A44,[7]令和3年度契約状況調査票!$F:$AR,31,FALSE),IF(P44="単価契約","単価契約"&amp;CHAR(10)&amp;"予定調達総額 "&amp;TEXT(VLOOKUP(A44,[7]令和3年度契約状況調査票!$F:$AR,15,FALSE),"#,##0円")&amp;CHAR(10)&amp;VLOOKUP(A44,[7]令和3年度契約状況調査票!$F:$AR,31,FALSE),VLOOKUP(A44,[7]令和3年度契約状況調査票!$F:$AR,31,FALSE))))))))</f>
        <v/>
      </c>
      <c r="P44" s="36" t="str">
        <f>IF(A44="","",VLOOKUP(A44,[7]令和3年度契約状況調査票!$F:$BY,52,FALSE))</f>
        <v/>
      </c>
    </row>
    <row r="45" spans="1:16" s="36" customFormat="1" ht="67.5" hidden="1" customHeight="1">
      <c r="A45" s="42" t="str">
        <f>IF(MAX([7]令和3年度契約状況調査票!F39:F284)&gt;=ROW()-5,ROW()-5,"")</f>
        <v/>
      </c>
      <c r="B45" s="13" t="str">
        <f>IF(A45="","",VLOOKUP(A45,[7]令和3年度契約状況調査票!$F:$AR,4,FALSE))</f>
        <v/>
      </c>
      <c r="C45" s="14" t="str">
        <f>IF(A45="","",VLOOKUP(A45,[7]令和3年度契約状況調査票!$F:$AR,5,FALSE))</f>
        <v/>
      </c>
      <c r="D45" s="15" t="str">
        <f>IF(A45="","",VLOOKUP(A45,[7]令和3年度契約状況調査票!$F:$AR,8,FALSE))</f>
        <v/>
      </c>
      <c r="E45" s="13" t="str">
        <f>IF(A45="","",VLOOKUP(A45,[7]令和3年度契約状況調査票!$F:$AR,9,FALSE))</f>
        <v/>
      </c>
      <c r="F45" s="16" t="str">
        <f>IF(A45="","",VLOOKUP(A45,[7]令和3年度契約状況調査票!$F:$AR,10,FALSE))</f>
        <v/>
      </c>
      <c r="G45" s="45" t="str">
        <f>IF(A45="","",VLOOKUP(A45,[7]令和3年度契約状況調査票!$F:$AR,30,FALSE))</f>
        <v/>
      </c>
      <c r="H45" s="18" t="str">
        <f>IF(A45="","",IF(VLOOKUP(A45,[7]令和3年度契約状況調査票!$F:$AR,20,FALSE)="②同種の他の契約の予定価格を類推されるおそれがあるため公表しない","同種の他の契約の予定価格を類推されるおそれがあるため公表しない",IF(VLOOKUP(A45,[7]令和3年度契約状況調査票!$F:$AR,20,FALSE)="－","－",IF(VLOOKUP(A45,[7]令和3年度契約状況調査票!$F:$AR,6,FALSE)&lt;&gt;"",TEXT(VLOOKUP(A45,[7]令和3年度契約状況調査票!$F:$AR,13,FALSE),"#,##0円")&amp;CHAR(10)&amp;"(A)",VLOOKUP(A45,[7]令和3年度契約状況調査票!$F:$AR,13,FALSE)))))</f>
        <v/>
      </c>
      <c r="I45" s="18" t="str">
        <f>IF(A45="","",VLOOKUP(A45,[7]令和3年度契約状況調査票!$F:$AR,14,FALSE))</f>
        <v/>
      </c>
      <c r="J45" s="20" t="str">
        <f>IF(A45="","",IF(VLOOKUP(A45,[7]令和3年度契約状況調査票!$F:$AR,20,FALSE)="②同種の他の契約の予定価格を類推されるおそれがあるため公表しない","－",IF(VLOOKUP(A45,[7]令和3年度契約状況調査票!$F:$AR,20,FALSE)="－","－",IF(VLOOKUP(A45,[7]令和3年度契約状況調査票!$F:$AR,6,FALSE)&lt;&gt;"",TEXT(VLOOKUP(A45,[7]令和3年度契約状況調査票!$F:$AR,16,FALSE),"#.0%")&amp;CHAR(10)&amp;"(B/A×100)",VLOOKUP(A45,[7]令和3年度契約状況調査票!$F:$AR,16,FALSE)))))</f>
        <v/>
      </c>
      <c r="K45" s="38"/>
      <c r="L45" s="20" t="str">
        <f>IF(A45="","",IF(VLOOKUP(A45,[7]令和3年度契約状況調査票!$F:$AR,26,FALSE)="①公益社団法人","公社",IF(VLOOKUP(A45,[7]令和3年度契約状況調査票!$F:$AR,26,FALSE)="②公益財団法人","公財","")))</f>
        <v/>
      </c>
      <c r="M45" s="20" t="str">
        <f>IF(A45="","",VLOOKUP(A45,[7]令和3年度契約状況調査票!$F:$AR,27,FALSE))</f>
        <v/>
      </c>
      <c r="N45" s="20" t="str">
        <f>IF(A45="","",IF(VLOOKUP(A45,[7]令和3年度契約状況調査票!$F:$AR,27,FALSE)="国所管",VLOOKUP(A45,[7]令和3年度契約状況調査票!$F:$AR,21,FALSE),""))</f>
        <v/>
      </c>
      <c r="O45" s="22" t="str">
        <f>IF(A45="","",IF(AND(Q45="○",P45="分担契約/単価契約"),"単価契約"&amp;CHAR(10)&amp;"予定調達総額 "&amp;TEXT(VLOOKUP(A45,[7]令和3年度契約状況調査票!$F:$AR,15,FALSE),"#,##0円")&amp;"(B)"&amp;CHAR(10)&amp;"分担契約"&amp;CHAR(10)&amp;VLOOKUP(A45,[7]令和3年度契約状況調査票!$F:$AR,31,FALSE),IF(AND(Q45="○",P45="分担契約"),"分担契約"&amp;CHAR(10)&amp;"契約総額 "&amp;TEXT(VLOOKUP(A45,[7]令和3年度契約状況調査票!$F:$AR,15,FALSE),"#,##0円")&amp;"(B)"&amp;CHAR(10)&amp;VLOOKUP(A45,[7]令和3年度契約状況調査票!$F:$AR,31,FALSE),(IF(P45="分担契約/単価契約","単価契約"&amp;CHAR(10)&amp;"予定調達総額 "&amp;TEXT(VLOOKUP(A45,[7]令和3年度契約状況調査票!$F:$AR,15,FALSE),"#,##0円")&amp;CHAR(10)&amp;"分担契約"&amp;CHAR(10)&amp;VLOOKUP(A45,[7]令和3年度契約状況調査票!$F:$AR,31,FALSE),IF(P45="分担契約","分担契約"&amp;CHAR(10)&amp;"契約総額 "&amp;TEXT(VLOOKUP(A45,[7]令和3年度契約状況調査票!$F:$AR,15,FALSE),"#,##0円")&amp;CHAR(10)&amp;VLOOKUP(A45,[7]令和3年度契約状況調査票!$F:$AR,31,FALSE),IF(P45="単価契約","単価契約"&amp;CHAR(10)&amp;"予定調達総額 "&amp;TEXT(VLOOKUP(A45,[7]令和3年度契約状況調査票!$F:$AR,15,FALSE),"#,##0円")&amp;CHAR(10)&amp;VLOOKUP(A45,[7]令和3年度契約状況調査票!$F:$AR,31,FALSE),VLOOKUP(A45,[7]令和3年度契約状況調査票!$F:$AR,31,FALSE))))))))</f>
        <v/>
      </c>
      <c r="P45" s="36" t="str">
        <f>IF(A45="","",VLOOKUP(A45,[7]令和3年度契約状況調査票!$F:$BY,52,FALSE))</f>
        <v/>
      </c>
    </row>
    <row r="46" spans="1:16" s="36" customFormat="1" ht="67.5" hidden="1" customHeight="1">
      <c r="A46" s="42" t="str">
        <f>IF(MAX([7]令和3年度契約状況調査票!F40:F285)&gt;=ROW()-5,ROW()-5,"")</f>
        <v/>
      </c>
      <c r="B46" s="13" t="str">
        <f>IF(A46="","",VLOOKUP(A46,[7]令和3年度契約状況調査票!$F:$AR,4,FALSE))</f>
        <v/>
      </c>
      <c r="C46" s="14" t="str">
        <f>IF(A46="","",VLOOKUP(A46,[7]令和3年度契約状況調査票!$F:$AR,5,FALSE))</f>
        <v/>
      </c>
      <c r="D46" s="15" t="str">
        <f>IF(A46="","",VLOOKUP(A46,[7]令和3年度契約状況調査票!$F:$AR,8,FALSE))</f>
        <v/>
      </c>
      <c r="E46" s="13" t="str">
        <f>IF(A46="","",VLOOKUP(A46,[7]令和3年度契約状況調査票!$F:$AR,9,FALSE))</f>
        <v/>
      </c>
      <c r="F46" s="16" t="str">
        <f>IF(A46="","",VLOOKUP(A46,[7]令和3年度契約状況調査票!$F:$AR,10,FALSE))</f>
        <v/>
      </c>
      <c r="G46" s="45" t="str">
        <f>IF(A46="","",VLOOKUP(A46,[7]令和3年度契約状況調査票!$F:$AR,30,FALSE))</f>
        <v/>
      </c>
      <c r="H46" s="18" t="str">
        <f>IF(A46="","",IF(VLOOKUP(A46,[7]令和3年度契約状況調査票!$F:$AR,20,FALSE)="②同種の他の契約の予定価格を類推されるおそれがあるため公表しない","同種の他の契約の予定価格を類推されるおそれがあるため公表しない",IF(VLOOKUP(A46,[7]令和3年度契約状況調査票!$F:$AR,20,FALSE)="－","－",IF(VLOOKUP(A46,[7]令和3年度契約状況調査票!$F:$AR,6,FALSE)&lt;&gt;"",TEXT(VLOOKUP(A46,[7]令和3年度契約状況調査票!$F:$AR,13,FALSE),"#,##0円")&amp;CHAR(10)&amp;"(A)",VLOOKUP(A46,[7]令和3年度契約状況調査票!$F:$AR,13,FALSE)))))</f>
        <v/>
      </c>
      <c r="I46" s="18" t="str">
        <f>IF(A46="","",VLOOKUP(A46,[7]令和3年度契約状況調査票!$F:$AR,14,FALSE))</f>
        <v/>
      </c>
      <c r="J46" s="20" t="str">
        <f>IF(A46="","",IF(VLOOKUP(A46,[7]令和3年度契約状況調査票!$F:$AR,20,FALSE)="②同種の他の契約の予定価格を類推されるおそれがあるため公表しない","－",IF(VLOOKUP(A46,[7]令和3年度契約状況調査票!$F:$AR,20,FALSE)="－","－",IF(VLOOKUP(A46,[7]令和3年度契約状況調査票!$F:$AR,6,FALSE)&lt;&gt;"",TEXT(VLOOKUP(A46,[7]令和3年度契約状況調査票!$F:$AR,16,FALSE),"#.0%")&amp;CHAR(10)&amp;"(B/A×100)",VLOOKUP(A46,[7]令和3年度契約状況調査票!$F:$AR,16,FALSE)))))</f>
        <v/>
      </c>
      <c r="K46" s="38"/>
      <c r="L46" s="20" t="str">
        <f>IF(A46="","",IF(VLOOKUP(A46,[7]令和3年度契約状況調査票!$F:$AR,26,FALSE)="①公益社団法人","公社",IF(VLOOKUP(A46,[7]令和3年度契約状況調査票!$F:$AR,26,FALSE)="②公益財団法人","公財","")))</f>
        <v/>
      </c>
      <c r="M46" s="20" t="str">
        <f>IF(A46="","",VLOOKUP(A46,[7]令和3年度契約状況調査票!$F:$AR,27,FALSE))</f>
        <v/>
      </c>
      <c r="N46" s="20" t="str">
        <f>IF(A46="","",IF(VLOOKUP(A46,[7]令和3年度契約状況調査票!$F:$AR,27,FALSE)="国所管",VLOOKUP(A46,[7]令和3年度契約状況調査票!$F:$AR,21,FALSE),""))</f>
        <v/>
      </c>
      <c r="O46" s="22" t="str">
        <f>IF(A46="","",IF(AND(Q46="○",P46="分担契約/単価契約"),"単価契約"&amp;CHAR(10)&amp;"予定調達総額 "&amp;TEXT(VLOOKUP(A46,[7]令和3年度契約状況調査票!$F:$AR,15,FALSE),"#,##0円")&amp;"(B)"&amp;CHAR(10)&amp;"分担契約"&amp;CHAR(10)&amp;VLOOKUP(A46,[7]令和3年度契約状況調査票!$F:$AR,31,FALSE),IF(AND(Q46="○",P46="分担契約"),"分担契約"&amp;CHAR(10)&amp;"契約総額 "&amp;TEXT(VLOOKUP(A46,[7]令和3年度契約状況調査票!$F:$AR,15,FALSE),"#,##0円")&amp;"(B)"&amp;CHAR(10)&amp;VLOOKUP(A46,[7]令和3年度契約状況調査票!$F:$AR,31,FALSE),(IF(P46="分担契約/単価契約","単価契約"&amp;CHAR(10)&amp;"予定調達総額 "&amp;TEXT(VLOOKUP(A46,[7]令和3年度契約状況調査票!$F:$AR,15,FALSE),"#,##0円")&amp;CHAR(10)&amp;"分担契約"&amp;CHAR(10)&amp;VLOOKUP(A46,[7]令和3年度契約状況調査票!$F:$AR,31,FALSE),IF(P46="分担契約","分担契約"&amp;CHAR(10)&amp;"契約総額 "&amp;TEXT(VLOOKUP(A46,[7]令和3年度契約状況調査票!$F:$AR,15,FALSE),"#,##0円")&amp;CHAR(10)&amp;VLOOKUP(A46,[7]令和3年度契約状況調査票!$F:$AR,31,FALSE),IF(P46="単価契約","単価契約"&amp;CHAR(10)&amp;"予定調達総額 "&amp;TEXT(VLOOKUP(A46,[7]令和3年度契約状況調査票!$F:$AR,15,FALSE),"#,##0円")&amp;CHAR(10)&amp;VLOOKUP(A46,[7]令和3年度契約状況調査票!$F:$AR,31,FALSE),VLOOKUP(A46,[7]令和3年度契約状況調査票!$F:$AR,31,FALSE))))))))</f>
        <v/>
      </c>
      <c r="P46" s="36" t="str">
        <f>IF(A46="","",VLOOKUP(A46,[7]令和3年度契約状況調査票!$F:$BY,52,FALSE))</f>
        <v/>
      </c>
    </row>
    <row r="47" spans="1:16" s="36" customFormat="1" ht="67.5" hidden="1" customHeight="1">
      <c r="A47" s="42" t="str">
        <f>IF(MAX([7]令和3年度契約状況調査票!F41:F286)&gt;=ROW()-5,ROW()-5,"")</f>
        <v/>
      </c>
      <c r="B47" s="13" t="str">
        <f>IF(A47="","",VLOOKUP(A47,[7]令和3年度契約状況調査票!$F:$AR,4,FALSE))</f>
        <v/>
      </c>
      <c r="C47" s="14" t="str">
        <f>IF(A47="","",VLOOKUP(A47,[7]令和3年度契約状況調査票!$F:$AR,5,FALSE))</f>
        <v/>
      </c>
      <c r="D47" s="15" t="str">
        <f>IF(A47="","",VLOOKUP(A47,[7]令和3年度契約状況調査票!$F:$AR,8,FALSE))</f>
        <v/>
      </c>
      <c r="E47" s="13" t="str">
        <f>IF(A47="","",VLOOKUP(A47,[7]令和3年度契約状況調査票!$F:$AR,9,FALSE))</f>
        <v/>
      </c>
      <c r="F47" s="16" t="str">
        <f>IF(A47="","",VLOOKUP(A47,[7]令和3年度契約状況調査票!$F:$AR,10,FALSE))</f>
        <v/>
      </c>
      <c r="G47" s="45" t="str">
        <f>IF(A47="","",VLOOKUP(A47,[7]令和3年度契約状況調査票!$F:$AR,30,FALSE))</f>
        <v/>
      </c>
      <c r="H47" s="18" t="str">
        <f>IF(A47="","",IF(VLOOKUP(A47,[7]令和3年度契約状況調査票!$F:$AR,20,FALSE)="②同種の他の契約の予定価格を類推されるおそれがあるため公表しない","同種の他の契約の予定価格を類推されるおそれがあるため公表しない",IF(VLOOKUP(A47,[7]令和3年度契約状況調査票!$F:$AR,20,FALSE)="－","－",IF(VLOOKUP(A47,[7]令和3年度契約状況調査票!$F:$AR,6,FALSE)&lt;&gt;"",TEXT(VLOOKUP(A47,[7]令和3年度契約状況調査票!$F:$AR,13,FALSE),"#,##0円")&amp;CHAR(10)&amp;"(A)",VLOOKUP(A47,[7]令和3年度契約状況調査票!$F:$AR,13,FALSE)))))</f>
        <v/>
      </c>
      <c r="I47" s="18" t="str">
        <f>IF(A47="","",VLOOKUP(A47,[7]令和3年度契約状況調査票!$F:$AR,14,FALSE))</f>
        <v/>
      </c>
      <c r="J47" s="20" t="str">
        <f>IF(A47="","",IF(VLOOKUP(A47,[7]令和3年度契約状況調査票!$F:$AR,20,FALSE)="②同種の他の契約の予定価格を類推されるおそれがあるため公表しない","－",IF(VLOOKUP(A47,[7]令和3年度契約状況調査票!$F:$AR,20,FALSE)="－","－",IF(VLOOKUP(A47,[7]令和3年度契約状況調査票!$F:$AR,6,FALSE)&lt;&gt;"",TEXT(VLOOKUP(A47,[7]令和3年度契約状況調査票!$F:$AR,16,FALSE),"#.0%")&amp;CHAR(10)&amp;"(B/A×100)",VLOOKUP(A47,[7]令和3年度契約状況調査票!$F:$AR,16,FALSE)))))</f>
        <v/>
      </c>
      <c r="K47" s="38"/>
      <c r="L47" s="20" t="str">
        <f>IF(A47="","",IF(VLOOKUP(A47,[7]令和3年度契約状況調査票!$F:$AR,26,FALSE)="①公益社団法人","公社",IF(VLOOKUP(A47,[7]令和3年度契約状況調査票!$F:$AR,26,FALSE)="②公益財団法人","公財","")))</f>
        <v/>
      </c>
      <c r="M47" s="20" t="str">
        <f>IF(A47="","",VLOOKUP(A47,[7]令和3年度契約状況調査票!$F:$AR,27,FALSE))</f>
        <v/>
      </c>
      <c r="N47" s="20" t="str">
        <f>IF(A47="","",IF(VLOOKUP(A47,[7]令和3年度契約状況調査票!$F:$AR,27,FALSE)="国所管",VLOOKUP(A47,[7]令和3年度契約状況調査票!$F:$AR,21,FALSE),""))</f>
        <v/>
      </c>
      <c r="O47" s="22" t="str">
        <f>IF(A47="","",IF(AND(Q47="○",P47="分担契約/単価契約"),"単価契約"&amp;CHAR(10)&amp;"予定調達総額 "&amp;TEXT(VLOOKUP(A47,[7]令和3年度契約状況調査票!$F:$AR,15,FALSE),"#,##0円")&amp;"(B)"&amp;CHAR(10)&amp;"分担契約"&amp;CHAR(10)&amp;VLOOKUP(A47,[7]令和3年度契約状況調査票!$F:$AR,31,FALSE),IF(AND(Q47="○",P47="分担契約"),"分担契約"&amp;CHAR(10)&amp;"契約総額 "&amp;TEXT(VLOOKUP(A47,[7]令和3年度契約状況調査票!$F:$AR,15,FALSE),"#,##0円")&amp;"(B)"&amp;CHAR(10)&amp;VLOOKUP(A47,[7]令和3年度契約状況調査票!$F:$AR,31,FALSE),(IF(P47="分担契約/単価契約","単価契約"&amp;CHAR(10)&amp;"予定調達総額 "&amp;TEXT(VLOOKUP(A47,[7]令和3年度契約状況調査票!$F:$AR,15,FALSE),"#,##0円")&amp;CHAR(10)&amp;"分担契約"&amp;CHAR(10)&amp;VLOOKUP(A47,[7]令和3年度契約状況調査票!$F:$AR,31,FALSE),IF(P47="分担契約","分担契約"&amp;CHAR(10)&amp;"契約総額 "&amp;TEXT(VLOOKUP(A47,[7]令和3年度契約状況調査票!$F:$AR,15,FALSE),"#,##0円")&amp;CHAR(10)&amp;VLOOKUP(A47,[7]令和3年度契約状況調査票!$F:$AR,31,FALSE),IF(P47="単価契約","単価契約"&amp;CHAR(10)&amp;"予定調達総額 "&amp;TEXT(VLOOKUP(A47,[7]令和3年度契約状況調査票!$F:$AR,15,FALSE),"#,##0円")&amp;CHAR(10)&amp;VLOOKUP(A47,[7]令和3年度契約状況調査票!$F:$AR,31,FALSE),VLOOKUP(A47,[7]令和3年度契約状況調査票!$F:$AR,31,FALSE))))))))</f>
        <v/>
      </c>
      <c r="P47" s="36" t="str">
        <f>IF(A47="","",VLOOKUP(A47,[7]令和3年度契約状況調査票!$F:$BY,52,FALSE))</f>
        <v/>
      </c>
    </row>
    <row r="48" spans="1:16" s="36" customFormat="1" ht="67.5" hidden="1" customHeight="1">
      <c r="A48" s="42" t="str">
        <f>IF(MAX([7]令和3年度契約状況調査票!F42:F287)&gt;=ROW()-5,ROW()-5,"")</f>
        <v/>
      </c>
      <c r="B48" s="13" t="str">
        <f>IF(A48="","",VLOOKUP(A48,[7]令和3年度契約状況調査票!$F:$AR,4,FALSE))</f>
        <v/>
      </c>
      <c r="C48" s="14" t="str">
        <f>IF(A48="","",VLOOKUP(A48,[7]令和3年度契約状況調査票!$F:$AR,5,FALSE))</f>
        <v/>
      </c>
      <c r="D48" s="15" t="str">
        <f>IF(A48="","",VLOOKUP(A48,[7]令和3年度契約状況調査票!$F:$AR,8,FALSE))</f>
        <v/>
      </c>
      <c r="E48" s="13" t="str">
        <f>IF(A48="","",VLOOKUP(A48,[7]令和3年度契約状況調査票!$F:$AR,9,FALSE))</f>
        <v/>
      </c>
      <c r="F48" s="16" t="str">
        <f>IF(A48="","",VLOOKUP(A48,[7]令和3年度契約状況調査票!$F:$AR,10,FALSE))</f>
        <v/>
      </c>
      <c r="G48" s="45" t="str">
        <f>IF(A48="","",VLOOKUP(A48,[7]令和3年度契約状況調査票!$F:$AR,30,FALSE))</f>
        <v/>
      </c>
      <c r="H48" s="18" t="str">
        <f>IF(A48="","",IF(VLOOKUP(A48,[7]令和3年度契約状況調査票!$F:$AR,20,FALSE)="②同種の他の契約の予定価格を類推されるおそれがあるため公表しない","同種の他の契約の予定価格を類推されるおそれがあるため公表しない",IF(VLOOKUP(A48,[7]令和3年度契約状況調査票!$F:$AR,20,FALSE)="－","－",IF(VLOOKUP(A48,[7]令和3年度契約状況調査票!$F:$AR,6,FALSE)&lt;&gt;"",TEXT(VLOOKUP(A48,[7]令和3年度契約状況調査票!$F:$AR,13,FALSE),"#,##0円")&amp;CHAR(10)&amp;"(A)",VLOOKUP(A48,[7]令和3年度契約状況調査票!$F:$AR,13,FALSE)))))</f>
        <v/>
      </c>
      <c r="I48" s="18" t="str">
        <f>IF(A48="","",VLOOKUP(A48,[7]令和3年度契約状況調査票!$F:$AR,14,FALSE))</f>
        <v/>
      </c>
      <c r="J48" s="20" t="str">
        <f>IF(A48="","",IF(VLOOKUP(A48,[7]令和3年度契約状況調査票!$F:$AR,20,FALSE)="②同種の他の契約の予定価格を類推されるおそれがあるため公表しない","－",IF(VLOOKUP(A48,[7]令和3年度契約状況調査票!$F:$AR,20,FALSE)="－","－",IF(VLOOKUP(A48,[7]令和3年度契約状況調査票!$F:$AR,6,FALSE)&lt;&gt;"",TEXT(VLOOKUP(A48,[7]令和3年度契約状況調査票!$F:$AR,16,FALSE),"#.0%")&amp;CHAR(10)&amp;"(B/A×100)",VLOOKUP(A48,[7]令和3年度契約状況調査票!$F:$AR,16,FALSE)))))</f>
        <v/>
      </c>
      <c r="K48" s="38"/>
      <c r="L48" s="20" t="str">
        <f>IF(A48="","",IF(VLOOKUP(A48,[7]令和3年度契約状況調査票!$F:$AR,26,FALSE)="①公益社団法人","公社",IF(VLOOKUP(A48,[7]令和3年度契約状況調査票!$F:$AR,26,FALSE)="②公益財団法人","公財","")))</f>
        <v/>
      </c>
      <c r="M48" s="20" t="str">
        <f>IF(A48="","",VLOOKUP(A48,[7]令和3年度契約状況調査票!$F:$AR,27,FALSE))</f>
        <v/>
      </c>
      <c r="N48" s="20" t="str">
        <f>IF(A48="","",IF(VLOOKUP(A48,[7]令和3年度契約状況調査票!$F:$AR,27,FALSE)="国所管",VLOOKUP(A48,[7]令和3年度契約状況調査票!$F:$AR,21,FALSE),""))</f>
        <v/>
      </c>
      <c r="O48" s="22" t="str">
        <f>IF(A48="","",IF(AND(Q48="○",P48="分担契約/単価契約"),"単価契約"&amp;CHAR(10)&amp;"予定調達総額 "&amp;TEXT(VLOOKUP(A48,[7]令和3年度契約状況調査票!$F:$AR,15,FALSE),"#,##0円")&amp;"(B)"&amp;CHAR(10)&amp;"分担契約"&amp;CHAR(10)&amp;VLOOKUP(A48,[7]令和3年度契約状況調査票!$F:$AR,31,FALSE),IF(AND(Q48="○",P48="分担契約"),"分担契約"&amp;CHAR(10)&amp;"契約総額 "&amp;TEXT(VLOOKUP(A48,[7]令和3年度契約状況調査票!$F:$AR,15,FALSE),"#,##0円")&amp;"(B)"&amp;CHAR(10)&amp;VLOOKUP(A48,[7]令和3年度契約状況調査票!$F:$AR,31,FALSE),(IF(P48="分担契約/単価契約","単価契約"&amp;CHAR(10)&amp;"予定調達総額 "&amp;TEXT(VLOOKUP(A48,[7]令和3年度契約状況調査票!$F:$AR,15,FALSE),"#,##0円")&amp;CHAR(10)&amp;"分担契約"&amp;CHAR(10)&amp;VLOOKUP(A48,[7]令和3年度契約状況調査票!$F:$AR,31,FALSE),IF(P48="分担契約","分担契約"&amp;CHAR(10)&amp;"契約総額 "&amp;TEXT(VLOOKUP(A48,[7]令和3年度契約状況調査票!$F:$AR,15,FALSE),"#,##0円")&amp;CHAR(10)&amp;VLOOKUP(A48,[7]令和3年度契約状況調査票!$F:$AR,31,FALSE),IF(P48="単価契約","単価契約"&amp;CHAR(10)&amp;"予定調達総額 "&amp;TEXT(VLOOKUP(A48,[7]令和3年度契約状況調査票!$F:$AR,15,FALSE),"#,##0円")&amp;CHAR(10)&amp;VLOOKUP(A48,[7]令和3年度契約状況調査票!$F:$AR,31,FALSE),VLOOKUP(A48,[7]令和3年度契約状況調査票!$F:$AR,31,FALSE))))))))</f>
        <v/>
      </c>
      <c r="P48" s="36" t="str">
        <f>IF(A48="","",VLOOKUP(A48,[7]令和3年度契約状況調査票!$F:$BY,52,FALSE))</f>
        <v/>
      </c>
    </row>
    <row r="49" spans="1:16" s="36" customFormat="1" ht="67.5" hidden="1" customHeight="1">
      <c r="A49" s="42" t="str">
        <f>IF(MAX([7]令和3年度契約状況調査票!F43:F288)&gt;=ROW()-5,ROW()-5,"")</f>
        <v/>
      </c>
      <c r="B49" s="13" t="str">
        <f>IF(A49="","",VLOOKUP(A49,[7]令和3年度契約状況調査票!$F:$AR,4,FALSE))</f>
        <v/>
      </c>
      <c r="C49" s="14" t="str">
        <f>IF(A49="","",VLOOKUP(A49,[7]令和3年度契約状況調査票!$F:$AR,5,FALSE))</f>
        <v/>
      </c>
      <c r="D49" s="15" t="str">
        <f>IF(A49="","",VLOOKUP(A49,[7]令和3年度契約状況調査票!$F:$AR,8,FALSE))</f>
        <v/>
      </c>
      <c r="E49" s="13" t="str">
        <f>IF(A49="","",VLOOKUP(A49,[7]令和3年度契約状況調査票!$F:$AR,9,FALSE))</f>
        <v/>
      </c>
      <c r="F49" s="16" t="str">
        <f>IF(A49="","",VLOOKUP(A49,[7]令和3年度契約状況調査票!$F:$AR,10,FALSE))</f>
        <v/>
      </c>
      <c r="G49" s="45" t="str">
        <f>IF(A49="","",VLOOKUP(A49,[7]令和3年度契約状況調査票!$F:$AR,30,FALSE))</f>
        <v/>
      </c>
      <c r="H49" s="18" t="str">
        <f>IF(A49="","",IF(VLOOKUP(A49,[7]令和3年度契約状況調査票!$F:$AR,20,FALSE)="②同種の他の契約の予定価格を類推されるおそれがあるため公表しない","同種の他の契約の予定価格を類推されるおそれがあるため公表しない",IF(VLOOKUP(A49,[7]令和3年度契約状況調査票!$F:$AR,20,FALSE)="－","－",IF(VLOOKUP(A49,[7]令和3年度契約状況調査票!$F:$AR,6,FALSE)&lt;&gt;"",TEXT(VLOOKUP(A49,[7]令和3年度契約状況調査票!$F:$AR,13,FALSE),"#,##0円")&amp;CHAR(10)&amp;"(A)",VLOOKUP(A49,[7]令和3年度契約状況調査票!$F:$AR,13,FALSE)))))</f>
        <v/>
      </c>
      <c r="I49" s="18" t="str">
        <f>IF(A49="","",VLOOKUP(A49,[7]令和3年度契約状況調査票!$F:$AR,14,FALSE))</f>
        <v/>
      </c>
      <c r="J49" s="20" t="str">
        <f>IF(A49="","",IF(VLOOKUP(A49,[7]令和3年度契約状況調査票!$F:$AR,20,FALSE)="②同種の他の契約の予定価格を類推されるおそれがあるため公表しない","－",IF(VLOOKUP(A49,[7]令和3年度契約状況調査票!$F:$AR,20,FALSE)="－","－",IF(VLOOKUP(A49,[7]令和3年度契約状況調査票!$F:$AR,6,FALSE)&lt;&gt;"",TEXT(VLOOKUP(A49,[7]令和3年度契約状況調査票!$F:$AR,16,FALSE),"#.0%")&amp;CHAR(10)&amp;"(B/A×100)",VLOOKUP(A49,[7]令和3年度契約状況調査票!$F:$AR,16,FALSE)))))</f>
        <v/>
      </c>
      <c r="K49" s="38"/>
      <c r="L49" s="20" t="str">
        <f>IF(A49="","",IF(VLOOKUP(A49,[7]令和3年度契約状況調査票!$F:$AR,26,FALSE)="①公益社団法人","公社",IF(VLOOKUP(A49,[7]令和3年度契約状況調査票!$F:$AR,26,FALSE)="②公益財団法人","公財","")))</f>
        <v/>
      </c>
      <c r="M49" s="20" t="str">
        <f>IF(A49="","",VLOOKUP(A49,[7]令和3年度契約状況調査票!$F:$AR,27,FALSE))</f>
        <v/>
      </c>
      <c r="N49" s="20" t="str">
        <f>IF(A49="","",IF(VLOOKUP(A49,[7]令和3年度契約状況調査票!$F:$AR,27,FALSE)="国所管",VLOOKUP(A49,[7]令和3年度契約状況調査票!$F:$AR,21,FALSE),""))</f>
        <v/>
      </c>
      <c r="O49" s="22" t="str">
        <f>IF(A49="","",IF(AND(Q49="○",P49="分担契約/単価契約"),"単価契約"&amp;CHAR(10)&amp;"予定調達総額 "&amp;TEXT(VLOOKUP(A49,[7]令和3年度契約状況調査票!$F:$AR,15,FALSE),"#,##0円")&amp;"(B)"&amp;CHAR(10)&amp;"分担契約"&amp;CHAR(10)&amp;VLOOKUP(A49,[7]令和3年度契約状況調査票!$F:$AR,31,FALSE),IF(AND(Q49="○",P49="分担契約"),"分担契約"&amp;CHAR(10)&amp;"契約総額 "&amp;TEXT(VLOOKUP(A49,[7]令和3年度契約状況調査票!$F:$AR,15,FALSE),"#,##0円")&amp;"(B)"&amp;CHAR(10)&amp;VLOOKUP(A49,[7]令和3年度契約状況調査票!$F:$AR,31,FALSE),(IF(P49="分担契約/単価契約","単価契約"&amp;CHAR(10)&amp;"予定調達総額 "&amp;TEXT(VLOOKUP(A49,[7]令和3年度契約状況調査票!$F:$AR,15,FALSE),"#,##0円")&amp;CHAR(10)&amp;"分担契約"&amp;CHAR(10)&amp;VLOOKUP(A49,[7]令和3年度契約状況調査票!$F:$AR,31,FALSE),IF(P49="分担契約","分担契約"&amp;CHAR(10)&amp;"契約総額 "&amp;TEXT(VLOOKUP(A49,[7]令和3年度契約状況調査票!$F:$AR,15,FALSE),"#,##0円")&amp;CHAR(10)&amp;VLOOKUP(A49,[7]令和3年度契約状況調査票!$F:$AR,31,FALSE),IF(P49="単価契約","単価契約"&amp;CHAR(10)&amp;"予定調達総額 "&amp;TEXT(VLOOKUP(A49,[7]令和3年度契約状況調査票!$F:$AR,15,FALSE),"#,##0円")&amp;CHAR(10)&amp;VLOOKUP(A49,[7]令和3年度契約状況調査票!$F:$AR,31,FALSE),VLOOKUP(A49,[7]令和3年度契約状況調査票!$F:$AR,31,FALSE))))))))</f>
        <v/>
      </c>
      <c r="P49" s="36" t="str">
        <f>IF(A49="","",VLOOKUP(A49,[7]令和3年度契約状況調査票!$F:$BY,52,FALSE))</f>
        <v/>
      </c>
    </row>
    <row r="50" spans="1:16" s="36" customFormat="1" ht="67.5" hidden="1" customHeight="1">
      <c r="A50" s="42" t="str">
        <f>IF(MAX([7]令和3年度契約状況調査票!F44:F289)&gt;=ROW()-5,ROW()-5,"")</f>
        <v/>
      </c>
      <c r="B50" s="13" t="str">
        <f>IF(A50="","",VLOOKUP(A50,[7]令和3年度契約状況調査票!$F:$AR,4,FALSE))</f>
        <v/>
      </c>
      <c r="C50" s="14" t="str">
        <f>IF(A50="","",VLOOKUP(A50,[7]令和3年度契約状況調査票!$F:$AR,5,FALSE))</f>
        <v/>
      </c>
      <c r="D50" s="15" t="str">
        <f>IF(A50="","",VLOOKUP(A50,[7]令和3年度契約状況調査票!$F:$AR,8,FALSE))</f>
        <v/>
      </c>
      <c r="E50" s="13" t="str">
        <f>IF(A50="","",VLOOKUP(A50,[7]令和3年度契約状況調査票!$F:$AR,9,FALSE))</f>
        <v/>
      </c>
      <c r="F50" s="16" t="str">
        <f>IF(A50="","",VLOOKUP(A50,[7]令和3年度契約状況調査票!$F:$AR,10,FALSE))</f>
        <v/>
      </c>
      <c r="G50" s="45" t="str">
        <f>IF(A50="","",VLOOKUP(A50,[7]令和3年度契約状況調査票!$F:$AR,30,FALSE))</f>
        <v/>
      </c>
      <c r="H50" s="18" t="str">
        <f>IF(A50="","",IF(VLOOKUP(A50,[7]令和3年度契約状況調査票!$F:$AR,20,FALSE)="②同種の他の契約の予定価格を類推されるおそれがあるため公表しない","同種の他の契約の予定価格を類推されるおそれがあるため公表しない",IF(VLOOKUP(A50,[7]令和3年度契約状況調査票!$F:$AR,20,FALSE)="－","－",IF(VLOOKUP(A50,[7]令和3年度契約状況調査票!$F:$AR,6,FALSE)&lt;&gt;"",TEXT(VLOOKUP(A50,[7]令和3年度契約状況調査票!$F:$AR,13,FALSE),"#,##0円")&amp;CHAR(10)&amp;"(A)",VLOOKUP(A50,[7]令和3年度契約状況調査票!$F:$AR,13,FALSE)))))</f>
        <v/>
      </c>
      <c r="I50" s="18" t="str">
        <f>IF(A50="","",VLOOKUP(A50,[7]令和3年度契約状況調査票!$F:$AR,14,FALSE))</f>
        <v/>
      </c>
      <c r="J50" s="20" t="str">
        <f>IF(A50="","",IF(VLOOKUP(A50,[7]令和3年度契約状況調査票!$F:$AR,20,FALSE)="②同種の他の契約の予定価格を類推されるおそれがあるため公表しない","－",IF(VLOOKUP(A50,[7]令和3年度契約状況調査票!$F:$AR,20,FALSE)="－","－",IF(VLOOKUP(A50,[7]令和3年度契約状況調査票!$F:$AR,6,FALSE)&lt;&gt;"",TEXT(VLOOKUP(A50,[7]令和3年度契約状況調査票!$F:$AR,16,FALSE),"#.0%")&amp;CHAR(10)&amp;"(B/A×100)",VLOOKUP(A50,[7]令和3年度契約状況調査票!$F:$AR,16,FALSE)))))</f>
        <v/>
      </c>
      <c r="K50" s="38"/>
      <c r="L50" s="20" t="str">
        <f>IF(A50="","",IF(VLOOKUP(A50,[7]令和3年度契約状況調査票!$F:$AR,26,FALSE)="①公益社団法人","公社",IF(VLOOKUP(A50,[7]令和3年度契約状況調査票!$F:$AR,26,FALSE)="②公益財団法人","公財","")))</f>
        <v/>
      </c>
      <c r="M50" s="20" t="str">
        <f>IF(A50="","",VLOOKUP(A50,[7]令和3年度契約状況調査票!$F:$AR,27,FALSE))</f>
        <v/>
      </c>
      <c r="N50" s="20" t="str">
        <f>IF(A50="","",IF(VLOOKUP(A50,[7]令和3年度契約状況調査票!$F:$AR,27,FALSE)="国所管",VLOOKUP(A50,[7]令和3年度契約状況調査票!$F:$AR,21,FALSE),""))</f>
        <v/>
      </c>
      <c r="O50" s="22" t="str">
        <f>IF(A50="","",IF(AND(Q50="○",P50="分担契約/単価契約"),"単価契約"&amp;CHAR(10)&amp;"予定調達総額 "&amp;TEXT(VLOOKUP(A50,[7]令和3年度契約状況調査票!$F:$AR,15,FALSE),"#,##0円")&amp;"(B)"&amp;CHAR(10)&amp;"分担契約"&amp;CHAR(10)&amp;VLOOKUP(A50,[7]令和3年度契約状況調査票!$F:$AR,31,FALSE),IF(AND(Q50="○",P50="分担契約"),"分担契約"&amp;CHAR(10)&amp;"契約総額 "&amp;TEXT(VLOOKUP(A50,[7]令和3年度契約状況調査票!$F:$AR,15,FALSE),"#,##0円")&amp;"(B)"&amp;CHAR(10)&amp;VLOOKUP(A50,[7]令和3年度契約状況調査票!$F:$AR,31,FALSE),(IF(P50="分担契約/単価契約","単価契約"&amp;CHAR(10)&amp;"予定調達総額 "&amp;TEXT(VLOOKUP(A50,[7]令和3年度契約状況調査票!$F:$AR,15,FALSE),"#,##0円")&amp;CHAR(10)&amp;"分担契約"&amp;CHAR(10)&amp;VLOOKUP(A50,[7]令和3年度契約状況調査票!$F:$AR,31,FALSE),IF(P50="分担契約","分担契約"&amp;CHAR(10)&amp;"契約総額 "&amp;TEXT(VLOOKUP(A50,[7]令和3年度契約状況調査票!$F:$AR,15,FALSE),"#,##0円")&amp;CHAR(10)&amp;VLOOKUP(A50,[7]令和3年度契約状況調査票!$F:$AR,31,FALSE),IF(P50="単価契約","単価契約"&amp;CHAR(10)&amp;"予定調達総額 "&amp;TEXT(VLOOKUP(A50,[7]令和3年度契約状況調査票!$F:$AR,15,FALSE),"#,##0円")&amp;CHAR(10)&amp;VLOOKUP(A50,[7]令和3年度契約状況調査票!$F:$AR,31,FALSE),VLOOKUP(A50,[7]令和3年度契約状況調査票!$F:$AR,31,FALSE))))))))</f>
        <v/>
      </c>
      <c r="P50" s="36" t="str">
        <f>IF(A50="","",VLOOKUP(A50,[7]令和3年度契約状況調査票!$F:$BY,52,FALSE))</f>
        <v/>
      </c>
    </row>
    <row r="51" spans="1:16" s="36" customFormat="1" ht="67.5" hidden="1" customHeight="1">
      <c r="A51" s="42" t="str">
        <f>IF(MAX([7]令和3年度契約状況調査票!F45:F290)&gt;=ROW()-5,ROW()-5,"")</f>
        <v/>
      </c>
      <c r="B51" s="13" t="str">
        <f>IF(A51="","",VLOOKUP(A51,[7]令和3年度契約状況調査票!$F:$AR,4,FALSE))</f>
        <v/>
      </c>
      <c r="C51" s="14" t="str">
        <f>IF(A51="","",VLOOKUP(A51,[7]令和3年度契約状況調査票!$F:$AR,5,FALSE))</f>
        <v/>
      </c>
      <c r="D51" s="15" t="str">
        <f>IF(A51="","",VLOOKUP(A51,[7]令和3年度契約状況調査票!$F:$AR,8,FALSE))</f>
        <v/>
      </c>
      <c r="E51" s="13" t="str">
        <f>IF(A51="","",VLOOKUP(A51,[7]令和3年度契約状況調査票!$F:$AR,9,FALSE))</f>
        <v/>
      </c>
      <c r="F51" s="16" t="str">
        <f>IF(A51="","",VLOOKUP(A51,[7]令和3年度契約状況調査票!$F:$AR,10,FALSE))</f>
        <v/>
      </c>
      <c r="G51" s="45" t="str">
        <f>IF(A51="","",VLOOKUP(A51,[7]令和3年度契約状況調査票!$F:$AR,30,FALSE))</f>
        <v/>
      </c>
      <c r="H51" s="18" t="str">
        <f>IF(A51="","",IF(VLOOKUP(A51,[7]令和3年度契約状況調査票!$F:$AR,20,FALSE)="②同種の他の契約の予定価格を類推されるおそれがあるため公表しない","同種の他の契約の予定価格を類推されるおそれがあるため公表しない",IF(VLOOKUP(A51,[7]令和3年度契約状況調査票!$F:$AR,20,FALSE)="－","－",IF(VLOOKUP(A51,[7]令和3年度契約状況調査票!$F:$AR,6,FALSE)&lt;&gt;"",TEXT(VLOOKUP(A51,[7]令和3年度契約状況調査票!$F:$AR,13,FALSE),"#,##0円")&amp;CHAR(10)&amp;"(A)",VLOOKUP(A51,[7]令和3年度契約状況調査票!$F:$AR,13,FALSE)))))</f>
        <v/>
      </c>
      <c r="I51" s="18" t="str">
        <f>IF(A51="","",VLOOKUP(A51,[7]令和3年度契約状況調査票!$F:$AR,14,FALSE))</f>
        <v/>
      </c>
      <c r="J51" s="20" t="str">
        <f>IF(A51="","",IF(VLOOKUP(A51,[7]令和3年度契約状況調査票!$F:$AR,20,FALSE)="②同種の他の契約の予定価格を類推されるおそれがあるため公表しない","－",IF(VLOOKUP(A51,[7]令和3年度契約状況調査票!$F:$AR,20,FALSE)="－","－",IF(VLOOKUP(A51,[7]令和3年度契約状況調査票!$F:$AR,6,FALSE)&lt;&gt;"",TEXT(VLOOKUP(A51,[7]令和3年度契約状況調査票!$F:$AR,16,FALSE),"#.0%")&amp;CHAR(10)&amp;"(B/A×100)",VLOOKUP(A51,[7]令和3年度契約状況調査票!$F:$AR,16,FALSE)))))</f>
        <v/>
      </c>
      <c r="K51" s="38"/>
      <c r="L51" s="20" t="str">
        <f>IF(A51="","",IF(VLOOKUP(A51,[7]令和3年度契約状況調査票!$F:$AR,26,FALSE)="①公益社団法人","公社",IF(VLOOKUP(A51,[7]令和3年度契約状況調査票!$F:$AR,26,FALSE)="②公益財団法人","公財","")))</f>
        <v/>
      </c>
      <c r="M51" s="20" t="str">
        <f>IF(A51="","",VLOOKUP(A51,[7]令和3年度契約状況調査票!$F:$AR,27,FALSE))</f>
        <v/>
      </c>
      <c r="N51" s="20" t="str">
        <f>IF(A51="","",IF(VLOOKUP(A51,[7]令和3年度契約状況調査票!$F:$AR,27,FALSE)="国所管",VLOOKUP(A51,[7]令和3年度契約状況調査票!$F:$AR,21,FALSE),""))</f>
        <v/>
      </c>
      <c r="O51" s="22" t="str">
        <f>IF(A51="","",IF(AND(Q51="○",P51="分担契約/単価契約"),"単価契約"&amp;CHAR(10)&amp;"予定調達総額 "&amp;TEXT(VLOOKUP(A51,[7]令和3年度契約状況調査票!$F:$AR,15,FALSE),"#,##0円")&amp;"(B)"&amp;CHAR(10)&amp;"分担契約"&amp;CHAR(10)&amp;VLOOKUP(A51,[7]令和3年度契約状況調査票!$F:$AR,31,FALSE),IF(AND(Q51="○",P51="分担契約"),"分担契約"&amp;CHAR(10)&amp;"契約総額 "&amp;TEXT(VLOOKUP(A51,[7]令和3年度契約状況調査票!$F:$AR,15,FALSE),"#,##0円")&amp;"(B)"&amp;CHAR(10)&amp;VLOOKUP(A51,[7]令和3年度契約状況調査票!$F:$AR,31,FALSE),(IF(P51="分担契約/単価契約","単価契約"&amp;CHAR(10)&amp;"予定調達総額 "&amp;TEXT(VLOOKUP(A51,[7]令和3年度契約状況調査票!$F:$AR,15,FALSE),"#,##0円")&amp;CHAR(10)&amp;"分担契約"&amp;CHAR(10)&amp;VLOOKUP(A51,[7]令和3年度契約状況調査票!$F:$AR,31,FALSE),IF(P51="分担契約","分担契約"&amp;CHAR(10)&amp;"契約総額 "&amp;TEXT(VLOOKUP(A51,[7]令和3年度契約状況調査票!$F:$AR,15,FALSE),"#,##0円")&amp;CHAR(10)&amp;VLOOKUP(A51,[7]令和3年度契約状況調査票!$F:$AR,31,FALSE),IF(P51="単価契約","単価契約"&amp;CHAR(10)&amp;"予定調達総額 "&amp;TEXT(VLOOKUP(A51,[7]令和3年度契約状況調査票!$F:$AR,15,FALSE),"#,##0円")&amp;CHAR(10)&amp;VLOOKUP(A51,[7]令和3年度契約状況調査票!$F:$AR,31,FALSE),VLOOKUP(A51,[7]令和3年度契約状況調査票!$F:$AR,31,FALSE))))))))</f>
        <v/>
      </c>
      <c r="P51" s="36" t="str">
        <f>IF(A51="","",VLOOKUP(A51,[7]令和3年度契約状況調査票!$F:$BY,52,FALSE))</f>
        <v/>
      </c>
    </row>
    <row r="52" spans="1:16" s="36" customFormat="1" ht="67.5" hidden="1" customHeight="1">
      <c r="A52" s="42" t="str">
        <f>IF(MAX([7]令和3年度契約状況調査票!F46:F291)&gt;=ROW()-5,ROW()-5,"")</f>
        <v/>
      </c>
      <c r="B52" s="13" t="str">
        <f>IF(A52="","",VLOOKUP(A52,[7]令和3年度契約状況調査票!$F:$AR,4,FALSE))</f>
        <v/>
      </c>
      <c r="C52" s="14" t="str">
        <f>IF(A52="","",VLOOKUP(A52,[7]令和3年度契約状況調査票!$F:$AR,5,FALSE))</f>
        <v/>
      </c>
      <c r="D52" s="15" t="str">
        <f>IF(A52="","",VLOOKUP(A52,[7]令和3年度契約状況調査票!$F:$AR,8,FALSE))</f>
        <v/>
      </c>
      <c r="E52" s="13" t="str">
        <f>IF(A52="","",VLOOKUP(A52,[7]令和3年度契約状況調査票!$F:$AR,9,FALSE))</f>
        <v/>
      </c>
      <c r="F52" s="16" t="str">
        <f>IF(A52="","",VLOOKUP(A52,[7]令和3年度契約状況調査票!$F:$AR,10,FALSE))</f>
        <v/>
      </c>
      <c r="G52" s="45" t="str">
        <f>IF(A52="","",VLOOKUP(A52,[7]令和3年度契約状況調査票!$F:$AR,30,FALSE))</f>
        <v/>
      </c>
      <c r="H52" s="18" t="str">
        <f>IF(A52="","",IF(VLOOKUP(A52,[7]令和3年度契約状況調査票!$F:$AR,20,FALSE)="②同種の他の契約の予定価格を類推されるおそれがあるため公表しない","同種の他の契約の予定価格を類推されるおそれがあるため公表しない",IF(VLOOKUP(A52,[7]令和3年度契約状況調査票!$F:$AR,20,FALSE)="－","－",IF(VLOOKUP(A52,[7]令和3年度契約状況調査票!$F:$AR,6,FALSE)&lt;&gt;"",TEXT(VLOOKUP(A52,[7]令和3年度契約状況調査票!$F:$AR,13,FALSE),"#,##0円")&amp;CHAR(10)&amp;"(A)",VLOOKUP(A52,[7]令和3年度契約状況調査票!$F:$AR,13,FALSE)))))</f>
        <v/>
      </c>
      <c r="I52" s="18" t="str">
        <f>IF(A52="","",VLOOKUP(A52,[7]令和3年度契約状況調査票!$F:$AR,14,FALSE))</f>
        <v/>
      </c>
      <c r="J52" s="20" t="str">
        <f>IF(A52="","",IF(VLOOKUP(A52,[7]令和3年度契約状況調査票!$F:$AR,20,FALSE)="②同種の他の契約の予定価格を類推されるおそれがあるため公表しない","－",IF(VLOOKUP(A52,[7]令和3年度契約状況調査票!$F:$AR,20,FALSE)="－","－",IF(VLOOKUP(A52,[7]令和3年度契約状況調査票!$F:$AR,6,FALSE)&lt;&gt;"",TEXT(VLOOKUP(A52,[7]令和3年度契約状況調査票!$F:$AR,16,FALSE),"#.0%")&amp;CHAR(10)&amp;"(B/A×100)",VLOOKUP(A52,[7]令和3年度契約状況調査票!$F:$AR,16,FALSE)))))</f>
        <v/>
      </c>
      <c r="K52" s="38"/>
      <c r="L52" s="20" t="str">
        <f>IF(A52="","",IF(VLOOKUP(A52,[7]令和3年度契約状況調査票!$F:$AR,26,FALSE)="①公益社団法人","公社",IF(VLOOKUP(A52,[7]令和3年度契約状況調査票!$F:$AR,26,FALSE)="②公益財団法人","公財","")))</f>
        <v/>
      </c>
      <c r="M52" s="20" t="str">
        <f>IF(A52="","",VLOOKUP(A52,[7]令和3年度契約状況調査票!$F:$AR,27,FALSE))</f>
        <v/>
      </c>
      <c r="N52" s="20" t="str">
        <f>IF(A52="","",IF(VLOOKUP(A52,[7]令和3年度契約状況調査票!$F:$AR,27,FALSE)="国所管",VLOOKUP(A52,[7]令和3年度契約状況調査票!$F:$AR,21,FALSE),""))</f>
        <v/>
      </c>
      <c r="O52" s="22" t="str">
        <f>IF(A52="","",IF(AND(Q52="○",P52="分担契約/単価契約"),"単価契約"&amp;CHAR(10)&amp;"予定調達総額 "&amp;TEXT(VLOOKUP(A52,[7]令和3年度契約状況調査票!$F:$AR,15,FALSE),"#,##0円")&amp;"(B)"&amp;CHAR(10)&amp;"分担契約"&amp;CHAR(10)&amp;VLOOKUP(A52,[7]令和3年度契約状況調査票!$F:$AR,31,FALSE),IF(AND(Q52="○",P52="分担契約"),"分担契約"&amp;CHAR(10)&amp;"契約総額 "&amp;TEXT(VLOOKUP(A52,[7]令和3年度契約状況調査票!$F:$AR,15,FALSE),"#,##0円")&amp;"(B)"&amp;CHAR(10)&amp;VLOOKUP(A52,[7]令和3年度契約状況調査票!$F:$AR,31,FALSE),(IF(P52="分担契約/単価契約","単価契約"&amp;CHAR(10)&amp;"予定調達総額 "&amp;TEXT(VLOOKUP(A52,[7]令和3年度契約状況調査票!$F:$AR,15,FALSE),"#,##0円")&amp;CHAR(10)&amp;"分担契約"&amp;CHAR(10)&amp;VLOOKUP(A52,[7]令和3年度契約状況調査票!$F:$AR,31,FALSE),IF(P52="分担契約","分担契約"&amp;CHAR(10)&amp;"契約総額 "&amp;TEXT(VLOOKUP(A52,[7]令和3年度契約状況調査票!$F:$AR,15,FALSE),"#,##0円")&amp;CHAR(10)&amp;VLOOKUP(A52,[7]令和3年度契約状況調査票!$F:$AR,31,FALSE),IF(P52="単価契約","単価契約"&amp;CHAR(10)&amp;"予定調達総額 "&amp;TEXT(VLOOKUP(A52,[7]令和3年度契約状況調査票!$F:$AR,15,FALSE),"#,##0円")&amp;CHAR(10)&amp;VLOOKUP(A52,[7]令和3年度契約状況調査票!$F:$AR,31,FALSE),VLOOKUP(A52,[7]令和3年度契約状況調査票!$F:$AR,31,FALSE))))))))</f>
        <v/>
      </c>
      <c r="P52" s="36" t="str">
        <f>IF(A52="","",VLOOKUP(A52,[7]令和3年度契約状況調査票!$F:$BY,52,FALSE))</f>
        <v/>
      </c>
    </row>
    <row r="53" spans="1:16" s="36" customFormat="1" ht="67.5" hidden="1" customHeight="1">
      <c r="A53" s="42" t="str">
        <f>IF(MAX([7]令和3年度契約状況調査票!F47:F292)&gt;=ROW()-5,ROW()-5,"")</f>
        <v/>
      </c>
      <c r="B53" s="13" t="str">
        <f>IF(A53="","",VLOOKUP(A53,[7]令和3年度契約状況調査票!$F:$AR,4,FALSE))</f>
        <v/>
      </c>
      <c r="C53" s="14" t="str">
        <f>IF(A53="","",VLOOKUP(A53,[7]令和3年度契約状況調査票!$F:$AR,5,FALSE))</f>
        <v/>
      </c>
      <c r="D53" s="15" t="str">
        <f>IF(A53="","",VLOOKUP(A53,[7]令和3年度契約状況調査票!$F:$AR,8,FALSE))</f>
        <v/>
      </c>
      <c r="E53" s="13" t="str">
        <f>IF(A53="","",VLOOKUP(A53,[7]令和3年度契約状況調査票!$F:$AR,9,FALSE))</f>
        <v/>
      </c>
      <c r="F53" s="16" t="str">
        <f>IF(A53="","",VLOOKUP(A53,[7]令和3年度契約状況調査票!$F:$AR,10,FALSE))</f>
        <v/>
      </c>
      <c r="G53" s="45" t="str">
        <f>IF(A53="","",VLOOKUP(A53,[7]令和3年度契約状況調査票!$F:$AR,30,FALSE))</f>
        <v/>
      </c>
      <c r="H53" s="18" t="str">
        <f>IF(A53="","",IF(VLOOKUP(A53,[7]令和3年度契約状況調査票!$F:$AR,20,FALSE)="②同種の他の契約の予定価格を類推されるおそれがあるため公表しない","同種の他の契約の予定価格を類推されるおそれがあるため公表しない",IF(VLOOKUP(A53,[7]令和3年度契約状況調査票!$F:$AR,20,FALSE)="－","－",IF(VLOOKUP(A53,[7]令和3年度契約状況調査票!$F:$AR,6,FALSE)&lt;&gt;"",TEXT(VLOOKUP(A53,[7]令和3年度契約状況調査票!$F:$AR,13,FALSE),"#,##0円")&amp;CHAR(10)&amp;"(A)",VLOOKUP(A53,[7]令和3年度契約状況調査票!$F:$AR,13,FALSE)))))</f>
        <v/>
      </c>
      <c r="I53" s="18" t="str">
        <f>IF(A53="","",VLOOKUP(A53,[7]令和3年度契約状況調査票!$F:$AR,14,FALSE))</f>
        <v/>
      </c>
      <c r="J53" s="20" t="str">
        <f>IF(A53="","",IF(VLOOKUP(A53,[7]令和3年度契約状況調査票!$F:$AR,20,FALSE)="②同種の他の契約の予定価格を類推されるおそれがあるため公表しない","－",IF(VLOOKUP(A53,[7]令和3年度契約状況調査票!$F:$AR,20,FALSE)="－","－",IF(VLOOKUP(A53,[7]令和3年度契約状況調査票!$F:$AR,6,FALSE)&lt;&gt;"",TEXT(VLOOKUP(A53,[7]令和3年度契約状況調査票!$F:$AR,16,FALSE),"#.0%")&amp;CHAR(10)&amp;"(B/A×100)",VLOOKUP(A53,[7]令和3年度契約状況調査票!$F:$AR,16,FALSE)))))</f>
        <v/>
      </c>
      <c r="K53" s="38"/>
      <c r="L53" s="20" t="str">
        <f>IF(A53="","",IF(VLOOKUP(A53,[7]令和3年度契約状況調査票!$F:$AR,26,FALSE)="①公益社団法人","公社",IF(VLOOKUP(A53,[7]令和3年度契約状況調査票!$F:$AR,26,FALSE)="②公益財団法人","公財","")))</f>
        <v/>
      </c>
      <c r="M53" s="20" t="str">
        <f>IF(A53="","",VLOOKUP(A53,[7]令和3年度契約状況調査票!$F:$AR,27,FALSE))</f>
        <v/>
      </c>
      <c r="N53" s="20" t="str">
        <f>IF(A53="","",IF(VLOOKUP(A53,[7]令和3年度契約状況調査票!$F:$AR,27,FALSE)="国所管",VLOOKUP(A53,[7]令和3年度契約状況調査票!$F:$AR,21,FALSE),""))</f>
        <v/>
      </c>
      <c r="O53" s="22" t="str">
        <f>IF(A53="","",IF(AND(Q53="○",P53="分担契約/単価契約"),"単価契約"&amp;CHAR(10)&amp;"予定調達総額 "&amp;TEXT(VLOOKUP(A53,[7]令和3年度契約状況調査票!$F:$AR,15,FALSE),"#,##0円")&amp;"(B)"&amp;CHAR(10)&amp;"分担契約"&amp;CHAR(10)&amp;VLOOKUP(A53,[7]令和3年度契約状況調査票!$F:$AR,31,FALSE),IF(AND(Q53="○",P53="分担契約"),"分担契約"&amp;CHAR(10)&amp;"契約総額 "&amp;TEXT(VLOOKUP(A53,[7]令和3年度契約状況調査票!$F:$AR,15,FALSE),"#,##0円")&amp;"(B)"&amp;CHAR(10)&amp;VLOOKUP(A53,[7]令和3年度契約状況調査票!$F:$AR,31,FALSE),(IF(P53="分担契約/単価契約","単価契約"&amp;CHAR(10)&amp;"予定調達総額 "&amp;TEXT(VLOOKUP(A53,[7]令和3年度契約状況調査票!$F:$AR,15,FALSE),"#,##0円")&amp;CHAR(10)&amp;"分担契約"&amp;CHAR(10)&amp;VLOOKUP(A53,[7]令和3年度契約状況調査票!$F:$AR,31,FALSE),IF(P53="分担契約","分担契約"&amp;CHAR(10)&amp;"契約総額 "&amp;TEXT(VLOOKUP(A53,[7]令和3年度契約状況調査票!$F:$AR,15,FALSE),"#,##0円")&amp;CHAR(10)&amp;VLOOKUP(A53,[7]令和3年度契約状況調査票!$F:$AR,31,FALSE),IF(P53="単価契約","単価契約"&amp;CHAR(10)&amp;"予定調達総額 "&amp;TEXT(VLOOKUP(A53,[7]令和3年度契約状況調査票!$F:$AR,15,FALSE),"#,##0円")&amp;CHAR(10)&amp;VLOOKUP(A53,[7]令和3年度契約状況調査票!$F:$AR,31,FALSE),VLOOKUP(A53,[7]令和3年度契約状況調査票!$F:$AR,31,FALSE))))))))</f>
        <v/>
      </c>
      <c r="P53" s="36" t="str">
        <f>IF(A53="","",VLOOKUP(A53,[7]令和3年度契約状況調査票!$F:$BY,52,FALSE))</f>
        <v/>
      </c>
    </row>
    <row r="54" spans="1:16" s="36" customFormat="1" ht="67.5" hidden="1" customHeight="1">
      <c r="A54" s="42" t="str">
        <f>IF(MAX([7]令和3年度契約状況調査票!F48:F293)&gt;=ROW()-5,ROW()-5,"")</f>
        <v/>
      </c>
      <c r="B54" s="13" t="str">
        <f>IF(A54="","",VLOOKUP(A54,[7]令和3年度契約状況調査票!$F:$AR,4,FALSE))</f>
        <v/>
      </c>
      <c r="C54" s="14" t="str">
        <f>IF(A54="","",VLOOKUP(A54,[7]令和3年度契約状況調査票!$F:$AR,5,FALSE))</f>
        <v/>
      </c>
      <c r="D54" s="15" t="str">
        <f>IF(A54="","",VLOOKUP(A54,[7]令和3年度契約状況調査票!$F:$AR,8,FALSE))</f>
        <v/>
      </c>
      <c r="E54" s="13" t="str">
        <f>IF(A54="","",VLOOKUP(A54,[7]令和3年度契約状況調査票!$F:$AR,9,FALSE))</f>
        <v/>
      </c>
      <c r="F54" s="16" t="str">
        <f>IF(A54="","",VLOOKUP(A54,[7]令和3年度契約状況調査票!$F:$AR,10,FALSE))</f>
        <v/>
      </c>
      <c r="G54" s="45" t="str">
        <f>IF(A54="","",VLOOKUP(A54,[7]令和3年度契約状況調査票!$F:$AR,30,FALSE))</f>
        <v/>
      </c>
      <c r="H54" s="18" t="str">
        <f>IF(A54="","",IF(VLOOKUP(A54,[7]令和3年度契約状況調査票!$F:$AR,20,FALSE)="②同種の他の契約の予定価格を類推されるおそれがあるため公表しない","同種の他の契約の予定価格を類推されるおそれがあるため公表しない",IF(VLOOKUP(A54,[7]令和3年度契約状況調査票!$F:$AR,20,FALSE)="－","－",IF(VLOOKUP(A54,[7]令和3年度契約状況調査票!$F:$AR,6,FALSE)&lt;&gt;"",TEXT(VLOOKUP(A54,[7]令和3年度契約状況調査票!$F:$AR,13,FALSE),"#,##0円")&amp;CHAR(10)&amp;"(A)",VLOOKUP(A54,[7]令和3年度契約状況調査票!$F:$AR,13,FALSE)))))</f>
        <v/>
      </c>
      <c r="I54" s="18" t="str">
        <f>IF(A54="","",VLOOKUP(A54,[7]令和3年度契約状況調査票!$F:$AR,14,FALSE))</f>
        <v/>
      </c>
      <c r="J54" s="20" t="str">
        <f>IF(A54="","",IF(VLOOKUP(A54,[7]令和3年度契約状況調査票!$F:$AR,20,FALSE)="②同種の他の契約の予定価格を類推されるおそれがあるため公表しない","－",IF(VLOOKUP(A54,[7]令和3年度契約状況調査票!$F:$AR,20,FALSE)="－","－",IF(VLOOKUP(A54,[7]令和3年度契約状況調査票!$F:$AR,6,FALSE)&lt;&gt;"",TEXT(VLOOKUP(A54,[7]令和3年度契約状況調査票!$F:$AR,16,FALSE),"#.0%")&amp;CHAR(10)&amp;"(B/A×100)",VLOOKUP(A54,[7]令和3年度契約状況調査票!$F:$AR,16,FALSE)))))</f>
        <v/>
      </c>
      <c r="K54" s="38"/>
      <c r="L54" s="20" t="str">
        <f>IF(A54="","",IF(VLOOKUP(A54,[7]令和3年度契約状況調査票!$F:$AR,26,FALSE)="①公益社団法人","公社",IF(VLOOKUP(A54,[7]令和3年度契約状況調査票!$F:$AR,26,FALSE)="②公益財団法人","公財","")))</f>
        <v/>
      </c>
      <c r="M54" s="20" t="str">
        <f>IF(A54="","",VLOOKUP(A54,[7]令和3年度契約状況調査票!$F:$AR,27,FALSE))</f>
        <v/>
      </c>
      <c r="N54" s="20" t="str">
        <f>IF(A54="","",IF(VLOOKUP(A54,[7]令和3年度契約状況調査票!$F:$AR,27,FALSE)="国所管",VLOOKUP(A54,[7]令和3年度契約状況調査票!$F:$AR,21,FALSE),""))</f>
        <v/>
      </c>
      <c r="O54" s="22" t="str">
        <f>IF(A54="","",IF(AND(Q54="○",P54="分担契約/単価契約"),"単価契約"&amp;CHAR(10)&amp;"予定調達総額 "&amp;TEXT(VLOOKUP(A54,[7]令和3年度契約状況調査票!$F:$AR,15,FALSE),"#,##0円")&amp;"(B)"&amp;CHAR(10)&amp;"分担契約"&amp;CHAR(10)&amp;VLOOKUP(A54,[7]令和3年度契約状況調査票!$F:$AR,31,FALSE),IF(AND(Q54="○",P54="分担契約"),"分担契約"&amp;CHAR(10)&amp;"契約総額 "&amp;TEXT(VLOOKUP(A54,[7]令和3年度契約状況調査票!$F:$AR,15,FALSE),"#,##0円")&amp;"(B)"&amp;CHAR(10)&amp;VLOOKUP(A54,[7]令和3年度契約状況調査票!$F:$AR,31,FALSE),(IF(P54="分担契約/単価契約","単価契約"&amp;CHAR(10)&amp;"予定調達総額 "&amp;TEXT(VLOOKUP(A54,[7]令和3年度契約状況調査票!$F:$AR,15,FALSE),"#,##0円")&amp;CHAR(10)&amp;"分担契約"&amp;CHAR(10)&amp;VLOOKUP(A54,[7]令和3年度契約状況調査票!$F:$AR,31,FALSE),IF(P54="分担契約","分担契約"&amp;CHAR(10)&amp;"契約総額 "&amp;TEXT(VLOOKUP(A54,[7]令和3年度契約状況調査票!$F:$AR,15,FALSE),"#,##0円")&amp;CHAR(10)&amp;VLOOKUP(A54,[7]令和3年度契約状況調査票!$F:$AR,31,FALSE),IF(P54="単価契約","単価契約"&amp;CHAR(10)&amp;"予定調達総額 "&amp;TEXT(VLOOKUP(A54,[7]令和3年度契約状況調査票!$F:$AR,15,FALSE),"#,##0円")&amp;CHAR(10)&amp;VLOOKUP(A54,[7]令和3年度契約状況調査票!$F:$AR,31,FALSE),VLOOKUP(A54,[7]令和3年度契約状況調査票!$F:$AR,31,FALSE))))))))</f>
        <v/>
      </c>
      <c r="P54" s="36" t="str">
        <f>IF(A54="","",VLOOKUP(A54,[7]令和3年度契約状況調査票!$F:$BY,52,FALSE))</f>
        <v/>
      </c>
    </row>
    <row r="55" spans="1:16" s="36" customFormat="1" ht="67.5" hidden="1" customHeight="1">
      <c r="A55" s="42" t="str">
        <f>IF(MAX([7]令和3年度契約状況調査票!F49:F294)&gt;=ROW()-5,ROW()-5,"")</f>
        <v/>
      </c>
      <c r="B55" s="13" t="str">
        <f>IF(A55="","",VLOOKUP(A55,[7]令和3年度契約状況調査票!$F:$AR,4,FALSE))</f>
        <v/>
      </c>
      <c r="C55" s="14" t="str">
        <f>IF(A55="","",VLOOKUP(A55,[7]令和3年度契約状況調査票!$F:$AR,5,FALSE))</f>
        <v/>
      </c>
      <c r="D55" s="15" t="str">
        <f>IF(A55="","",VLOOKUP(A55,[7]令和3年度契約状況調査票!$F:$AR,8,FALSE))</f>
        <v/>
      </c>
      <c r="E55" s="13" t="str">
        <f>IF(A55="","",VLOOKUP(A55,[7]令和3年度契約状況調査票!$F:$AR,9,FALSE))</f>
        <v/>
      </c>
      <c r="F55" s="16" t="str">
        <f>IF(A55="","",VLOOKUP(A55,[7]令和3年度契約状況調査票!$F:$AR,10,FALSE))</f>
        <v/>
      </c>
      <c r="G55" s="45" t="str">
        <f>IF(A55="","",VLOOKUP(A55,[7]令和3年度契約状況調査票!$F:$AR,30,FALSE))</f>
        <v/>
      </c>
      <c r="H55" s="18" t="str">
        <f>IF(A55="","",IF(VLOOKUP(A55,[7]令和3年度契約状況調査票!$F:$AR,20,FALSE)="②同種の他の契約の予定価格を類推されるおそれがあるため公表しない","同種の他の契約の予定価格を類推されるおそれがあるため公表しない",IF(VLOOKUP(A55,[7]令和3年度契約状況調査票!$F:$AR,20,FALSE)="－","－",IF(VLOOKUP(A55,[7]令和3年度契約状況調査票!$F:$AR,6,FALSE)&lt;&gt;"",TEXT(VLOOKUP(A55,[7]令和3年度契約状況調査票!$F:$AR,13,FALSE),"#,##0円")&amp;CHAR(10)&amp;"(A)",VLOOKUP(A55,[7]令和3年度契約状況調査票!$F:$AR,13,FALSE)))))</f>
        <v/>
      </c>
      <c r="I55" s="18" t="str">
        <f>IF(A55="","",VLOOKUP(A55,[7]令和3年度契約状況調査票!$F:$AR,14,FALSE))</f>
        <v/>
      </c>
      <c r="J55" s="20" t="str">
        <f>IF(A55="","",IF(VLOOKUP(A55,[7]令和3年度契約状況調査票!$F:$AR,20,FALSE)="②同種の他の契約の予定価格を類推されるおそれがあるため公表しない","－",IF(VLOOKUP(A55,[7]令和3年度契約状況調査票!$F:$AR,20,FALSE)="－","－",IF(VLOOKUP(A55,[7]令和3年度契約状況調査票!$F:$AR,6,FALSE)&lt;&gt;"",TEXT(VLOOKUP(A55,[7]令和3年度契約状況調査票!$F:$AR,16,FALSE),"#.0%")&amp;CHAR(10)&amp;"(B/A×100)",VLOOKUP(A55,[7]令和3年度契約状況調査票!$F:$AR,16,FALSE)))))</f>
        <v/>
      </c>
      <c r="K55" s="38"/>
      <c r="L55" s="20" t="str">
        <f>IF(A55="","",IF(VLOOKUP(A55,[7]令和3年度契約状況調査票!$F:$AR,26,FALSE)="①公益社団法人","公社",IF(VLOOKUP(A55,[7]令和3年度契約状況調査票!$F:$AR,26,FALSE)="②公益財団法人","公財","")))</f>
        <v/>
      </c>
      <c r="M55" s="20" t="str">
        <f>IF(A55="","",VLOOKUP(A55,[7]令和3年度契約状況調査票!$F:$AR,27,FALSE))</f>
        <v/>
      </c>
      <c r="N55" s="20" t="str">
        <f>IF(A55="","",IF(VLOOKUP(A55,[7]令和3年度契約状況調査票!$F:$AR,27,FALSE)="国所管",VLOOKUP(A55,[7]令和3年度契約状況調査票!$F:$AR,21,FALSE),""))</f>
        <v/>
      </c>
      <c r="O55" s="22" t="str">
        <f>IF(A55="","",IF(AND(Q55="○",P55="分担契約/単価契約"),"単価契約"&amp;CHAR(10)&amp;"予定調達総額 "&amp;TEXT(VLOOKUP(A55,[7]令和3年度契約状況調査票!$F:$AR,15,FALSE),"#,##0円")&amp;"(B)"&amp;CHAR(10)&amp;"分担契約"&amp;CHAR(10)&amp;VLOOKUP(A55,[7]令和3年度契約状況調査票!$F:$AR,31,FALSE),IF(AND(Q55="○",P55="分担契約"),"分担契約"&amp;CHAR(10)&amp;"契約総額 "&amp;TEXT(VLOOKUP(A55,[7]令和3年度契約状況調査票!$F:$AR,15,FALSE),"#,##0円")&amp;"(B)"&amp;CHAR(10)&amp;VLOOKUP(A55,[7]令和3年度契約状況調査票!$F:$AR,31,FALSE),(IF(P55="分担契約/単価契約","単価契約"&amp;CHAR(10)&amp;"予定調達総額 "&amp;TEXT(VLOOKUP(A55,[7]令和3年度契約状況調査票!$F:$AR,15,FALSE),"#,##0円")&amp;CHAR(10)&amp;"分担契約"&amp;CHAR(10)&amp;VLOOKUP(A55,[7]令和3年度契約状況調査票!$F:$AR,31,FALSE),IF(P55="分担契約","分担契約"&amp;CHAR(10)&amp;"契約総額 "&amp;TEXT(VLOOKUP(A55,[7]令和3年度契約状況調査票!$F:$AR,15,FALSE),"#,##0円")&amp;CHAR(10)&amp;VLOOKUP(A55,[7]令和3年度契約状況調査票!$F:$AR,31,FALSE),IF(P55="単価契約","単価契約"&amp;CHAR(10)&amp;"予定調達総額 "&amp;TEXT(VLOOKUP(A55,[7]令和3年度契約状況調査票!$F:$AR,15,FALSE),"#,##0円")&amp;CHAR(10)&amp;VLOOKUP(A55,[7]令和3年度契約状況調査票!$F:$AR,31,FALSE),VLOOKUP(A55,[7]令和3年度契約状況調査票!$F:$AR,31,FALSE))))))))</f>
        <v/>
      </c>
      <c r="P55" s="36" t="str">
        <f>IF(A55="","",VLOOKUP(A55,[7]令和3年度契約状況調査票!$F:$BY,52,FALSE))</f>
        <v/>
      </c>
    </row>
    <row r="56" spans="1:16" s="36" customFormat="1" ht="67.5" hidden="1" customHeight="1">
      <c r="A56" s="42" t="str">
        <f>IF(MAX([7]令和3年度契約状況調査票!F50:F295)&gt;=ROW()-5,ROW()-5,"")</f>
        <v/>
      </c>
      <c r="B56" s="13" t="str">
        <f>IF(A56="","",VLOOKUP(A56,[7]令和3年度契約状況調査票!$F:$AR,4,FALSE))</f>
        <v/>
      </c>
      <c r="C56" s="14" t="str">
        <f>IF(A56="","",VLOOKUP(A56,[7]令和3年度契約状況調査票!$F:$AR,5,FALSE))</f>
        <v/>
      </c>
      <c r="D56" s="15" t="str">
        <f>IF(A56="","",VLOOKUP(A56,[7]令和3年度契約状況調査票!$F:$AR,8,FALSE))</f>
        <v/>
      </c>
      <c r="E56" s="13" t="str">
        <f>IF(A56="","",VLOOKUP(A56,[7]令和3年度契約状況調査票!$F:$AR,9,FALSE))</f>
        <v/>
      </c>
      <c r="F56" s="16" t="str">
        <f>IF(A56="","",VLOOKUP(A56,[7]令和3年度契約状況調査票!$F:$AR,10,FALSE))</f>
        <v/>
      </c>
      <c r="G56" s="45" t="str">
        <f>IF(A56="","",VLOOKUP(A56,[7]令和3年度契約状況調査票!$F:$AR,30,FALSE))</f>
        <v/>
      </c>
      <c r="H56" s="18" t="str">
        <f>IF(A56="","",IF(VLOOKUP(A56,[7]令和3年度契約状況調査票!$F:$AR,20,FALSE)="②同種の他の契約の予定価格を類推されるおそれがあるため公表しない","同種の他の契約の予定価格を類推されるおそれがあるため公表しない",IF(VLOOKUP(A56,[7]令和3年度契約状況調査票!$F:$AR,20,FALSE)="－","－",IF(VLOOKUP(A56,[7]令和3年度契約状況調査票!$F:$AR,6,FALSE)&lt;&gt;"",TEXT(VLOOKUP(A56,[7]令和3年度契約状況調査票!$F:$AR,13,FALSE),"#,##0円")&amp;CHAR(10)&amp;"(A)",VLOOKUP(A56,[7]令和3年度契約状況調査票!$F:$AR,13,FALSE)))))</f>
        <v/>
      </c>
      <c r="I56" s="18" t="str">
        <f>IF(A56="","",VLOOKUP(A56,[7]令和3年度契約状況調査票!$F:$AR,14,FALSE))</f>
        <v/>
      </c>
      <c r="J56" s="20" t="str">
        <f>IF(A56="","",IF(VLOOKUP(A56,[7]令和3年度契約状況調査票!$F:$AR,20,FALSE)="②同種の他の契約の予定価格を類推されるおそれがあるため公表しない","－",IF(VLOOKUP(A56,[7]令和3年度契約状況調査票!$F:$AR,20,FALSE)="－","－",IF(VLOOKUP(A56,[7]令和3年度契約状況調査票!$F:$AR,6,FALSE)&lt;&gt;"",TEXT(VLOOKUP(A56,[7]令和3年度契約状況調査票!$F:$AR,16,FALSE),"#.0%")&amp;CHAR(10)&amp;"(B/A×100)",VLOOKUP(A56,[7]令和3年度契約状況調査票!$F:$AR,16,FALSE)))))</f>
        <v/>
      </c>
      <c r="K56" s="38"/>
      <c r="L56" s="20" t="str">
        <f>IF(A56="","",IF(VLOOKUP(A56,[7]令和3年度契約状況調査票!$F:$AR,26,FALSE)="①公益社団法人","公社",IF(VLOOKUP(A56,[7]令和3年度契約状況調査票!$F:$AR,26,FALSE)="②公益財団法人","公財","")))</f>
        <v/>
      </c>
      <c r="M56" s="20" t="str">
        <f>IF(A56="","",VLOOKUP(A56,[7]令和3年度契約状況調査票!$F:$AR,27,FALSE))</f>
        <v/>
      </c>
      <c r="N56" s="20" t="str">
        <f>IF(A56="","",IF(VLOOKUP(A56,[7]令和3年度契約状況調査票!$F:$AR,27,FALSE)="国所管",VLOOKUP(A56,[7]令和3年度契約状況調査票!$F:$AR,21,FALSE),""))</f>
        <v/>
      </c>
      <c r="O56" s="22" t="str">
        <f>IF(A56="","",IF(AND(Q56="○",P56="分担契約/単価契約"),"単価契約"&amp;CHAR(10)&amp;"予定調達総額 "&amp;TEXT(VLOOKUP(A56,[7]令和3年度契約状況調査票!$F:$AR,15,FALSE),"#,##0円")&amp;"(B)"&amp;CHAR(10)&amp;"分担契約"&amp;CHAR(10)&amp;VLOOKUP(A56,[7]令和3年度契約状況調査票!$F:$AR,31,FALSE),IF(AND(Q56="○",P56="分担契約"),"分担契約"&amp;CHAR(10)&amp;"契約総額 "&amp;TEXT(VLOOKUP(A56,[7]令和3年度契約状況調査票!$F:$AR,15,FALSE),"#,##0円")&amp;"(B)"&amp;CHAR(10)&amp;VLOOKUP(A56,[7]令和3年度契約状況調査票!$F:$AR,31,FALSE),(IF(P56="分担契約/単価契約","単価契約"&amp;CHAR(10)&amp;"予定調達総額 "&amp;TEXT(VLOOKUP(A56,[7]令和3年度契約状況調査票!$F:$AR,15,FALSE),"#,##0円")&amp;CHAR(10)&amp;"分担契約"&amp;CHAR(10)&amp;VLOOKUP(A56,[7]令和3年度契約状況調査票!$F:$AR,31,FALSE),IF(P56="分担契約","分担契約"&amp;CHAR(10)&amp;"契約総額 "&amp;TEXT(VLOOKUP(A56,[7]令和3年度契約状況調査票!$F:$AR,15,FALSE),"#,##0円")&amp;CHAR(10)&amp;VLOOKUP(A56,[7]令和3年度契約状況調査票!$F:$AR,31,FALSE),IF(P56="単価契約","単価契約"&amp;CHAR(10)&amp;"予定調達総額 "&amp;TEXT(VLOOKUP(A56,[7]令和3年度契約状況調査票!$F:$AR,15,FALSE),"#,##0円")&amp;CHAR(10)&amp;VLOOKUP(A56,[7]令和3年度契約状況調査票!$F:$AR,31,FALSE),VLOOKUP(A56,[7]令和3年度契約状況調査票!$F:$AR,31,FALSE))))))))</f>
        <v/>
      </c>
      <c r="P56" s="36" t="str">
        <f>IF(A56="","",VLOOKUP(A56,[7]令和3年度契約状況調査票!$F:$BY,52,FALSE))</f>
        <v/>
      </c>
    </row>
    <row r="57" spans="1:16" s="36" customFormat="1" ht="67.5" hidden="1" customHeight="1">
      <c r="A57" s="42" t="str">
        <f>IF(MAX([7]令和3年度契約状況調査票!F51:F296)&gt;=ROW()-5,ROW()-5,"")</f>
        <v/>
      </c>
      <c r="B57" s="13" t="str">
        <f>IF(A57="","",VLOOKUP(A57,[7]令和3年度契約状況調査票!$F:$AR,4,FALSE))</f>
        <v/>
      </c>
      <c r="C57" s="14" t="str">
        <f>IF(A57="","",VLOOKUP(A57,[7]令和3年度契約状況調査票!$F:$AR,5,FALSE))</f>
        <v/>
      </c>
      <c r="D57" s="15" t="str">
        <f>IF(A57="","",VLOOKUP(A57,[7]令和3年度契約状況調査票!$F:$AR,8,FALSE))</f>
        <v/>
      </c>
      <c r="E57" s="13" t="str">
        <f>IF(A57="","",VLOOKUP(A57,[7]令和3年度契約状況調査票!$F:$AR,9,FALSE))</f>
        <v/>
      </c>
      <c r="F57" s="16" t="str">
        <f>IF(A57="","",VLOOKUP(A57,[7]令和3年度契約状況調査票!$F:$AR,10,FALSE))</f>
        <v/>
      </c>
      <c r="G57" s="45" t="str">
        <f>IF(A57="","",VLOOKUP(A57,[7]令和3年度契約状況調査票!$F:$AR,30,FALSE))</f>
        <v/>
      </c>
      <c r="H57" s="18" t="str">
        <f>IF(A57="","",IF(VLOOKUP(A57,[7]令和3年度契約状況調査票!$F:$AR,20,FALSE)="②同種の他の契約の予定価格を類推されるおそれがあるため公表しない","同種の他の契約の予定価格を類推されるおそれがあるため公表しない",IF(VLOOKUP(A57,[7]令和3年度契約状況調査票!$F:$AR,20,FALSE)="－","－",IF(VLOOKUP(A57,[7]令和3年度契約状況調査票!$F:$AR,6,FALSE)&lt;&gt;"",TEXT(VLOOKUP(A57,[7]令和3年度契約状況調査票!$F:$AR,13,FALSE),"#,##0円")&amp;CHAR(10)&amp;"(A)",VLOOKUP(A57,[7]令和3年度契約状況調査票!$F:$AR,13,FALSE)))))</f>
        <v/>
      </c>
      <c r="I57" s="18" t="str">
        <f>IF(A57="","",VLOOKUP(A57,[7]令和3年度契約状況調査票!$F:$AR,14,FALSE))</f>
        <v/>
      </c>
      <c r="J57" s="20" t="str">
        <f>IF(A57="","",IF(VLOOKUP(A57,[7]令和3年度契約状況調査票!$F:$AR,20,FALSE)="②同種の他の契約の予定価格を類推されるおそれがあるため公表しない","－",IF(VLOOKUP(A57,[7]令和3年度契約状況調査票!$F:$AR,20,FALSE)="－","－",IF(VLOOKUP(A57,[7]令和3年度契約状況調査票!$F:$AR,6,FALSE)&lt;&gt;"",TEXT(VLOOKUP(A57,[7]令和3年度契約状況調査票!$F:$AR,16,FALSE),"#.0%")&amp;CHAR(10)&amp;"(B/A×100)",VLOOKUP(A57,[7]令和3年度契約状況調査票!$F:$AR,16,FALSE)))))</f>
        <v/>
      </c>
      <c r="K57" s="38"/>
      <c r="L57" s="20" t="str">
        <f>IF(A57="","",IF(VLOOKUP(A57,[7]令和3年度契約状況調査票!$F:$AR,26,FALSE)="①公益社団法人","公社",IF(VLOOKUP(A57,[7]令和3年度契約状況調査票!$F:$AR,26,FALSE)="②公益財団法人","公財","")))</f>
        <v/>
      </c>
      <c r="M57" s="20" t="str">
        <f>IF(A57="","",VLOOKUP(A57,[7]令和3年度契約状況調査票!$F:$AR,27,FALSE))</f>
        <v/>
      </c>
      <c r="N57" s="20" t="str">
        <f>IF(A57="","",IF(VLOOKUP(A57,[7]令和3年度契約状況調査票!$F:$AR,27,FALSE)="国所管",VLOOKUP(A57,[7]令和3年度契約状況調査票!$F:$AR,21,FALSE),""))</f>
        <v/>
      </c>
      <c r="O57" s="22" t="str">
        <f>IF(A57="","",IF(AND(Q57="○",P57="分担契約/単価契約"),"単価契約"&amp;CHAR(10)&amp;"予定調達総額 "&amp;TEXT(VLOOKUP(A57,[7]令和3年度契約状況調査票!$F:$AR,15,FALSE),"#,##0円")&amp;"(B)"&amp;CHAR(10)&amp;"分担契約"&amp;CHAR(10)&amp;VLOOKUP(A57,[7]令和3年度契約状況調査票!$F:$AR,31,FALSE),IF(AND(Q57="○",P57="分担契約"),"分担契約"&amp;CHAR(10)&amp;"契約総額 "&amp;TEXT(VLOOKUP(A57,[7]令和3年度契約状況調査票!$F:$AR,15,FALSE),"#,##0円")&amp;"(B)"&amp;CHAR(10)&amp;VLOOKUP(A57,[7]令和3年度契約状況調査票!$F:$AR,31,FALSE),(IF(P57="分担契約/単価契約","単価契約"&amp;CHAR(10)&amp;"予定調達総額 "&amp;TEXT(VLOOKUP(A57,[7]令和3年度契約状況調査票!$F:$AR,15,FALSE),"#,##0円")&amp;CHAR(10)&amp;"分担契約"&amp;CHAR(10)&amp;VLOOKUP(A57,[7]令和3年度契約状況調査票!$F:$AR,31,FALSE),IF(P57="分担契約","分担契約"&amp;CHAR(10)&amp;"契約総額 "&amp;TEXT(VLOOKUP(A57,[7]令和3年度契約状況調査票!$F:$AR,15,FALSE),"#,##0円")&amp;CHAR(10)&amp;VLOOKUP(A57,[7]令和3年度契約状況調査票!$F:$AR,31,FALSE),IF(P57="単価契約","単価契約"&amp;CHAR(10)&amp;"予定調達総額 "&amp;TEXT(VLOOKUP(A57,[7]令和3年度契約状況調査票!$F:$AR,15,FALSE),"#,##0円")&amp;CHAR(10)&amp;VLOOKUP(A57,[7]令和3年度契約状況調査票!$F:$AR,31,FALSE),VLOOKUP(A57,[7]令和3年度契約状況調査票!$F:$AR,31,FALSE))))))))</f>
        <v/>
      </c>
      <c r="P57" s="36" t="str">
        <f>IF(A57="","",VLOOKUP(A57,[7]令和3年度契約状況調査票!$F:$BY,52,FALSE))</f>
        <v/>
      </c>
    </row>
    <row r="58" spans="1:16" s="36" customFormat="1" ht="67.5" hidden="1" customHeight="1">
      <c r="A58" s="42" t="str">
        <f>IF(MAX([7]令和3年度契約状況調査票!F52:F297)&gt;=ROW()-5,ROW()-5,"")</f>
        <v/>
      </c>
      <c r="B58" s="13" t="str">
        <f>IF(A58="","",VLOOKUP(A58,[7]令和3年度契約状況調査票!$F:$AR,4,FALSE))</f>
        <v/>
      </c>
      <c r="C58" s="14" t="str">
        <f>IF(A58="","",VLOOKUP(A58,[7]令和3年度契約状況調査票!$F:$AR,5,FALSE))</f>
        <v/>
      </c>
      <c r="D58" s="15" t="str">
        <f>IF(A58="","",VLOOKUP(A58,[7]令和3年度契約状況調査票!$F:$AR,8,FALSE))</f>
        <v/>
      </c>
      <c r="E58" s="13" t="str">
        <f>IF(A58="","",VLOOKUP(A58,[7]令和3年度契約状況調査票!$F:$AR,9,FALSE))</f>
        <v/>
      </c>
      <c r="F58" s="16" t="str">
        <f>IF(A58="","",VLOOKUP(A58,[7]令和3年度契約状況調査票!$F:$AR,10,FALSE))</f>
        <v/>
      </c>
      <c r="G58" s="45" t="str">
        <f>IF(A58="","",VLOOKUP(A58,[7]令和3年度契約状況調査票!$F:$AR,30,FALSE))</f>
        <v/>
      </c>
      <c r="H58" s="18" t="str">
        <f>IF(A58="","",IF(VLOOKUP(A58,[7]令和3年度契約状況調査票!$F:$AR,20,FALSE)="②同種の他の契約の予定価格を類推されるおそれがあるため公表しない","同種の他の契約の予定価格を類推されるおそれがあるため公表しない",IF(VLOOKUP(A58,[7]令和3年度契約状況調査票!$F:$AR,20,FALSE)="－","－",IF(VLOOKUP(A58,[7]令和3年度契約状況調査票!$F:$AR,6,FALSE)&lt;&gt;"",TEXT(VLOOKUP(A58,[7]令和3年度契約状況調査票!$F:$AR,13,FALSE),"#,##0円")&amp;CHAR(10)&amp;"(A)",VLOOKUP(A58,[7]令和3年度契約状況調査票!$F:$AR,13,FALSE)))))</f>
        <v/>
      </c>
      <c r="I58" s="18" t="str">
        <f>IF(A58="","",VLOOKUP(A58,[7]令和3年度契約状況調査票!$F:$AR,14,FALSE))</f>
        <v/>
      </c>
      <c r="J58" s="20" t="str">
        <f>IF(A58="","",IF(VLOOKUP(A58,[7]令和3年度契約状況調査票!$F:$AR,20,FALSE)="②同種の他の契約の予定価格を類推されるおそれがあるため公表しない","－",IF(VLOOKUP(A58,[7]令和3年度契約状況調査票!$F:$AR,20,FALSE)="－","－",IF(VLOOKUP(A58,[7]令和3年度契約状況調査票!$F:$AR,6,FALSE)&lt;&gt;"",TEXT(VLOOKUP(A58,[7]令和3年度契約状況調査票!$F:$AR,16,FALSE),"#.0%")&amp;CHAR(10)&amp;"(B/A×100)",VLOOKUP(A58,[7]令和3年度契約状況調査票!$F:$AR,16,FALSE)))))</f>
        <v/>
      </c>
      <c r="K58" s="38"/>
      <c r="L58" s="20" t="str">
        <f>IF(A58="","",IF(VLOOKUP(A58,[7]令和3年度契約状況調査票!$F:$AR,26,FALSE)="①公益社団法人","公社",IF(VLOOKUP(A58,[7]令和3年度契約状況調査票!$F:$AR,26,FALSE)="②公益財団法人","公財","")))</f>
        <v/>
      </c>
      <c r="M58" s="20" t="str">
        <f>IF(A58="","",VLOOKUP(A58,[7]令和3年度契約状況調査票!$F:$AR,27,FALSE))</f>
        <v/>
      </c>
      <c r="N58" s="20" t="str">
        <f>IF(A58="","",IF(VLOOKUP(A58,[7]令和3年度契約状況調査票!$F:$AR,27,FALSE)="国所管",VLOOKUP(A58,[7]令和3年度契約状況調査票!$F:$AR,21,FALSE),""))</f>
        <v/>
      </c>
      <c r="O58" s="22" t="str">
        <f>IF(A58="","",IF(AND(Q58="○",P58="分担契約/単価契約"),"単価契約"&amp;CHAR(10)&amp;"予定調達総額 "&amp;TEXT(VLOOKUP(A58,[7]令和3年度契約状況調査票!$F:$AR,15,FALSE),"#,##0円")&amp;"(B)"&amp;CHAR(10)&amp;"分担契約"&amp;CHAR(10)&amp;VLOOKUP(A58,[7]令和3年度契約状況調査票!$F:$AR,31,FALSE),IF(AND(Q58="○",P58="分担契約"),"分担契約"&amp;CHAR(10)&amp;"契約総額 "&amp;TEXT(VLOOKUP(A58,[7]令和3年度契約状況調査票!$F:$AR,15,FALSE),"#,##0円")&amp;"(B)"&amp;CHAR(10)&amp;VLOOKUP(A58,[7]令和3年度契約状況調査票!$F:$AR,31,FALSE),(IF(P58="分担契約/単価契約","単価契約"&amp;CHAR(10)&amp;"予定調達総額 "&amp;TEXT(VLOOKUP(A58,[7]令和3年度契約状況調査票!$F:$AR,15,FALSE),"#,##0円")&amp;CHAR(10)&amp;"分担契約"&amp;CHAR(10)&amp;VLOOKUP(A58,[7]令和3年度契約状況調査票!$F:$AR,31,FALSE),IF(P58="分担契約","分担契約"&amp;CHAR(10)&amp;"契約総額 "&amp;TEXT(VLOOKUP(A58,[7]令和3年度契約状況調査票!$F:$AR,15,FALSE),"#,##0円")&amp;CHAR(10)&amp;VLOOKUP(A58,[7]令和3年度契約状況調査票!$F:$AR,31,FALSE),IF(P58="単価契約","単価契約"&amp;CHAR(10)&amp;"予定調達総額 "&amp;TEXT(VLOOKUP(A58,[7]令和3年度契約状況調査票!$F:$AR,15,FALSE),"#,##0円")&amp;CHAR(10)&amp;VLOOKUP(A58,[7]令和3年度契約状況調査票!$F:$AR,31,FALSE),VLOOKUP(A58,[7]令和3年度契約状況調査票!$F:$AR,31,FALSE))))))))</f>
        <v/>
      </c>
      <c r="P58" s="36" t="str">
        <f>IF(A58="","",VLOOKUP(A58,[7]令和3年度契約状況調査票!$F:$BY,52,FALSE))</f>
        <v/>
      </c>
    </row>
    <row r="59" spans="1:16" s="36" customFormat="1" ht="67.5" hidden="1" customHeight="1">
      <c r="A59" s="42" t="str">
        <f>IF(MAX([7]令和3年度契約状況調査票!F53:F298)&gt;=ROW()-5,ROW()-5,"")</f>
        <v/>
      </c>
      <c r="B59" s="13" t="str">
        <f>IF(A59="","",VLOOKUP(A59,[7]令和3年度契約状況調査票!$F:$AR,4,FALSE))</f>
        <v/>
      </c>
      <c r="C59" s="14" t="str">
        <f>IF(A59="","",VLOOKUP(A59,[7]令和3年度契約状況調査票!$F:$AR,5,FALSE))</f>
        <v/>
      </c>
      <c r="D59" s="15" t="str">
        <f>IF(A59="","",VLOOKUP(A59,[7]令和3年度契約状況調査票!$F:$AR,8,FALSE))</f>
        <v/>
      </c>
      <c r="E59" s="13" t="str">
        <f>IF(A59="","",VLOOKUP(A59,[7]令和3年度契約状況調査票!$F:$AR,9,FALSE))</f>
        <v/>
      </c>
      <c r="F59" s="16" t="str">
        <f>IF(A59="","",VLOOKUP(A59,[7]令和3年度契約状況調査票!$F:$AR,10,FALSE))</f>
        <v/>
      </c>
      <c r="G59" s="45" t="str">
        <f>IF(A59="","",VLOOKUP(A59,[7]令和3年度契約状況調査票!$F:$AR,30,FALSE))</f>
        <v/>
      </c>
      <c r="H59" s="18" t="str">
        <f>IF(A59="","",IF(VLOOKUP(A59,[7]令和3年度契約状況調査票!$F:$AR,20,FALSE)="②同種の他の契約の予定価格を類推されるおそれがあるため公表しない","同種の他の契約の予定価格を類推されるおそれがあるため公表しない",IF(VLOOKUP(A59,[7]令和3年度契約状況調査票!$F:$AR,20,FALSE)="－","－",IF(VLOOKUP(A59,[7]令和3年度契約状況調査票!$F:$AR,6,FALSE)&lt;&gt;"",TEXT(VLOOKUP(A59,[7]令和3年度契約状況調査票!$F:$AR,13,FALSE),"#,##0円")&amp;CHAR(10)&amp;"(A)",VLOOKUP(A59,[7]令和3年度契約状況調査票!$F:$AR,13,FALSE)))))</f>
        <v/>
      </c>
      <c r="I59" s="18" t="str">
        <f>IF(A59="","",VLOOKUP(A59,[7]令和3年度契約状況調査票!$F:$AR,14,FALSE))</f>
        <v/>
      </c>
      <c r="J59" s="20" t="str">
        <f>IF(A59="","",IF(VLOOKUP(A59,[7]令和3年度契約状況調査票!$F:$AR,20,FALSE)="②同種の他の契約の予定価格を類推されるおそれがあるため公表しない","－",IF(VLOOKUP(A59,[7]令和3年度契約状況調査票!$F:$AR,20,FALSE)="－","－",IF(VLOOKUP(A59,[7]令和3年度契約状況調査票!$F:$AR,6,FALSE)&lt;&gt;"",TEXT(VLOOKUP(A59,[7]令和3年度契約状況調査票!$F:$AR,16,FALSE),"#.0%")&amp;CHAR(10)&amp;"(B/A×100)",VLOOKUP(A59,[7]令和3年度契約状況調査票!$F:$AR,16,FALSE)))))</f>
        <v/>
      </c>
      <c r="K59" s="38"/>
      <c r="L59" s="20" t="str">
        <f>IF(A59="","",IF(VLOOKUP(A59,[7]令和3年度契約状況調査票!$F:$AR,26,FALSE)="①公益社団法人","公社",IF(VLOOKUP(A59,[7]令和3年度契約状況調査票!$F:$AR,26,FALSE)="②公益財団法人","公財","")))</f>
        <v/>
      </c>
      <c r="M59" s="20" t="str">
        <f>IF(A59="","",VLOOKUP(A59,[7]令和3年度契約状況調査票!$F:$AR,27,FALSE))</f>
        <v/>
      </c>
      <c r="N59" s="20" t="str">
        <f>IF(A59="","",IF(VLOOKUP(A59,[7]令和3年度契約状況調査票!$F:$AR,27,FALSE)="国所管",VLOOKUP(A59,[7]令和3年度契約状況調査票!$F:$AR,21,FALSE),""))</f>
        <v/>
      </c>
      <c r="O59" s="22" t="str">
        <f>IF(A59="","",IF(AND(Q59="○",P59="分担契約/単価契約"),"単価契約"&amp;CHAR(10)&amp;"予定調達総額 "&amp;TEXT(VLOOKUP(A59,[7]令和3年度契約状況調査票!$F:$AR,15,FALSE),"#,##0円")&amp;"(B)"&amp;CHAR(10)&amp;"分担契約"&amp;CHAR(10)&amp;VLOOKUP(A59,[7]令和3年度契約状況調査票!$F:$AR,31,FALSE),IF(AND(Q59="○",P59="分担契約"),"分担契約"&amp;CHAR(10)&amp;"契約総額 "&amp;TEXT(VLOOKUP(A59,[7]令和3年度契約状況調査票!$F:$AR,15,FALSE),"#,##0円")&amp;"(B)"&amp;CHAR(10)&amp;VLOOKUP(A59,[7]令和3年度契約状況調査票!$F:$AR,31,FALSE),(IF(P59="分担契約/単価契約","単価契約"&amp;CHAR(10)&amp;"予定調達総額 "&amp;TEXT(VLOOKUP(A59,[7]令和3年度契約状況調査票!$F:$AR,15,FALSE),"#,##0円")&amp;CHAR(10)&amp;"分担契約"&amp;CHAR(10)&amp;VLOOKUP(A59,[7]令和3年度契約状況調査票!$F:$AR,31,FALSE),IF(P59="分担契約","分担契約"&amp;CHAR(10)&amp;"契約総額 "&amp;TEXT(VLOOKUP(A59,[7]令和3年度契約状況調査票!$F:$AR,15,FALSE),"#,##0円")&amp;CHAR(10)&amp;VLOOKUP(A59,[7]令和3年度契約状況調査票!$F:$AR,31,FALSE),IF(P59="単価契約","単価契約"&amp;CHAR(10)&amp;"予定調達総額 "&amp;TEXT(VLOOKUP(A59,[7]令和3年度契約状況調査票!$F:$AR,15,FALSE),"#,##0円")&amp;CHAR(10)&amp;VLOOKUP(A59,[7]令和3年度契約状況調査票!$F:$AR,31,FALSE),VLOOKUP(A59,[7]令和3年度契約状況調査票!$F:$AR,31,FALSE))))))))</f>
        <v/>
      </c>
      <c r="P59" s="36" t="str">
        <f>IF(A59="","",VLOOKUP(A59,[7]令和3年度契約状況調査票!$F:$BY,52,FALSE))</f>
        <v/>
      </c>
    </row>
    <row r="60" spans="1:16" s="36" customFormat="1" ht="60" hidden="1" customHeight="1">
      <c r="A60" s="42" t="str">
        <f>IF(MAX([7]令和3年度契約状況調査票!F54:F299)&gt;=ROW()-5,ROW()-5,"")</f>
        <v/>
      </c>
      <c r="B60" s="13" t="str">
        <f>IF(A60="","",VLOOKUP(A60,[7]令和3年度契約状況調査票!$F:$AR,4,FALSE))</f>
        <v/>
      </c>
      <c r="C60" s="14" t="str">
        <f>IF(A60="","",VLOOKUP(A60,[7]令和3年度契約状況調査票!$F:$AR,5,FALSE))</f>
        <v/>
      </c>
      <c r="D60" s="15" t="str">
        <f>IF(A60="","",VLOOKUP(A60,[7]令和3年度契約状況調査票!$F:$AR,8,FALSE))</f>
        <v/>
      </c>
      <c r="E60" s="13" t="str">
        <f>IF(A60="","",VLOOKUP(A60,[7]令和3年度契約状況調査票!$F:$AR,9,FALSE))</f>
        <v/>
      </c>
      <c r="F60" s="16" t="str">
        <f>IF(A60="","",VLOOKUP(A60,[7]令和3年度契約状況調査票!$F:$AR,10,FALSE))</f>
        <v/>
      </c>
      <c r="G60" s="45" t="str">
        <f>IF(A60="","",VLOOKUP(A60,[7]令和3年度契約状況調査票!$F:$AR,30,FALSE))</f>
        <v/>
      </c>
      <c r="H60" s="18" t="str">
        <f>IF(A60="","",IF(VLOOKUP(A60,[7]令和3年度契約状況調査票!$F:$AR,20,FALSE)="②同種の他の契約の予定価格を類推されるおそれがあるため公表しない","同種の他の契約の予定価格を類推されるおそれがあるため公表しない",IF(VLOOKUP(A60,[7]令和3年度契約状況調査票!$F:$AR,20,FALSE)="－","－",IF(VLOOKUP(A60,[7]令和3年度契約状況調査票!$F:$AR,6,FALSE)&lt;&gt;"",TEXT(VLOOKUP(A60,[7]令和3年度契約状況調査票!$F:$AR,13,FALSE),"#,##0円")&amp;CHAR(10)&amp;"(A)",VLOOKUP(A60,[7]令和3年度契約状況調査票!$F:$AR,13,FALSE)))))</f>
        <v/>
      </c>
      <c r="I60" s="18" t="str">
        <f>IF(A60="","",VLOOKUP(A60,[7]令和3年度契約状況調査票!$F:$AR,14,FALSE))</f>
        <v/>
      </c>
      <c r="J60" s="20" t="str">
        <f>IF(A60="","",IF(VLOOKUP(A60,[7]令和3年度契約状況調査票!$F:$AR,20,FALSE)="②同種の他の契約の予定価格を類推されるおそれがあるため公表しない","－",IF(VLOOKUP(A60,[7]令和3年度契約状況調査票!$F:$AR,20,FALSE)="－","－",IF(VLOOKUP(A60,[7]令和3年度契約状況調査票!$F:$AR,6,FALSE)&lt;&gt;"",TEXT(VLOOKUP(A60,[7]令和3年度契約状況調査票!$F:$AR,16,FALSE),"#.0%")&amp;CHAR(10)&amp;"(B/A×100)",VLOOKUP(A60,[7]令和3年度契約状況調査票!$F:$AR,16,FALSE)))))</f>
        <v/>
      </c>
      <c r="K60" s="38"/>
      <c r="L60" s="20" t="str">
        <f>IF(A60="","",IF(VLOOKUP(A60,[7]令和3年度契約状況調査票!$F:$AR,26,FALSE)="①公益社団法人","公社",IF(VLOOKUP(A60,[7]令和3年度契約状況調査票!$F:$AR,26,FALSE)="②公益財団法人","公財","")))</f>
        <v/>
      </c>
      <c r="M60" s="20" t="str">
        <f>IF(A60="","",VLOOKUP(A60,[7]令和3年度契約状況調査票!$F:$AR,27,FALSE))</f>
        <v/>
      </c>
      <c r="N60" s="20" t="str">
        <f>IF(A60="","",IF(VLOOKUP(A60,[7]令和3年度契約状況調査票!$F:$AR,27,FALSE)="国所管",VLOOKUP(A60,[7]令和3年度契約状況調査票!$F:$AR,21,FALSE),""))</f>
        <v/>
      </c>
      <c r="O60" s="22" t="str">
        <f>IF(A60="","",IF(AND(Q60="○",P60="分担契約/単価契約"),"単価契約"&amp;CHAR(10)&amp;"予定調達総額 "&amp;TEXT(VLOOKUP(A60,[7]令和3年度契約状況調査票!$F:$AR,15,FALSE),"#,##0円")&amp;"(B)"&amp;CHAR(10)&amp;"分担契約"&amp;CHAR(10)&amp;VLOOKUP(A60,[7]令和3年度契約状況調査票!$F:$AR,31,FALSE),IF(AND(Q60="○",P60="分担契約"),"分担契約"&amp;CHAR(10)&amp;"契約総額 "&amp;TEXT(VLOOKUP(A60,[7]令和3年度契約状況調査票!$F:$AR,15,FALSE),"#,##0円")&amp;"(B)"&amp;CHAR(10)&amp;VLOOKUP(A60,[7]令和3年度契約状況調査票!$F:$AR,31,FALSE),(IF(P60="分担契約/単価契約","単価契約"&amp;CHAR(10)&amp;"予定調達総額 "&amp;TEXT(VLOOKUP(A60,[7]令和3年度契約状況調査票!$F:$AR,15,FALSE),"#,##0円")&amp;CHAR(10)&amp;"分担契約"&amp;CHAR(10)&amp;VLOOKUP(A60,[7]令和3年度契約状況調査票!$F:$AR,31,FALSE),IF(P60="分担契約","分担契約"&amp;CHAR(10)&amp;"契約総額 "&amp;TEXT(VLOOKUP(A60,[7]令和3年度契約状況調査票!$F:$AR,15,FALSE),"#,##0円")&amp;CHAR(10)&amp;VLOOKUP(A60,[7]令和3年度契約状況調査票!$F:$AR,31,FALSE),IF(P60="単価契約","単価契約"&amp;CHAR(10)&amp;"予定調達総額 "&amp;TEXT(VLOOKUP(A60,[7]令和3年度契約状況調査票!$F:$AR,15,FALSE),"#,##0円")&amp;CHAR(10)&amp;VLOOKUP(A60,[7]令和3年度契約状況調査票!$F:$AR,31,FALSE),VLOOKUP(A60,[7]令和3年度契約状況調査票!$F:$AR,31,FALSE))))))))</f>
        <v/>
      </c>
      <c r="P60" s="36" t="str">
        <f>IF(A60="","",VLOOKUP(A60,[7]令和3年度契約状況調査票!$F:$BY,52,FALSE))</f>
        <v/>
      </c>
    </row>
    <row r="61" spans="1:16" s="36" customFormat="1" ht="60" hidden="1" customHeight="1">
      <c r="A61" s="42" t="str">
        <f>IF(MAX([7]令和3年度契約状況調査票!F55:F300)&gt;=ROW()-5,ROW()-5,"")</f>
        <v/>
      </c>
      <c r="B61" s="13" t="str">
        <f>IF(A61="","",VLOOKUP(A61,[7]令和3年度契約状況調査票!$F:$AR,4,FALSE))</f>
        <v/>
      </c>
      <c r="C61" s="14" t="str">
        <f>IF(A61="","",VLOOKUP(A61,[7]令和3年度契約状況調査票!$F:$AR,5,FALSE))</f>
        <v/>
      </c>
      <c r="D61" s="15" t="str">
        <f>IF(A61="","",VLOOKUP(A61,[7]令和3年度契約状況調査票!$F:$AR,8,FALSE))</f>
        <v/>
      </c>
      <c r="E61" s="13" t="str">
        <f>IF(A61="","",VLOOKUP(A61,[7]令和3年度契約状況調査票!$F:$AR,9,FALSE))</f>
        <v/>
      </c>
      <c r="F61" s="16" t="str">
        <f>IF(A61="","",VLOOKUP(A61,[7]令和3年度契約状況調査票!$F:$AR,10,FALSE))</f>
        <v/>
      </c>
      <c r="G61" s="45" t="str">
        <f>IF(A61="","",VLOOKUP(A61,[7]令和3年度契約状況調査票!$F:$AR,30,FALSE))</f>
        <v/>
      </c>
      <c r="H61" s="18" t="str">
        <f>IF(A61="","",IF(VLOOKUP(A61,[7]令和3年度契約状況調査票!$F:$AR,20,FALSE)="②同種の他の契約の予定価格を類推されるおそれがあるため公表しない","同種の他の契約の予定価格を類推されるおそれがあるため公表しない",IF(VLOOKUP(A61,[7]令和3年度契約状況調査票!$F:$AR,20,FALSE)="－","－",IF(VLOOKUP(A61,[7]令和3年度契約状況調査票!$F:$AR,6,FALSE)&lt;&gt;"",TEXT(VLOOKUP(A61,[7]令和3年度契約状況調査票!$F:$AR,13,FALSE),"#,##0円")&amp;CHAR(10)&amp;"(A)",VLOOKUP(A61,[7]令和3年度契約状況調査票!$F:$AR,13,FALSE)))))</f>
        <v/>
      </c>
      <c r="I61" s="18" t="str">
        <f>IF(A61="","",VLOOKUP(A61,[7]令和3年度契約状況調査票!$F:$AR,14,FALSE))</f>
        <v/>
      </c>
      <c r="J61" s="20" t="str">
        <f>IF(A61="","",IF(VLOOKUP(A61,[7]令和3年度契約状況調査票!$F:$AR,20,FALSE)="②同種の他の契約の予定価格を類推されるおそれがあるため公表しない","－",IF(VLOOKUP(A61,[7]令和3年度契約状況調査票!$F:$AR,20,FALSE)="－","－",IF(VLOOKUP(A61,[7]令和3年度契約状況調査票!$F:$AR,6,FALSE)&lt;&gt;"",TEXT(VLOOKUP(A61,[7]令和3年度契約状況調査票!$F:$AR,16,FALSE),"#.0%")&amp;CHAR(10)&amp;"(B/A×100)",VLOOKUP(A61,[7]令和3年度契約状況調査票!$F:$AR,16,FALSE)))))</f>
        <v/>
      </c>
      <c r="K61" s="38"/>
      <c r="L61" s="20" t="str">
        <f>IF(A61="","",IF(VLOOKUP(A61,[7]令和3年度契約状況調査票!$F:$AR,26,FALSE)="①公益社団法人","公社",IF(VLOOKUP(A61,[7]令和3年度契約状況調査票!$F:$AR,26,FALSE)="②公益財団法人","公財","")))</f>
        <v/>
      </c>
      <c r="M61" s="20" t="str">
        <f>IF(A61="","",VLOOKUP(A61,[7]令和3年度契約状況調査票!$F:$AR,27,FALSE))</f>
        <v/>
      </c>
      <c r="N61" s="20" t="str">
        <f>IF(A61="","",IF(VLOOKUP(A61,[7]令和3年度契約状況調査票!$F:$AR,27,FALSE)="国所管",VLOOKUP(A61,[7]令和3年度契約状況調査票!$F:$AR,21,FALSE),""))</f>
        <v/>
      </c>
      <c r="O61" s="22" t="str">
        <f>IF(A61="","",IF(AND(Q61="○",P61="分担契約/単価契約"),"単価契約"&amp;CHAR(10)&amp;"予定調達総額 "&amp;TEXT(VLOOKUP(A61,[7]令和3年度契約状況調査票!$F:$AR,15,FALSE),"#,##0円")&amp;"(B)"&amp;CHAR(10)&amp;"分担契約"&amp;CHAR(10)&amp;VLOOKUP(A61,[7]令和3年度契約状況調査票!$F:$AR,31,FALSE),IF(AND(Q61="○",P61="分担契約"),"分担契約"&amp;CHAR(10)&amp;"契約総額 "&amp;TEXT(VLOOKUP(A61,[7]令和3年度契約状況調査票!$F:$AR,15,FALSE),"#,##0円")&amp;"(B)"&amp;CHAR(10)&amp;VLOOKUP(A61,[7]令和3年度契約状況調査票!$F:$AR,31,FALSE),(IF(P61="分担契約/単価契約","単価契約"&amp;CHAR(10)&amp;"予定調達総額 "&amp;TEXT(VLOOKUP(A61,[7]令和3年度契約状況調査票!$F:$AR,15,FALSE),"#,##0円")&amp;CHAR(10)&amp;"分担契約"&amp;CHAR(10)&amp;VLOOKUP(A61,[7]令和3年度契約状況調査票!$F:$AR,31,FALSE),IF(P61="分担契約","分担契約"&amp;CHAR(10)&amp;"契約総額 "&amp;TEXT(VLOOKUP(A61,[7]令和3年度契約状況調査票!$F:$AR,15,FALSE),"#,##0円")&amp;CHAR(10)&amp;VLOOKUP(A61,[7]令和3年度契約状況調査票!$F:$AR,31,FALSE),IF(P61="単価契約","単価契約"&amp;CHAR(10)&amp;"予定調達総額 "&amp;TEXT(VLOOKUP(A61,[7]令和3年度契約状況調査票!$F:$AR,15,FALSE),"#,##0円")&amp;CHAR(10)&amp;VLOOKUP(A61,[7]令和3年度契約状況調査票!$F:$AR,31,FALSE),VLOOKUP(A61,[7]令和3年度契約状況調査票!$F:$AR,31,FALSE))))))))</f>
        <v/>
      </c>
      <c r="P61" s="36" t="str">
        <f>IF(A61="","",VLOOKUP(A61,[7]令和3年度契約状況調査票!$F:$BY,52,FALSE))</f>
        <v/>
      </c>
    </row>
    <row r="62" spans="1:16" s="36" customFormat="1" ht="60" hidden="1" customHeight="1">
      <c r="A62" s="42" t="str">
        <f>IF(MAX([7]令和3年度契約状況調査票!F56:F301)&gt;=ROW()-5,ROW()-5,"")</f>
        <v/>
      </c>
      <c r="B62" s="13" t="str">
        <f>IF(A62="","",VLOOKUP(A62,[7]令和3年度契約状況調査票!$F:$AR,4,FALSE))</f>
        <v/>
      </c>
      <c r="C62" s="14" t="str">
        <f>IF(A62="","",VLOOKUP(A62,[7]令和3年度契約状況調査票!$F:$AR,5,FALSE))</f>
        <v/>
      </c>
      <c r="D62" s="15" t="str">
        <f>IF(A62="","",VLOOKUP(A62,[7]令和3年度契約状況調査票!$F:$AR,8,FALSE))</f>
        <v/>
      </c>
      <c r="E62" s="13" t="str">
        <f>IF(A62="","",VLOOKUP(A62,[7]令和3年度契約状況調査票!$F:$AR,9,FALSE))</f>
        <v/>
      </c>
      <c r="F62" s="16" t="str">
        <f>IF(A62="","",VLOOKUP(A62,[7]令和3年度契約状況調査票!$F:$AR,10,FALSE))</f>
        <v/>
      </c>
      <c r="G62" s="45" t="str">
        <f>IF(A62="","",VLOOKUP(A62,[7]令和3年度契約状況調査票!$F:$AR,30,FALSE))</f>
        <v/>
      </c>
      <c r="H62" s="18" t="str">
        <f>IF(A62="","",IF(VLOOKUP(A62,[7]令和3年度契約状況調査票!$F:$AR,20,FALSE)="②同種の他の契約の予定価格を類推されるおそれがあるため公表しない","同種の他の契約の予定価格を類推されるおそれがあるため公表しない",IF(VLOOKUP(A62,[7]令和3年度契約状況調査票!$F:$AR,20,FALSE)="－","－",IF(VLOOKUP(A62,[7]令和3年度契約状況調査票!$F:$AR,6,FALSE)&lt;&gt;"",TEXT(VLOOKUP(A62,[7]令和3年度契約状況調査票!$F:$AR,13,FALSE),"#,##0円")&amp;CHAR(10)&amp;"(A)",VLOOKUP(A62,[7]令和3年度契約状況調査票!$F:$AR,13,FALSE)))))</f>
        <v/>
      </c>
      <c r="I62" s="18" t="str">
        <f>IF(A62="","",VLOOKUP(A62,[7]令和3年度契約状況調査票!$F:$AR,14,FALSE))</f>
        <v/>
      </c>
      <c r="J62" s="20" t="str">
        <f>IF(A62="","",IF(VLOOKUP(A62,[7]令和3年度契約状況調査票!$F:$AR,20,FALSE)="②同種の他の契約の予定価格を類推されるおそれがあるため公表しない","－",IF(VLOOKUP(A62,[7]令和3年度契約状況調査票!$F:$AR,20,FALSE)="－","－",IF(VLOOKUP(A62,[7]令和3年度契約状況調査票!$F:$AR,6,FALSE)&lt;&gt;"",TEXT(VLOOKUP(A62,[7]令和3年度契約状況調査票!$F:$AR,16,FALSE),"#.0%")&amp;CHAR(10)&amp;"(B/A×100)",VLOOKUP(A62,[7]令和3年度契約状況調査票!$F:$AR,16,FALSE)))))</f>
        <v/>
      </c>
      <c r="K62" s="38"/>
      <c r="L62" s="20" t="str">
        <f>IF(A62="","",IF(VLOOKUP(A62,[7]令和3年度契約状況調査票!$F:$AR,26,FALSE)="①公益社団法人","公社",IF(VLOOKUP(A62,[7]令和3年度契約状況調査票!$F:$AR,26,FALSE)="②公益財団法人","公財","")))</f>
        <v/>
      </c>
      <c r="M62" s="20" t="str">
        <f>IF(A62="","",VLOOKUP(A62,[7]令和3年度契約状況調査票!$F:$AR,27,FALSE))</f>
        <v/>
      </c>
      <c r="N62" s="20" t="str">
        <f>IF(A62="","",IF(VLOOKUP(A62,[7]令和3年度契約状況調査票!$F:$AR,27,FALSE)="国所管",VLOOKUP(A62,[7]令和3年度契約状況調査票!$F:$AR,21,FALSE),""))</f>
        <v/>
      </c>
      <c r="O62" s="22" t="str">
        <f>IF(A62="","",IF(AND(Q62="○",P62="分担契約/単価契約"),"単価契約"&amp;CHAR(10)&amp;"予定調達総額 "&amp;TEXT(VLOOKUP(A62,[7]令和3年度契約状況調査票!$F:$AR,15,FALSE),"#,##0円")&amp;"(B)"&amp;CHAR(10)&amp;"分担契約"&amp;CHAR(10)&amp;VLOOKUP(A62,[7]令和3年度契約状況調査票!$F:$AR,31,FALSE),IF(AND(Q62="○",P62="分担契約"),"分担契約"&amp;CHAR(10)&amp;"契約総額 "&amp;TEXT(VLOOKUP(A62,[7]令和3年度契約状況調査票!$F:$AR,15,FALSE),"#,##0円")&amp;"(B)"&amp;CHAR(10)&amp;VLOOKUP(A62,[7]令和3年度契約状況調査票!$F:$AR,31,FALSE),(IF(P62="分担契約/単価契約","単価契約"&amp;CHAR(10)&amp;"予定調達総額 "&amp;TEXT(VLOOKUP(A62,[7]令和3年度契約状況調査票!$F:$AR,15,FALSE),"#,##0円")&amp;CHAR(10)&amp;"分担契約"&amp;CHAR(10)&amp;VLOOKUP(A62,[7]令和3年度契約状況調査票!$F:$AR,31,FALSE),IF(P62="分担契約","分担契約"&amp;CHAR(10)&amp;"契約総額 "&amp;TEXT(VLOOKUP(A62,[7]令和3年度契約状況調査票!$F:$AR,15,FALSE),"#,##0円")&amp;CHAR(10)&amp;VLOOKUP(A62,[7]令和3年度契約状況調査票!$F:$AR,31,FALSE),IF(P62="単価契約","単価契約"&amp;CHAR(10)&amp;"予定調達総額 "&amp;TEXT(VLOOKUP(A62,[7]令和3年度契約状況調査票!$F:$AR,15,FALSE),"#,##0円")&amp;CHAR(10)&amp;VLOOKUP(A62,[7]令和3年度契約状況調査票!$F:$AR,31,FALSE),VLOOKUP(A62,[7]令和3年度契約状況調査票!$F:$AR,31,FALSE))))))))</f>
        <v/>
      </c>
      <c r="P62" s="36" t="str">
        <f>IF(A62="","",VLOOKUP(A62,[7]令和3年度契約状況調査票!$F:$BY,52,FALSE))</f>
        <v/>
      </c>
    </row>
    <row r="63" spans="1:16" s="36" customFormat="1" ht="60" hidden="1" customHeight="1">
      <c r="A63" s="42" t="str">
        <f>IF(MAX([7]令和3年度契約状況調査票!F57:F302)&gt;=ROW()-5,ROW()-5,"")</f>
        <v/>
      </c>
      <c r="B63" s="13" t="str">
        <f>IF(A63="","",VLOOKUP(A63,[7]令和3年度契約状況調査票!$F:$AR,4,FALSE))</f>
        <v/>
      </c>
      <c r="C63" s="14" t="str">
        <f>IF(A63="","",VLOOKUP(A63,[7]令和3年度契約状況調査票!$F:$AR,5,FALSE))</f>
        <v/>
      </c>
      <c r="D63" s="15" t="str">
        <f>IF(A63="","",VLOOKUP(A63,[7]令和3年度契約状況調査票!$F:$AR,8,FALSE))</f>
        <v/>
      </c>
      <c r="E63" s="13" t="str">
        <f>IF(A63="","",VLOOKUP(A63,[7]令和3年度契約状況調査票!$F:$AR,9,FALSE))</f>
        <v/>
      </c>
      <c r="F63" s="16" t="str">
        <f>IF(A63="","",VLOOKUP(A63,[7]令和3年度契約状況調査票!$F:$AR,10,FALSE))</f>
        <v/>
      </c>
      <c r="G63" s="45" t="str">
        <f>IF(A63="","",VLOOKUP(A63,[7]令和3年度契約状況調査票!$F:$AR,30,FALSE))</f>
        <v/>
      </c>
      <c r="H63" s="18" t="str">
        <f>IF(A63="","",IF(VLOOKUP(A63,[7]令和3年度契約状況調査票!$F:$AR,20,FALSE)="②同種の他の契約の予定価格を類推されるおそれがあるため公表しない","同種の他の契約の予定価格を類推されるおそれがあるため公表しない",IF(VLOOKUP(A63,[7]令和3年度契約状況調査票!$F:$AR,20,FALSE)="－","－",IF(VLOOKUP(A63,[7]令和3年度契約状況調査票!$F:$AR,6,FALSE)&lt;&gt;"",TEXT(VLOOKUP(A63,[7]令和3年度契約状況調査票!$F:$AR,13,FALSE),"#,##0円")&amp;CHAR(10)&amp;"(A)",VLOOKUP(A63,[7]令和3年度契約状況調査票!$F:$AR,13,FALSE)))))</f>
        <v/>
      </c>
      <c r="I63" s="18" t="str">
        <f>IF(A63="","",VLOOKUP(A63,[7]令和3年度契約状況調査票!$F:$AR,14,FALSE))</f>
        <v/>
      </c>
      <c r="J63" s="20" t="str">
        <f>IF(A63="","",IF(VLOOKUP(A63,[7]令和3年度契約状況調査票!$F:$AR,20,FALSE)="②同種の他の契約の予定価格を類推されるおそれがあるため公表しない","－",IF(VLOOKUP(A63,[7]令和3年度契約状況調査票!$F:$AR,20,FALSE)="－","－",IF(VLOOKUP(A63,[7]令和3年度契約状況調査票!$F:$AR,6,FALSE)&lt;&gt;"",TEXT(VLOOKUP(A63,[7]令和3年度契約状況調査票!$F:$AR,16,FALSE),"#.0%")&amp;CHAR(10)&amp;"(B/A×100)",VLOOKUP(A63,[7]令和3年度契約状況調査票!$F:$AR,16,FALSE)))))</f>
        <v/>
      </c>
      <c r="K63" s="38"/>
      <c r="L63" s="20" t="str">
        <f>IF(A63="","",IF(VLOOKUP(A63,[7]令和3年度契約状況調査票!$F:$AR,26,FALSE)="①公益社団法人","公社",IF(VLOOKUP(A63,[7]令和3年度契約状況調査票!$F:$AR,26,FALSE)="②公益財団法人","公財","")))</f>
        <v/>
      </c>
      <c r="M63" s="20" t="str">
        <f>IF(A63="","",VLOOKUP(A63,[7]令和3年度契約状況調査票!$F:$AR,27,FALSE))</f>
        <v/>
      </c>
      <c r="N63" s="20" t="str">
        <f>IF(A63="","",IF(VLOOKUP(A63,[7]令和3年度契約状況調査票!$F:$AR,27,FALSE)="国所管",VLOOKUP(A63,[7]令和3年度契約状況調査票!$F:$AR,21,FALSE),""))</f>
        <v/>
      </c>
      <c r="O63" s="22" t="str">
        <f>IF(A63="","",IF(AND(Q63="○",P63="分担契約/単価契約"),"単価契約"&amp;CHAR(10)&amp;"予定調達総額 "&amp;TEXT(VLOOKUP(A63,[7]令和3年度契約状況調査票!$F:$AR,15,FALSE),"#,##0円")&amp;"(B)"&amp;CHAR(10)&amp;"分担契約"&amp;CHAR(10)&amp;VLOOKUP(A63,[7]令和3年度契約状況調査票!$F:$AR,31,FALSE),IF(AND(Q63="○",P63="分担契約"),"分担契約"&amp;CHAR(10)&amp;"契約総額 "&amp;TEXT(VLOOKUP(A63,[7]令和3年度契約状況調査票!$F:$AR,15,FALSE),"#,##0円")&amp;"(B)"&amp;CHAR(10)&amp;VLOOKUP(A63,[7]令和3年度契約状況調査票!$F:$AR,31,FALSE),(IF(P63="分担契約/単価契約","単価契約"&amp;CHAR(10)&amp;"予定調達総額 "&amp;TEXT(VLOOKUP(A63,[7]令和3年度契約状況調査票!$F:$AR,15,FALSE),"#,##0円")&amp;CHAR(10)&amp;"分担契約"&amp;CHAR(10)&amp;VLOOKUP(A63,[7]令和3年度契約状況調査票!$F:$AR,31,FALSE),IF(P63="分担契約","分担契約"&amp;CHAR(10)&amp;"契約総額 "&amp;TEXT(VLOOKUP(A63,[7]令和3年度契約状況調査票!$F:$AR,15,FALSE),"#,##0円")&amp;CHAR(10)&amp;VLOOKUP(A63,[7]令和3年度契約状況調査票!$F:$AR,31,FALSE),IF(P63="単価契約","単価契約"&amp;CHAR(10)&amp;"予定調達総額 "&amp;TEXT(VLOOKUP(A63,[7]令和3年度契約状況調査票!$F:$AR,15,FALSE),"#,##0円")&amp;CHAR(10)&amp;VLOOKUP(A63,[7]令和3年度契約状況調査票!$F:$AR,31,FALSE),VLOOKUP(A63,[7]令和3年度契約状況調査票!$F:$AR,31,FALSE))))))))</f>
        <v/>
      </c>
      <c r="P63" s="36" t="str">
        <f>IF(A63="","",VLOOKUP(A63,[7]令和3年度契約状況調査票!$F:$BY,52,FALSE))</f>
        <v/>
      </c>
    </row>
    <row r="64" spans="1:16" s="36" customFormat="1" ht="60" hidden="1" customHeight="1">
      <c r="A64" s="42" t="str">
        <f>IF(MAX([7]令和3年度契約状況調査票!F58:F303)&gt;=ROW()-5,ROW()-5,"")</f>
        <v/>
      </c>
      <c r="B64" s="13" t="str">
        <f>IF(A64="","",VLOOKUP(A64,[7]令和3年度契約状況調査票!$F:$AR,4,FALSE))</f>
        <v/>
      </c>
      <c r="C64" s="14" t="str">
        <f>IF(A64="","",VLOOKUP(A64,[7]令和3年度契約状況調査票!$F:$AR,5,FALSE))</f>
        <v/>
      </c>
      <c r="D64" s="15" t="str">
        <f>IF(A64="","",VLOOKUP(A64,[7]令和3年度契約状況調査票!$F:$AR,8,FALSE))</f>
        <v/>
      </c>
      <c r="E64" s="13" t="str">
        <f>IF(A64="","",VLOOKUP(A64,[7]令和3年度契約状況調査票!$F:$AR,9,FALSE))</f>
        <v/>
      </c>
      <c r="F64" s="16" t="str">
        <f>IF(A64="","",VLOOKUP(A64,[7]令和3年度契約状況調査票!$F:$AR,10,FALSE))</f>
        <v/>
      </c>
      <c r="G64" s="45" t="str">
        <f>IF(A64="","",VLOOKUP(A64,[7]令和3年度契約状況調査票!$F:$AR,30,FALSE))</f>
        <v/>
      </c>
      <c r="H64" s="18" t="str">
        <f>IF(A64="","",IF(VLOOKUP(A64,[7]令和3年度契約状況調査票!$F:$AR,20,FALSE)="②同種の他の契約の予定価格を類推されるおそれがあるため公表しない","同種の他の契約の予定価格を類推されるおそれがあるため公表しない",IF(VLOOKUP(A64,[7]令和3年度契約状況調査票!$F:$AR,20,FALSE)="－","－",IF(VLOOKUP(A64,[7]令和3年度契約状況調査票!$F:$AR,6,FALSE)&lt;&gt;"",TEXT(VLOOKUP(A64,[7]令和3年度契約状況調査票!$F:$AR,13,FALSE),"#,##0円")&amp;CHAR(10)&amp;"(A)",VLOOKUP(A64,[7]令和3年度契約状況調査票!$F:$AR,13,FALSE)))))</f>
        <v/>
      </c>
      <c r="I64" s="18" t="str">
        <f>IF(A64="","",VLOOKUP(A64,[7]令和3年度契約状況調査票!$F:$AR,14,FALSE))</f>
        <v/>
      </c>
      <c r="J64" s="20" t="str">
        <f>IF(A64="","",IF(VLOOKUP(A64,[7]令和3年度契約状況調査票!$F:$AR,20,FALSE)="②同種の他の契約の予定価格を類推されるおそれがあるため公表しない","－",IF(VLOOKUP(A64,[7]令和3年度契約状況調査票!$F:$AR,20,FALSE)="－","－",IF(VLOOKUP(A64,[7]令和3年度契約状況調査票!$F:$AR,6,FALSE)&lt;&gt;"",TEXT(VLOOKUP(A64,[7]令和3年度契約状況調査票!$F:$AR,16,FALSE),"#.0%")&amp;CHAR(10)&amp;"(B/A×100)",VLOOKUP(A64,[7]令和3年度契約状況調査票!$F:$AR,16,FALSE)))))</f>
        <v/>
      </c>
      <c r="K64" s="38"/>
      <c r="L64" s="20" t="str">
        <f>IF(A64="","",IF(VLOOKUP(A64,[7]令和3年度契約状況調査票!$F:$AR,26,FALSE)="①公益社団法人","公社",IF(VLOOKUP(A64,[7]令和3年度契約状況調査票!$F:$AR,26,FALSE)="②公益財団法人","公財","")))</f>
        <v/>
      </c>
      <c r="M64" s="20" t="str">
        <f>IF(A64="","",VLOOKUP(A64,[7]令和3年度契約状況調査票!$F:$AR,27,FALSE))</f>
        <v/>
      </c>
      <c r="N64" s="20" t="str">
        <f>IF(A64="","",IF(VLOOKUP(A64,[7]令和3年度契約状況調査票!$F:$AR,27,FALSE)="国所管",VLOOKUP(A64,[7]令和3年度契約状況調査票!$F:$AR,21,FALSE),""))</f>
        <v/>
      </c>
      <c r="O64" s="22" t="str">
        <f>IF(A64="","",IF(AND(Q64="○",P64="分担契約/単価契約"),"単価契約"&amp;CHAR(10)&amp;"予定調達総額 "&amp;TEXT(VLOOKUP(A64,[7]令和3年度契約状況調査票!$F:$AR,15,FALSE),"#,##0円")&amp;"(B)"&amp;CHAR(10)&amp;"分担契約"&amp;CHAR(10)&amp;VLOOKUP(A64,[7]令和3年度契約状況調査票!$F:$AR,31,FALSE),IF(AND(Q64="○",P64="分担契約"),"分担契約"&amp;CHAR(10)&amp;"契約総額 "&amp;TEXT(VLOOKUP(A64,[7]令和3年度契約状況調査票!$F:$AR,15,FALSE),"#,##0円")&amp;"(B)"&amp;CHAR(10)&amp;VLOOKUP(A64,[7]令和3年度契約状況調査票!$F:$AR,31,FALSE),(IF(P64="分担契約/単価契約","単価契約"&amp;CHAR(10)&amp;"予定調達総額 "&amp;TEXT(VLOOKUP(A64,[7]令和3年度契約状況調査票!$F:$AR,15,FALSE),"#,##0円")&amp;CHAR(10)&amp;"分担契約"&amp;CHAR(10)&amp;VLOOKUP(A64,[7]令和3年度契約状況調査票!$F:$AR,31,FALSE),IF(P64="分担契約","分担契約"&amp;CHAR(10)&amp;"契約総額 "&amp;TEXT(VLOOKUP(A64,[7]令和3年度契約状況調査票!$F:$AR,15,FALSE),"#,##0円")&amp;CHAR(10)&amp;VLOOKUP(A64,[7]令和3年度契約状況調査票!$F:$AR,31,FALSE),IF(P64="単価契約","単価契約"&amp;CHAR(10)&amp;"予定調達総額 "&amp;TEXT(VLOOKUP(A64,[7]令和3年度契約状況調査票!$F:$AR,15,FALSE),"#,##0円")&amp;CHAR(10)&amp;VLOOKUP(A64,[7]令和3年度契約状況調査票!$F:$AR,31,FALSE),VLOOKUP(A64,[7]令和3年度契約状況調査票!$F:$AR,31,FALSE))))))))</f>
        <v/>
      </c>
      <c r="P64" s="36" t="str">
        <f>IF(A64="","",VLOOKUP(A64,[7]令和3年度契約状況調査票!$F:$BY,52,FALSE))</f>
        <v/>
      </c>
    </row>
    <row r="65" spans="1:16" s="36" customFormat="1" ht="67.5" hidden="1" customHeight="1">
      <c r="A65" s="42" t="str">
        <f>IF(MAX([7]令和3年度契約状況調査票!F59:F304)&gt;=ROW()-5,ROW()-5,"")</f>
        <v/>
      </c>
      <c r="B65" s="13" t="str">
        <f>IF(A65="","",VLOOKUP(A65,[7]令和3年度契約状況調査票!$F:$AR,4,FALSE))</f>
        <v/>
      </c>
      <c r="C65" s="14" t="str">
        <f>IF(A65="","",VLOOKUP(A65,[7]令和3年度契約状況調査票!$F:$AR,5,FALSE))</f>
        <v/>
      </c>
      <c r="D65" s="15" t="str">
        <f>IF(A65="","",VLOOKUP(A65,[7]令和3年度契約状況調査票!$F:$AR,8,FALSE))</f>
        <v/>
      </c>
      <c r="E65" s="13" t="str">
        <f>IF(A65="","",VLOOKUP(A65,[7]令和3年度契約状況調査票!$F:$AR,9,FALSE))</f>
        <v/>
      </c>
      <c r="F65" s="16" t="str">
        <f>IF(A65="","",VLOOKUP(A65,[7]令和3年度契約状況調査票!$F:$AR,10,FALSE))</f>
        <v/>
      </c>
      <c r="G65" s="45" t="str">
        <f>IF(A65="","",VLOOKUP(A65,[7]令和3年度契約状況調査票!$F:$AR,30,FALSE))</f>
        <v/>
      </c>
      <c r="H65" s="18" t="str">
        <f>IF(A65="","",IF(VLOOKUP(A65,[7]令和3年度契約状況調査票!$F:$AR,20,FALSE)="②同種の他の契約の予定価格を類推されるおそれがあるため公表しない","同種の他の契約の予定価格を類推されるおそれがあるため公表しない",IF(VLOOKUP(A65,[7]令和3年度契約状況調査票!$F:$AR,20,FALSE)="－","－",IF(VLOOKUP(A65,[7]令和3年度契約状況調査票!$F:$AR,6,FALSE)&lt;&gt;"",TEXT(VLOOKUP(A65,[7]令和3年度契約状況調査票!$F:$AR,13,FALSE),"#,##0円")&amp;CHAR(10)&amp;"(A)",VLOOKUP(A65,[7]令和3年度契約状況調査票!$F:$AR,13,FALSE)))))</f>
        <v/>
      </c>
      <c r="I65" s="18" t="str">
        <f>IF(A65="","",VLOOKUP(A65,[7]令和3年度契約状況調査票!$F:$AR,14,FALSE))</f>
        <v/>
      </c>
      <c r="J65" s="20" t="str">
        <f>IF(A65="","",IF(VLOOKUP(A65,[7]令和3年度契約状況調査票!$F:$AR,20,FALSE)="②同種の他の契約の予定価格を類推されるおそれがあるため公表しない","－",IF(VLOOKUP(A65,[7]令和3年度契約状況調査票!$F:$AR,20,FALSE)="－","－",IF(VLOOKUP(A65,[7]令和3年度契約状況調査票!$F:$AR,6,FALSE)&lt;&gt;"",TEXT(VLOOKUP(A65,[7]令和3年度契約状況調査票!$F:$AR,16,FALSE),"#.0%")&amp;CHAR(10)&amp;"(B/A×100)",VLOOKUP(A65,[7]令和3年度契約状況調査票!$F:$AR,16,FALSE)))))</f>
        <v/>
      </c>
      <c r="K65" s="38"/>
      <c r="L65" s="20" t="str">
        <f>IF(A65="","",IF(VLOOKUP(A65,[7]令和3年度契約状況調査票!$F:$AR,26,FALSE)="①公益社団法人","公社",IF(VLOOKUP(A65,[7]令和3年度契約状況調査票!$F:$AR,26,FALSE)="②公益財団法人","公財","")))</f>
        <v/>
      </c>
      <c r="M65" s="20" t="str">
        <f>IF(A65="","",VLOOKUP(A65,[7]令和3年度契約状況調査票!$F:$AR,27,FALSE))</f>
        <v/>
      </c>
      <c r="N65" s="20" t="str">
        <f>IF(A65="","",IF(VLOOKUP(A65,[7]令和3年度契約状況調査票!$F:$AR,27,FALSE)="国所管",VLOOKUP(A65,[7]令和3年度契約状況調査票!$F:$AR,21,FALSE),""))</f>
        <v/>
      </c>
      <c r="O65" s="22" t="str">
        <f>IF(A65="","",IF(AND(Q65="○",P65="分担契約/単価契約"),"単価契約"&amp;CHAR(10)&amp;"予定調達総額 "&amp;TEXT(VLOOKUP(A65,[7]令和3年度契約状況調査票!$F:$AR,15,FALSE),"#,##0円")&amp;"(B)"&amp;CHAR(10)&amp;"分担契約"&amp;CHAR(10)&amp;VLOOKUP(A65,[7]令和3年度契約状況調査票!$F:$AR,31,FALSE),IF(AND(Q65="○",P65="分担契約"),"分担契約"&amp;CHAR(10)&amp;"契約総額 "&amp;TEXT(VLOOKUP(A65,[7]令和3年度契約状況調査票!$F:$AR,15,FALSE),"#,##0円")&amp;"(B)"&amp;CHAR(10)&amp;VLOOKUP(A65,[7]令和3年度契約状況調査票!$F:$AR,31,FALSE),(IF(P65="分担契約/単価契約","単価契約"&amp;CHAR(10)&amp;"予定調達総額 "&amp;TEXT(VLOOKUP(A65,[7]令和3年度契約状況調査票!$F:$AR,15,FALSE),"#,##0円")&amp;CHAR(10)&amp;"分担契約"&amp;CHAR(10)&amp;VLOOKUP(A65,[7]令和3年度契約状況調査票!$F:$AR,31,FALSE),IF(P65="分担契約","分担契約"&amp;CHAR(10)&amp;"契約総額 "&amp;TEXT(VLOOKUP(A65,[7]令和3年度契約状況調査票!$F:$AR,15,FALSE),"#,##0円")&amp;CHAR(10)&amp;VLOOKUP(A65,[7]令和3年度契約状況調査票!$F:$AR,31,FALSE),IF(P65="単価契約","単価契約"&amp;CHAR(10)&amp;"予定調達総額 "&amp;TEXT(VLOOKUP(A65,[7]令和3年度契約状況調査票!$F:$AR,15,FALSE),"#,##0円")&amp;CHAR(10)&amp;VLOOKUP(A65,[7]令和3年度契約状況調査票!$F:$AR,31,FALSE),VLOOKUP(A65,[7]令和3年度契約状況調査票!$F:$AR,31,FALSE))))))))</f>
        <v/>
      </c>
      <c r="P65" s="36" t="str">
        <f>IF(A65="","",VLOOKUP(A65,[7]令和3年度契約状況調査票!$F:$BY,52,FALSE))</f>
        <v/>
      </c>
    </row>
    <row r="66" spans="1:16" s="36" customFormat="1" ht="67.5" hidden="1" customHeight="1">
      <c r="A66" s="42" t="str">
        <f>IF(MAX([7]令和3年度契約状況調査票!F60:F305)&gt;=ROW()-5,ROW()-5,"")</f>
        <v/>
      </c>
      <c r="B66" s="13" t="str">
        <f>IF(A66="","",VLOOKUP(A66,[7]令和3年度契約状況調査票!$F:$AR,4,FALSE))</f>
        <v/>
      </c>
      <c r="C66" s="14" t="str">
        <f>IF(A66="","",VLOOKUP(A66,[7]令和3年度契約状況調査票!$F:$AR,5,FALSE))</f>
        <v/>
      </c>
      <c r="D66" s="15" t="str">
        <f>IF(A66="","",VLOOKUP(A66,[7]令和3年度契約状況調査票!$F:$AR,8,FALSE))</f>
        <v/>
      </c>
      <c r="E66" s="13" t="str">
        <f>IF(A66="","",VLOOKUP(A66,[7]令和3年度契約状況調査票!$F:$AR,9,FALSE))</f>
        <v/>
      </c>
      <c r="F66" s="16" t="str">
        <f>IF(A66="","",VLOOKUP(A66,[7]令和3年度契約状況調査票!$F:$AR,10,FALSE))</f>
        <v/>
      </c>
      <c r="G66" s="45" t="str">
        <f>IF(A66="","",VLOOKUP(A66,[7]令和3年度契約状況調査票!$F:$AR,30,FALSE))</f>
        <v/>
      </c>
      <c r="H66" s="18" t="str">
        <f>IF(A66="","",IF(VLOOKUP(A66,[7]令和3年度契約状況調査票!$F:$AR,20,FALSE)="②同種の他の契約の予定価格を類推されるおそれがあるため公表しない","同種の他の契約の予定価格を類推されるおそれがあるため公表しない",IF(VLOOKUP(A66,[7]令和3年度契約状況調査票!$F:$AR,20,FALSE)="－","－",IF(VLOOKUP(A66,[7]令和3年度契約状況調査票!$F:$AR,6,FALSE)&lt;&gt;"",TEXT(VLOOKUP(A66,[7]令和3年度契約状況調査票!$F:$AR,13,FALSE),"#,##0円")&amp;CHAR(10)&amp;"(A)",VLOOKUP(A66,[7]令和3年度契約状況調査票!$F:$AR,13,FALSE)))))</f>
        <v/>
      </c>
      <c r="I66" s="18" t="str">
        <f>IF(A66="","",VLOOKUP(A66,[7]令和3年度契約状況調査票!$F:$AR,14,FALSE))</f>
        <v/>
      </c>
      <c r="J66" s="20" t="str">
        <f>IF(A66="","",IF(VLOOKUP(A66,[7]令和3年度契約状況調査票!$F:$AR,20,FALSE)="②同種の他の契約の予定価格を類推されるおそれがあるため公表しない","－",IF(VLOOKUP(A66,[7]令和3年度契約状況調査票!$F:$AR,20,FALSE)="－","－",IF(VLOOKUP(A66,[7]令和3年度契約状況調査票!$F:$AR,6,FALSE)&lt;&gt;"",TEXT(VLOOKUP(A66,[7]令和3年度契約状況調査票!$F:$AR,16,FALSE),"#.0%")&amp;CHAR(10)&amp;"(B/A×100)",VLOOKUP(A66,[7]令和3年度契約状況調査票!$F:$AR,16,FALSE)))))</f>
        <v/>
      </c>
      <c r="K66" s="38"/>
      <c r="L66" s="20" t="str">
        <f>IF(A66="","",IF(VLOOKUP(A66,[7]令和3年度契約状況調査票!$F:$AR,26,FALSE)="①公益社団法人","公社",IF(VLOOKUP(A66,[7]令和3年度契約状況調査票!$F:$AR,26,FALSE)="②公益財団法人","公財","")))</f>
        <v/>
      </c>
      <c r="M66" s="20" t="str">
        <f>IF(A66="","",VLOOKUP(A66,[7]令和3年度契約状況調査票!$F:$AR,27,FALSE))</f>
        <v/>
      </c>
      <c r="N66" s="20" t="str">
        <f>IF(A66="","",IF(VLOOKUP(A66,[7]令和3年度契約状況調査票!$F:$AR,27,FALSE)="国所管",VLOOKUP(A66,[7]令和3年度契約状況調査票!$F:$AR,21,FALSE),""))</f>
        <v/>
      </c>
      <c r="O66" s="22" t="str">
        <f>IF(A66="","",IF(AND(Q66="○",P66="分担契約/単価契約"),"単価契約"&amp;CHAR(10)&amp;"予定調達総額 "&amp;TEXT(VLOOKUP(A66,[7]令和3年度契約状況調査票!$F:$AR,15,FALSE),"#,##0円")&amp;"(B)"&amp;CHAR(10)&amp;"分担契約"&amp;CHAR(10)&amp;VLOOKUP(A66,[7]令和3年度契約状況調査票!$F:$AR,31,FALSE),IF(AND(Q66="○",P66="分担契約"),"分担契約"&amp;CHAR(10)&amp;"契約総額 "&amp;TEXT(VLOOKUP(A66,[7]令和3年度契約状況調査票!$F:$AR,15,FALSE),"#,##0円")&amp;"(B)"&amp;CHAR(10)&amp;VLOOKUP(A66,[7]令和3年度契約状況調査票!$F:$AR,31,FALSE),(IF(P66="分担契約/単価契約","単価契約"&amp;CHAR(10)&amp;"予定調達総額 "&amp;TEXT(VLOOKUP(A66,[7]令和3年度契約状況調査票!$F:$AR,15,FALSE),"#,##0円")&amp;CHAR(10)&amp;"分担契約"&amp;CHAR(10)&amp;VLOOKUP(A66,[7]令和3年度契約状況調査票!$F:$AR,31,FALSE),IF(P66="分担契約","分担契約"&amp;CHAR(10)&amp;"契約総額 "&amp;TEXT(VLOOKUP(A66,[7]令和3年度契約状況調査票!$F:$AR,15,FALSE),"#,##0円")&amp;CHAR(10)&amp;VLOOKUP(A66,[7]令和3年度契約状況調査票!$F:$AR,31,FALSE),IF(P66="単価契約","単価契約"&amp;CHAR(10)&amp;"予定調達総額 "&amp;TEXT(VLOOKUP(A66,[7]令和3年度契約状況調査票!$F:$AR,15,FALSE),"#,##0円")&amp;CHAR(10)&amp;VLOOKUP(A66,[7]令和3年度契約状況調査票!$F:$AR,31,FALSE),VLOOKUP(A66,[7]令和3年度契約状況調査票!$F:$AR,31,FALSE))))))))</f>
        <v/>
      </c>
      <c r="P66" s="36" t="str">
        <f>IF(A66="","",VLOOKUP(A66,[7]令和3年度契約状況調査票!$F:$BY,52,FALSE))</f>
        <v/>
      </c>
    </row>
    <row r="67" spans="1:16" s="36" customFormat="1" ht="67.5" hidden="1" customHeight="1">
      <c r="A67" s="42" t="str">
        <f>IF(MAX([7]令和3年度契約状況調査票!F61:F306)&gt;=ROW()-5,ROW()-5,"")</f>
        <v/>
      </c>
      <c r="B67" s="13" t="str">
        <f>IF(A67="","",VLOOKUP(A67,[7]令和3年度契約状況調査票!$F:$AR,4,FALSE))</f>
        <v/>
      </c>
      <c r="C67" s="14" t="str">
        <f>IF(A67="","",VLOOKUP(A67,[7]令和3年度契約状況調査票!$F:$AR,5,FALSE))</f>
        <v/>
      </c>
      <c r="D67" s="15" t="str">
        <f>IF(A67="","",VLOOKUP(A67,[7]令和3年度契約状況調査票!$F:$AR,8,FALSE))</f>
        <v/>
      </c>
      <c r="E67" s="13" t="str">
        <f>IF(A67="","",VLOOKUP(A67,[7]令和3年度契約状況調査票!$F:$AR,9,FALSE))</f>
        <v/>
      </c>
      <c r="F67" s="16" t="str">
        <f>IF(A67="","",VLOOKUP(A67,[7]令和3年度契約状況調査票!$F:$AR,10,FALSE))</f>
        <v/>
      </c>
      <c r="G67" s="45" t="str">
        <f>IF(A67="","",VLOOKUP(A67,[7]令和3年度契約状況調査票!$F:$AR,30,FALSE))</f>
        <v/>
      </c>
      <c r="H67" s="18" t="str">
        <f>IF(A67="","",IF(VLOOKUP(A67,[7]令和3年度契約状況調査票!$F:$AR,20,FALSE)="②同種の他の契約の予定価格を類推されるおそれがあるため公表しない","同種の他の契約の予定価格を類推されるおそれがあるため公表しない",IF(VLOOKUP(A67,[7]令和3年度契約状況調査票!$F:$AR,20,FALSE)="－","－",IF(VLOOKUP(A67,[7]令和3年度契約状況調査票!$F:$AR,6,FALSE)&lt;&gt;"",TEXT(VLOOKUP(A67,[7]令和3年度契約状況調査票!$F:$AR,13,FALSE),"#,##0円")&amp;CHAR(10)&amp;"(A)",VLOOKUP(A67,[7]令和3年度契約状況調査票!$F:$AR,13,FALSE)))))</f>
        <v/>
      </c>
      <c r="I67" s="18" t="str">
        <f>IF(A67="","",VLOOKUP(A67,[7]令和3年度契約状況調査票!$F:$AR,14,FALSE))</f>
        <v/>
      </c>
      <c r="J67" s="20" t="str">
        <f>IF(A67="","",IF(VLOOKUP(A67,[7]令和3年度契約状況調査票!$F:$AR,20,FALSE)="②同種の他の契約の予定価格を類推されるおそれがあるため公表しない","－",IF(VLOOKUP(A67,[7]令和3年度契約状況調査票!$F:$AR,20,FALSE)="－","－",IF(VLOOKUP(A67,[7]令和3年度契約状況調査票!$F:$AR,6,FALSE)&lt;&gt;"",TEXT(VLOOKUP(A67,[7]令和3年度契約状況調査票!$F:$AR,16,FALSE),"#.0%")&amp;CHAR(10)&amp;"(B/A×100)",VLOOKUP(A67,[7]令和3年度契約状況調査票!$F:$AR,16,FALSE)))))</f>
        <v/>
      </c>
      <c r="K67" s="38"/>
      <c r="L67" s="20" t="str">
        <f>IF(A67="","",IF(VLOOKUP(A67,[7]令和3年度契約状況調査票!$F:$AR,26,FALSE)="①公益社団法人","公社",IF(VLOOKUP(A67,[7]令和3年度契約状況調査票!$F:$AR,26,FALSE)="②公益財団法人","公財","")))</f>
        <v/>
      </c>
      <c r="M67" s="20" t="str">
        <f>IF(A67="","",VLOOKUP(A67,[7]令和3年度契約状況調査票!$F:$AR,27,FALSE))</f>
        <v/>
      </c>
      <c r="N67" s="20" t="str">
        <f>IF(A67="","",IF(VLOOKUP(A67,[7]令和3年度契約状況調査票!$F:$AR,27,FALSE)="国所管",VLOOKUP(A67,[7]令和3年度契約状況調査票!$F:$AR,21,FALSE),""))</f>
        <v/>
      </c>
      <c r="O67" s="22" t="str">
        <f>IF(A67="","",IF(AND(Q67="○",P67="分担契約/単価契約"),"単価契約"&amp;CHAR(10)&amp;"予定調達総額 "&amp;TEXT(VLOOKUP(A67,[7]令和3年度契約状況調査票!$F:$AR,15,FALSE),"#,##0円")&amp;"(B)"&amp;CHAR(10)&amp;"分担契約"&amp;CHAR(10)&amp;VLOOKUP(A67,[7]令和3年度契約状況調査票!$F:$AR,31,FALSE),IF(AND(Q67="○",P67="分担契約"),"分担契約"&amp;CHAR(10)&amp;"契約総額 "&amp;TEXT(VLOOKUP(A67,[7]令和3年度契約状況調査票!$F:$AR,15,FALSE),"#,##0円")&amp;"(B)"&amp;CHAR(10)&amp;VLOOKUP(A67,[7]令和3年度契約状況調査票!$F:$AR,31,FALSE),(IF(P67="分担契約/単価契約","単価契約"&amp;CHAR(10)&amp;"予定調達総額 "&amp;TEXT(VLOOKUP(A67,[7]令和3年度契約状況調査票!$F:$AR,15,FALSE),"#,##0円")&amp;CHAR(10)&amp;"分担契約"&amp;CHAR(10)&amp;VLOOKUP(A67,[7]令和3年度契約状況調査票!$F:$AR,31,FALSE),IF(P67="分担契約","分担契約"&amp;CHAR(10)&amp;"契約総額 "&amp;TEXT(VLOOKUP(A67,[7]令和3年度契約状況調査票!$F:$AR,15,FALSE),"#,##0円")&amp;CHAR(10)&amp;VLOOKUP(A67,[7]令和3年度契約状況調査票!$F:$AR,31,FALSE),IF(P67="単価契約","単価契約"&amp;CHAR(10)&amp;"予定調達総額 "&amp;TEXT(VLOOKUP(A67,[7]令和3年度契約状況調査票!$F:$AR,15,FALSE),"#,##0円")&amp;CHAR(10)&amp;VLOOKUP(A67,[7]令和3年度契約状況調査票!$F:$AR,31,FALSE),VLOOKUP(A67,[7]令和3年度契約状況調査票!$F:$AR,31,FALSE))))))))</f>
        <v/>
      </c>
      <c r="P67" s="36" t="str">
        <f>IF(A67="","",VLOOKUP(A67,[7]令和3年度契約状況調査票!$F:$BY,52,FALSE))</f>
        <v/>
      </c>
    </row>
    <row r="68" spans="1:16" s="36" customFormat="1" ht="67.5" hidden="1" customHeight="1">
      <c r="A68" s="42" t="str">
        <f>IF(MAX([7]令和3年度契約状況調査票!F62:F307)&gt;=ROW()-5,ROW()-5,"")</f>
        <v/>
      </c>
      <c r="B68" s="13" t="str">
        <f>IF(A68="","",VLOOKUP(A68,[7]令和3年度契約状況調査票!$F:$AR,4,FALSE))</f>
        <v/>
      </c>
      <c r="C68" s="14" t="str">
        <f>IF(A68="","",VLOOKUP(A68,[7]令和3年度契約状況調査票!$F:$AR,5,FALSE))</f>
        <v/>
      </c>
      <c r="D68" s="15" t="str">
        <f>IF(A68="","",VLOOKUP(A68,[7]令和3年度契約状況調査票!$F:$AR,8,FALSE))</f>
        <v/>
      </c>
      <c r="E68" s="13" t="str">
        <f>IF(A68="","",VLOOKUP(A68,[7]令和3年度契約状況調査票!$F:$AR,9,FALSE))</f>
        <v/>
      </c>
      <c r="F68" s="16" t="str">
        <f>IF(A68="","",VLOOKUP(A68,[7]令和3年度契約状況調査票!$F:$AR,10,FALSE))</f>
        <v/>
      </c>
      <c r="G68" s="45" t="str">
        <f>IF(A68="","",VLOOKUP(A68,[7]令和3年度契約状況調査票!$F:$AR,30,FALSE))</f>
        <v/>
      </c>
      <c r="H68" s="18" t="str">
        <f>IF(A68="","",IF(VLOOKUP(A68,[7]令和3年度契約状況調査票!$F:$AR,20,FALSE)="②同種の他の契約の予定価格を類推されるおそれがあるため公表しない","同種の他の契約の予定価格を類推されるおそれがあるため公表しない",IF(VLOOKUP(A68,[7]令和3年度契約状況調査票!$F:$AR,20,FALSE)="－","－",IF(VLOOKUP(A68,[7]令和3年度契約状況調査票!$F:$AR,6,FALSE)&lt;&gt;"",TEXT(VLOOKUP(A68,[7]令和3年度契約状況調査票!$F:$AR,13,FALSE),"#,##0円")&amp;CHAR(10)&amp;"(A)",VLOOKUP(A68,[7]令和3年度契約状況調査票!$F:$AR,13,FALSE)))))</f>
        <v/>
      </c>
      <c r="I68" s="18" t="str">
        <f>IF(A68="","",VLOOKUP(A68,[7]令和3年度契約状況調査票!$F:$AR,14,FALSE))</f>
        <v/>
      </c>
      <c r="J68" s="20" t="str">
        <f>IF(A68="","",IF(VLOOKUP(A68,[7]令和3年度契約状況調査票!$F:$AR,20,FALSE)="②同種の他の契約の予定価格を類推されるおそれがあるため公表しない","－",IF(VLOOKUP(A68,[7]令和3年度契約状況調査票!$F:$AR,20,FALSE)="－","－",IF(VLOOKUP(A68,[7]令和3年度契約状況調査票!$F:$AR,6,FALSE)&lt;&gt;"",TEXT(VLOOKUP(A68,[7]令和3年度契約状況調査票!$F:$AR,16,FALSE),"#.0%")&amp;CHAR(10)&amp;"(B/A×100)",VLOOKUP(A68,[7]令和3年度契約状況調査票!$F:$AR,16,FALSE)))))</f>
        <v/>
      </c>
      <c r="K68" s="38"/>
      <c r="L68" s="20" t="str">
        <f>IF(A68="","",IF(VLOOKUP(A68,[7]令和3年度契約状況調査票!$F:$AR,26,FALSE)="①公益社団法人","公社",IF(VLOOKUP(A68,[7]令和3年度契約状況調査票!$F:$AR,26,FALSE)="②公益財団法人","公財","")))</f>
        <v/>
      </c>
      <c r="M68" s="20" t="str">
        <f>IF(A68="","",VLOOKUP(A68,[7]令和3年度契約状況調査票!$F:$AR,27,FALSE))</f>
        <v/>
      </c>
      <c r="N68" s="20" t="str">
        <f>IF(A68="","",IF(VLOOKUP(A68,[7]令和3年度契約状況調査票!$F:$AR,27,FALSE)="国所管",VLOOKUP(A68,[7]令和3年度契約状況調査票!$F:$AR,21,FALSE),""))</f>
        <v/>
      </c>
      <c r="O68" s="22" t="str">
        <f>IF(A68="","",IF(AND(Q68="○",P68="分担契約/単価契約"),"単価契約"&amp;CHAR(10)&amp;"予定調達総額 "&amp;TEXT(VLOOKUP(A68,[7]令和3年度契約状況調査票!$F:$AR,15,FALSE),"#,##0円")&amp;"(B)"&amp;CHAR(10)&amp;"分担契約"&amp;CHAR(10)&amp;VLOOKUP(A68,[7]令和3年度契約状況調査票!$F:$AR,31,FALSE),IF(AND(Q68="○",P68="分担契約"),"分担契約"&amp;CHAR(10)&amp;"契約総額 "&amp;TEXT(VLOOKUP(A68,[7]令和3年度契約状況調査票!$F:$AR,15,FALSE),"#,##0円")&amp;"(B)"&amp;CHAR(10)&amp;VLOOKUP(A68,[7]令和3年度契約状況調査票!$F:$AR,31,FALSE),(IF(P68="分担契約/単価契約","単価契約"&amp;CHAR(10)&amp;"予定調達総額 "&amp;TEXT(VLOOKUP(A68,[7]令和3年度契約状況調査票!$F:$AR,15,FALSE),"#,##0円")&amp;CHAR(10)&amp;"分担契約"&amp;CHAR(10)&amp;VLOOKUP(A68,[7]令和3年度契約状況調査票!$F:$AR,31,FALSE),IF(P68="分担契約","分担契約"&amp;CHAR(10)&amp;"契約総額 "&amp;TEXT(VLOOKUP(A68,[7]令和3年度契約状況調査票!$F:$AR,15,FALSE),"#,##0円")&amp;CHAR(10)&amp;VLOOKUP(A68,[7]令和3年度契約状況調査票!$F:$AR,31,FALSE),IF(P68="単価契約","単価契約"&amp;CHAR(10)&amp;"予定調達総額 "&amp;TEXT(VLOOKUP(A68,[7]令和3年度契約状況調査票!$F:$AR,15,FALSE),"#,##0円")&amp;CHAR(10)&amp;VLOOKUP(A68,[7]令和3年度契約状況調査票!$F:$AR,31,FALSE),VLOOKUP(A68,[7]令和3年度契約状況調査票!$F:$AR,31,FALSE))))))))</f>
        <v/>
      </c>
      <c r="P68" s="36" t="str">
        <f>IF(A68="","",VLOOKUP(A68,[7]令和3年度契約状況調査票!$F:$BY,52,FALSE))</f>
        <v/>
      </c>
    </row>
    <row r="69" spans="1:16" s="36" customFormat="1" ht="67.5" hidden="1" customHeight="1">
      <c r="A69" s="42" t="str">
        <f>IF(MAX([7]令和3年度契約状況調査票!F63:F308)&gt;=ROW()-5,ROW()-5,"")</f>
        <v/>
      </c>
      <c r="B69" s="13" t="str">
        <f>IF(A69="","",VLOOKUP(A69,[7]令和3年度契約状況調査票!$F:$AR,4,FALSE))</f>
        <v/>
      </c>
      <c r="C69" s="14" t="str">
        <f>IF(A69="","",VLOOKUP(A69,[7]令和3年度契約状況調査票!$F:$AR,5,FALSE))</f>
        <v/>
      </c>
      <c r="D69" s="15" t="str">
        <f>IF(A69="","",VLOOKUP(A69,[7]令和3年度契約状況調査票!$F:$AR,8,FALSE))</f>
        <v/>
      </c>
      <c r="E69" s="13" t="str">
        <f>IF(A69="","",VLOOKUP(A69,[7]令和3年度契約状況調査票!$F:$AR,9,FALSE))</f>
        <v/>
      </c>
      <c r="F69" s="16" t="str">
        <f>IF(A69="","",VLOOKUP(A69,[7]令和3年度契約状況調査票!$F:$AR,10,FALSE))</f>
        <v/>
      </c>
      <c r="G69" s="45" t="str">
        <f>IF(A69="","",VLOOKUP(A69,[7]令和3年度契約状況調査票!$F:$AR,30,FALSE))</f>
        <v/>
      </c>
      <c r="H69" s="18" t="str">
        <f>IF(A69="","",IF(VLOOKUP(A69,[7]令和3年度契約状況調査票!$F:$AR,20,FALSE)="②同種の他の契約の予定価格を類推されるおそれがあるため公表しない","同種の他の契約の予定価格を類推されるおそれがあるため公表しない",IF(VLOOKUP(A69,[7]令和3年度契約状況調査票!$F:$AR,20,FALSE)="－","－",IF(VLOOKUP(A69,[7]令和3年度契約状況調査票!$F:$AR,6,FALSE)&lt;&gt;"",TEXT(VLOOKUP(A69,[7]令和3年度契約状況調査票!$F:$AR,13,FALSE),"#,##0円")&amp;CHAR(10)&amp;"(A)",VLOOKUP(A69,[7]令和3年度契約状況調査票!$F:$AR,13,FALSE)))))</f>
        <v/>
      </c>
      <c r="I69" s="18" t="str">
        <f>IF(A69="","",VLOOKUP(A69,[7]令和3年度契約状況調査票!$F:$AR,14,FALSE))</f>
        <v/>
      </c>
      <c r="J69" s="20" t="str">
        <f>IF(A69="","",IF(VLOOKUP(A69,[7]令和3年度契約状況調査票!$F:$AR,20,FALSE)="②同種の他の契約の予定価格を類推されるおそれがあるため公表しない","－",IF(VLOOKUP(A69,[7]令和3年度契約状況調査票!$F:$AR,20,FALSE)="－","－",IF(VLOOKUP(A69,[7]令和3年度契約状況調査票!$F:$AR,6,FALSE)&lt;&gt;"",TEXT(VLOOKUP(A69,[7]令和3年度契約状況調査票!$F:$AR,16,FALSE),"#.0%")&amp;CHAR(10)&amp;"(B/A×100)",VLOOKUP(A69,[7]令和3年度契約状況調査票!$F:$AR,16,FALSE)))))</f>
        <v/>
      </c>
      <c r="K69" s="38"/>
      <c r="L69" s="20" t="str">
        <f>IF(A69="","",IF(VLOOKUP(A69,[7]令和3年度契約状況調査票!$F:$AR,26,FALSE)="①公益社団法人","公社",IF(VLOOKUP(A69,[7]令和3年度契約状況調査票!$F:$AR,26,FALSE)="②公益財団法人","公財","")))</f>
        <v/>
      </c>
      <c r="M69" s="20" t="str">
        <f>IF(A69="","",VLOOKUP(A69,[7]令和3年度契約状況調査票!$F:$AR,27,FALSE))</f>
        <v/>
      </c>
      <c r="N69" s="20" t="str">
        <f>IF(A69="","",IF(VLOOKUP(A69,[7]令和3年度契約状況調査票!$F:$AR,27,FALSE)="国所管",VLOOKUP(A69,[7]令和3年度契約状況調査票!$F:$AR,21,FALSE),""))</f>
        <v/>
      </c>
      <c r="O69" s="22" t="str">
        <f>IF(A69="","",IF(AND(Q69="○",P69="分担契約/単価契約"),"単価契約"&amp;CHAR(10)&amp;"予定調達総額 "&amp;TEXT(VLOOKUP(A69,[7]令和3年度契約状況調査票!$F:$AR,15,FALSE),"#,##0円")&amp;"(B)"&amp;CHAR(10)&amp;"分担契約"&amp;CHAR(10)&amp;VLOOKUP(A69,[7]令和3年度契約状況調査票!$F:$AR,31,FALSE),IF(AND(Q69="○",P69="分担契約"),"分担契約"&amp;CHAR(10)&amp;"契約総額 "&amp;TEXT(VLOOKUP(A69,[7]令和3年度契約状況調査票!$F:$AR,15,FALSE),"#,##0円")&amp;"(B)"&amp;CHAR(10)&amp;VLOOKUP(A69,[7]令和3年度契約状況調査票!$F:$AR,31,FALSE),(IF(P69="分担契約/単価契約","単価契約"&amp;CHAR(10)&amp;"予定調達総額 "&amp;TEXT(VLOOKUP(A69,[7]令和3年度契約状況調査票!$F:$AR,15,FALSE),"#,##0円")&amp;CHAR(10)&amp;"分担契約"&amp;CHAR(10)&amp;VLOOKUP(A69,[7]令和3年度契約状況調査票!$F:$AR,31,FALSE),IF(P69="分担契約","分担契約"&amp;CHAR(10)&amp;"契約総額 "&amp;TEXT(VLOOKUP(A69,[7]令和3年度契約状況調査票!$F:$AR,15,FALSE),"#,##0円")&amp;CHAR(10)&amp;VLOOKUP(A69,[7]令和3年度契約状況調査票!$F:$AR,31,FALSE),IF(P69="単価契約","単価契約"&amp;CHAR(10)&amp;"予定調達総額 "&amp;TEXT(VLOOKUP(A69,[7]令和3年度契約状況調査票!$F:$AR,15,FALSE),"#,##0円")&amp;CHAR(10)&amp;VLOOKUP(A69,[7]令和3年度契約状況調査票!$F:$AR,31,FALSE),VLOOKUP(A69,[7]令和3年度契約状況調査票!$F:$AR,31,FALSE))))))))</f>
        <v/>
      </c>
      <c r="P69" s="36" t="str">
        <f>IF(A69="","",VLOOKUP(A69,[7]令和3年度契約状況調査票!$F:$BY,52,FALSE))</f>
        <v/>
      </c>
    </row>
    <row r="70" spans="1:16" s="36" customFormat="1" ht="67.5" hidden="1" customHeight="1">
      <c r="A70" s="42" t="str">
        <f>IF(MAX([7]令和3年度契約状況調査票!F64:F309)&gt;=ROW()-5,ROW()-5,"")</f>
        <v/>
      </c>
      <c r="B70" s="13" t="str">
        <f>IF(A70="","",VLOOKUP(A70,[7]令和3年度契約状況調査票!$F:$AR,4,FALSE))</f>
        <v/>
      </c>
      <c r="C70" s="14" t="str">
        <f>IF(A70="","",VLOOKUP(A70,[7]令和3年度契約状況調査票!$F:$AR,5,FALSE))</f>
        <v/>
      </c>
      <c r="D70" s="15" t="str">
        <f>IF(A70="","",VLOOKUP(A70,[7]令和3年度契約状況調査票!$F:$AR,8,FALSE))</f>
        <v/>
      </c>
      <c r="E70" s="13" t="str">
        <f>IF(A70="","",VLOOKUP(A70,[7]令和3年度契約状況調査票!$F:$AR,9,FALSE))</f>
        <v/>
      </c>
      <c r="F70" s="16" t="str">
        <f>IF(A70="","",VLOOKUP(A70,[7]令和3年度契約状況調査票!$F:$AR,10,FALSE))</f>
        <v/>
      </c>
      <c r="G70" s="45" t="str">
        <f>IF(A70="","",VLOOKUP(A70,[7]令和3年度契約状況調査票!$F:$AR,30,FALSE))</f>
        <v/>
      </c>
      <c r="H70" s="18" t="str">
        <f>IF(A70="","",IF(VLOOKUP(A70,[7]令和3年度契約状況調査票!$F:$AR,20,FALSE)="②同種の他の契約の予定価格を類推されるおそれがあるため公表しない","同種の他の契約の予定価格を類推されるおそれがあるため公表しない",IF(VLOOKUP(A70,[7]令和3年度契約状況調査票!$F:$AR,20,FALSE)="－","－",IF(VLOOKUP(A70,[7]令和3年度契約状況調査票!$F:$AR,6,FALSE)&lt;&gt;"",TEXT(VLOOKUP(A70,[7]令和3年度契約状況調査票!$F:$AR,13,FALSE),"#,##0円")&amp;CHAR(10)&amp;"(A)",VLOOKUP(A70,[7]令和3年度契約状況調査票!$F:$AR,13,FALSE)))))</f>
        <v/>
      </c>
      <c r="I70" s="18" t="str">
        <f>IF(A70="","",VLOOKUP(A70,[7]令和3年度契約状況調査票!$F:$AR,14,FALSE))</f>
        <v/>
      </c>
      <c r="J70" s="20" t="str">
        <f>IF(A70="","",IF(VLOOKUP(A70,[7]令和3年度契約状況調査票!$F:$AR,20,FALSE)="②同種の他の契約の予定価格を類推されるおそれがあるため公表しない","－",IF(VLOOKUP(A70,[7]令和3年度契約状況調査票!$F:$AR,20,FALSE)="－","－",IF(VLOOKUP(A70,[7]令和3年度契約状況調査票!$F:$AR,6,FALSE)&lt;&gt;"",TEXT(VLOOKUP(A70,[7]令和3年度契約状況調査票!$F:$AR,16,FALSE),"#.0%")&amp;CHAR(10)&amp;"(B/A×100)",VLOOKUP(A70,[7]令和3年度契約状況調査票!$F:$AR,16,FALSE)))))</f>
        <v/>
      </c>
      <c r="K70" s="38"/>
      <c r="L70" s="20" t="str">
        <f>IF(A70="","",IF(VLOOKUP(A70,[7]令和3年度契約状況調査票!$F:$AR,26,FALSE)="①公益社団法人","公社",IF(VLOOKUP(A70,[7]令和3年度契約状況調査票!$F:$AR,26,FALSE)="②公益財団法人","公財","")))</f>
        <v/>
      </c>
      <c r="M70" s="20" t="str">
        <f>IF(A70="","",VLOOKUP(A70,[7]令和3年度契約状況調査票!$F:$AR,27,FALSE))</f>
        <v/>
      </c>
      <c r="N70" s="20" t="str">
        <f>IF(A70="","",IF(VLOOKUP(A70,[7]令和3年度契約状況調査票!$F:$AR,27,FALSE)="国所管",VLOOKUP(A70,[7]令和3年度契約状況調査票!$F:$AR,21,FALSE),""))</f>
        <v/>
      </c>
      <c r="O70" s="22" t="str">
        <f>IF(A70="","",IF(AND(Q70="○",P70="分担契約/単価契約"),"単価契約"&amp;CHAR(10)&amp;"予定調達総額 "&amp;TEXT(VLOOKUP(A70,[7]令和3年度契約状況調査票!$F:$AR,15,FALSE),"#,##0円")&amp;"(B)"&amp;CHAR(10)&amp;"分担契約"&amp;CHAR(10)&amp;VLOOKUP(A70,[7]令和3年度契約状況調査票!$F:$AR,31,FALSE),IF(AND(Q70="○",P70="分担契約"),"分担契約"&amp;CHAR(10)&amp;"契約総額 "&amp;TEXT(VLOOKUP(A70,[7]令和3年度契約状況調査票!$F:$AR,15,FALSE),"#,##0円")&amp;"(B)"&amp;CHAR(10)&amp;VLOOKUP(A70,[7]令和3年度契約状況調査票!$F:$AR,31,FALSE),(IF(P70="分担契約/単価契約","単価契約"&amp;CHAR(10)&amp;"予定調達総額 "&amp;TEXT(VLOOKUP(A70,[7]令和3年度契約状況調査票!$F:$AR,15,FALSE),"#,##0円")&amp;CHAR(10)&amp;"分担契約"&amp;CHAR(10)&amp;VLOOKUP(A70,[7]令和3年度契約状況調査票!$F:$AR,31,FALSE),IF(P70="分担契約","分担契約"&amp;CHAR(10)&amp;"契約総額 "&amp;TEXT(VLOOKUP(A70,[7]令和3年度契約状況調査票!$F:$AR,15,FALSE),"#,##0円")&amp;CHAR(10)&amp;VLOOKUP(A70,[7]令和3年度契約状況調査票!$F:$AR,31,FALSE),IF(P70="単価契約","単価契約"&amp;CHAR(10)&amp;"予定調達総額 "&amp;TEXT(VLOOKUP(A70,[7]令和3年度契約状況調査票!$F:$AR,15,FALSE),"#,##0円")&amp;CHAR(10)&amp;VLOOKUP(A70,[7]令和3年度契約状況調査票!$F:$AR,31,FALSE),VLOOKUP(A70,[7]令和3年度契約状況調査票!$F:$AR,31,FALSE))))))))</f>
        <v/>
      </c>
      <c r="P70" s="36" t="str">
        <f>IF(A70="","",VLOOKUP(A70,[7]令和3年度契約状況調査票!$F:$BY,52,FALSE))</f>
        <v/>
      </c>
    </row>
    <row r="71" spans="1:16" s="36" customFormat="1" ht="67.5" hidden="1" customHeight="1">
      <c r="A71" s="42" t="str">
        <f>IF(MAX([7]令和3年度契約状況調査票!F65:F310)&gt;=ROW()-5,ROW()-5,"")</f>
        <v/>
      </c>
      <c r="B71" s="13" t="str">
        <f>IF(A71="","",VLOOKUP(A71,[7]令和3年度契約状況調査票!$F:$AR,4,FALSE))</f>
        <v/>
      </c>
      <c r="C71" s="14" t="str">
        <f>IF(A71="","",VLOOKUP(A71,[7]令和3年度契約状況調査票!$F:$AR,5,FALSE))</f>
        <v/>
      </c>
      <c r="D71" s="15" t="str">
        <f>IF(A71="","",VLOOKUP(A71,[7]令和3年度契約状況調査票!$F:$AR,8,FALSE))</f>
        <v/>
      </c>
      <c r="E71" s="13" t="str">
        <f>IF(A71="","",VLOOKUP(A71,[7]令和3年度契約状況調査票!$F:$AR,9,FALSE))</f>
        <v/>
      </c>
      <c r="F71" s="16" t="str">
        <f>IF(A71="","",VLOOKUP(A71,[7]令和3年度契約状況調査票!$F:$AR,10,FALSE))</f>
        <v/>
      </c>
      <c r="G71" s="45" t="str">
        <f>IF(A71="","",VLOOKUP(A71,[7]令和3年度契約状況調査票!$F:$AR,30,FALSE))</f>
        <v/>
      </c>
      <c r="H71" s="18" t="str">
        <f>IF(A71="","",IF(VLOOKUP(A71,[7]令和3年度契約状況調査票!$F:$AR,20,FALSE)="②同種の他の契約の予定価格を類推されるおそれがあるため公表しない","同種の他の契約の予定価格を類推されるおそれがあるため公表しない",IF(VLOOKUP(A71,[7]令和3年度契約状況調査票!$F:$AR,20,FALSE)="－","－",IF(VLOOKUP(A71,[7]令和3年度契約状況調査票!$F:$AR,6,FALSE)&lt;&gt;"",TEXT(VLOOKUP(A71,[7]令和3年度契約状況調査票!$F:$AR,13,FALSE),"#,##0円")&amp;CHAR(10)&amp;"(A)",VLOOKUP(A71,[7]令和3年度契約状況調査票!$F:$AR,13,FALSE)))))</f>
        <v/>
      </c>
      <c r="I71" s="18" t="str">
        <f>IF(A71="","",VLOOKUP(A71,[7]令和3年度契約状況調査票!$F:$AR,14,FALSE))</f>
        <v/>
      </c>
      <c r="J71" s="20" t="str">
        <f>IF(A71="","",IF(VLOOKUP(A71,[7]令和3年度契約状況調査票!$F:$AR,20,FALSE)="②同種の他の契約の予定価格を類推されるおそれがあるため公表しない","－",IF(VLOOKUP(A71,[7]令和3年度契約状況調査票!$F:$AR,20,FALSE)="－","－",IF(VLOOKUP(A71,[7]令和3年度契約状況調査票!$F:$AR,6,FALSE)&lt;&gt;"",TEXT(VLOOKUP(A71,[7]令和3年度契約状況調査票!$F:$AR,16,FALSE),"#.0%")&amp;CHAR(10)&amp;"(B/A×100)",VLOOKUP(A71,[7]令和3年度契約状況調査票!$F:$AR,16,FALSE)))))</f>
        <v/>
      </c>
      <c r="K71" s="38"/>
      <c r="L71" s="20" t="str">
        <f>IF(A71="","",IF(VLOOKUP(A71,[7]令和3年度契約状況調査票!$F:$AR,26,FALSE)="①公益社団法人","公社",IF(VLOOKUP(A71,[7]令和3年度契約状況調査票!$F:$AR,26,FALSE)="②公益財団法人","公財","")))</f>
        <v/>
      </c>
      <c r="M71" s="20" t="str">
        <f>IF(A71="","",VLOOKUP(A71,[7]令和3年度契約状況調査票!$F:$AR,27,FALSE))</f>
        <v/>
      </c>
      <c r="N71" s="20" t="str">
        <f>IF(A71="","",IF(VLOOKUP(A71,[7]令和3年度契約状況調査票!$F:$AR,27,FALSE)="国所管",VLOOKUP(A71,[7]令和3年度契約状況調査票!$F:$AR,21,FALSE),""))</f>
        <v/>
      </c>
      <c r="O71" s="22" t="str">
        <f>IF(A71="","",IF(AND(Q71="○",P71="分担契約/単価契約"),"単価契約"&amp;CHAR(10)&amp;"予定調達総額 "&amp;TEXT(VLOOKUP(A71,[7]令和3年度契約状況調査票!$F:$AR,15,FALSE),"#,##0円")&amp;"(B)"&amp;CHAR(10)&amp;"分担契約"&amp;CHAR(10)&amp;VLOOKUP(A71,[7]令和3年度契約状況調査票!$F:$AR,31,FALSE),IF(AND(Q71="○",P71="分担契約"),"分担契約"&amp;CHAR(10)&amp;"契約総額 "&amp;TEXT(VLOOKUP(A71,[7]令和3年度契約状況調査票!$F:$AR,15,FALSE),"#,##0円")&amp;"(B)"&amp;CHAR(10)&amp;VLOOKUP(A71,[7]令和3年度契約状況調査票!$F:$AR,31,FALSE),(IF(P71="分担契約/単価契約","単価契約"&amp;CHAR(10)&amp;"予定調達総額 "&amp;TEXT(VLOOKUP(A71,[7]令和3年度契約状況調査票!$F:$AR,15,FALSE),"#,##0円")&amp;CHAR(10)&amp;"分担契約"&amp;CHAR(10)&amp;VLOOKUP(A71,[7]令和3年度契約状況調査票!$F:$AR,31,FALSE),IF(P71="分担契約","分担契約"&amp;CHAR(10)&amp;"契約総額 "&amp;TEXT(VLOOKUP(A71,[7]令和3年度契約状況調査票!$F:$AR,15,FALSE),"#,##0円")&amp;CHAR(10)&amp;VLOOKUP(A71,[7]令和3年度契約状況調査票!$F:$AR,31,FALSE),IF(P71="単価契約","単価契約"&amp;CHAR(10)&amp;"予定調達総額 "&amp;TEXT(VLOOKUP(A71,[7]令和3年度契約状況調査票!$F:$AR,15,FALSE),"#,##0円")&amp;CHAR(10)&amp;VLOOKUP(A71,[7]令和3年度契約状況調査票!$F:$AR,31,FALSE),VLOOKUP(A71,[7]令和3年度契約状況調査票!$F:$AR,31,FALSE))))))))</f>
        <v/>
      </c>
      <c r="P71" s="36" t="str">
        <f>IF(A71="","",VLOOKUP(A71,[7]令和3年度契約状況調査票!$F:$BY,52,FALSE))</f>
        <v/>
      </c>
    </row>
    <row r="72" spans="1:16" s="36" customFormat="1" ht="67.5" hidden="1" customHeight="1">
      <c r="A72" s="42" t="str">
        <f>IF(MAX([7]令和3年度契約状況調査票!F66:F311)&gt;=ROW()-5,ROW()-5,"")</f>
        <v/>
      </c>
      <c r="B72" s="13" t="str">
        <f>IF(A72="","",VLOOKUP(A72,[7]令和3年度契約状況調査票!$F:$AR,4,FALSE))</f>
        <v/>
      </c>
      <c r="C72" s="14" t="str">
        <f>IF(A72="","",VLOOKUP(A72,[7]令和3年度契約状況調査票!$F:$AR,5,FALSE))</f>
        <v/>
      </c>
      <c r="D72" s="15" t="str">
        <f>IF(A72="","",VLOOKUP(A72,[7]令和3年度契約状況調査票!$F:$AR,8,FALSE))</f>
        <v/>
      </c>
      <c r="E72" s="13" t="str">
        <f>IF(A72="","",VLOOKUP(A72,[7]令和3年度契約状況調査票!$F:$AR,9,FALSE))</f>
        <v/>
      </c>
      <c r="F72" s="16" t="str">
        <f>IF(A72="","",VLOOKUP(A72,[7]令和3年度契約状況調査票!$F:$AR,10,FALSE))</f>
        <v/>
      </c>
      <c r="G72" s="45" t="str">
        <f>IF(A72="","",VLOOKUP(A72,[7]令和3年度契約状況調査票!$F:$AR,30,FALSE))</f>
        <v/>
      </c>
      <c r="H72" s="18" t="str">
        <f>IF(A72="","",IF(VLOOKUP(A72,[7]令和3年度契約状況調査票!$F:$AR,20,FALSE)="②同種の他の契約の予定価格を類推されるおそれがあるため公表しない","同種の他の契約の予定価格を類推されるおそれがあるため公表しない",IF(VLOOKUP(A72,[7]令和3年度契約状況調査票!$F:$AR,20,FALSE)="－","－",IF(VLOOKUP(A72,[7]令和3年度契約状況調査票!$F:$AR,6,FALSE)&lt;&gt;"",TEXT(VLOOKUP(A72,[7]令和3年度契約状況調査票!$F:$AR,13,FALSE),"#,##0円")&amp;CHAR(10)&amp;"(A)",VLOOKUP(A72,[7]令和3年度契約状況調査票!$F:$AR,13,FALSE)))))</f>
        <v/>
      </c>
      <c r="I72" s="18" t="str">
        <f>IF(A72="","",VLOOKUP(A72,[7]令和3年度契約状況調査票!$F:$AR,14,FALSE))</f>
        <v/>
      </c>
      <c r="J72" s="20" t="str">
        <f>IF(A72="","",IF(VLOOKUP(A72,[7]令和3年度契約状況調査票!$F:$AR,20,FALSE)="②同種の他の契約の予定価格を類推されるおそれがあるため公表しない","－",IF(VLOOKUP(A72,[7]令和3年度契約状況調査票!$F:$AR,20,FALSE)="－","－",IF(VLOOKUP(A72,[7]令和3年度契約状況調査票!$F:$AR,6,FALSE)&lt;&gt;"",TEXT(VLOOKUP(A72,[7]令和3年度契約状況調査票!$F:$AR,16,FALSE),"#.0%")&amp;CHAR(10)&amp;"(B/A×100)",VLOOKUP(A72,[7]令和3年度契約状況調査票!$F:$AR,16,FALSE)))))</f>
        <v/>
      </c>
      <c r="K72" s="38"/>
      <c r="L72" s="20" t="str">
        <f>IF(A72="","",IF(VLOOKUP(A72,[7]令和3年度契約状況調査票!$F:$AR,26,FALSE)="①公益社団法人","公社",IF(VLOOKUP(A72,[7]令和3年度契約状況調査票!$F:$AR,26,FALSE)="②公益財団法人","公財","")))</f>
        <v/>
      </c>
      <c r="M72" s="20" t="str">
        <f>IF(A72="","",VLOOKUP(A72,[7]令和3年度契約状況調査票!$F:$AR,27,FALSE))</f>
        <v/>
      </c>
      <c r="N72" s="20" t="str">
        <f>IF(A72="","",IF(VLOOKUP(A72,[7]令和3年度契約状況調査票!$F:$AR,27,FALSE)="国所管",VLOOKUP(A72,[7]令和3年度契約状況調査票!$F:$AR,21,FALSE),""))</f>
        <v/>
      </c>
      <c r="O72" s="22" t="str">
        <f>IF(A72="","",IF(AND(Q72="○",P72="分担契約/単価契約"),"単価契約"&amp;CHAR(10)&amp;"予定調達総額 "&amp;TEXT(VLOOKUP(A72,[7]令和3年度契約状況調査票!$F:$AR,15,FALSE),"#,##0円")&amp;"(B)"&amp;CHAR(10)&amp;"分担契約"&amp;CHAR(10)&amp;VLOOKUP(A72,[7]令和3年度契約状況調査票!$F:$AR,31,FALSE),IF(AND(Q72="○",P72="分担契約"),"分担契約"&amp;CHAR(10)&amp;"契約総額 "&amp;TEXT(VLOOKUP(A72,[7]令和3年度契約状況調査票!$F:$AR,15,FALSE),"#,##0円")&amp;"(B)"&amp;CHAR(10)&amp;VLOOKUP(A72,[7]令和3年度契約状況調査票!$F:$AR,31,FALSE),(IF(P72="分担契約/単価契約","単価契約"&amp;CHAR(10)&amp;"予定調達総額 "&amp;TEXT(VLOOKUP(A72,[7]令和3年度契約状況調査票!$F:$AR,15,FALSE),"#,##0円")&amp;CHAR(10)&amp;"分担契約"&amp;CHAR(10)&amp;VLOOKUP(A72,[7]令和3年度契約状況調査票!$F:$AR,31,FALSE),IF(P72="分担契約","分担契約"&amp;CHAR(10)&amp;"契約総額 "&amp;TEXT(VLOOKUP(A72,[7]令和3年度契約状況調査票!$F:$AR,15,FALSE),"#,##0円")&amp;CHAR(10)&amp;VLOOKUP(A72,[7]令和3年度契約状況調査票!$F:$AR,31,FALSE),IF(P72="単価契約","単価契約"&amp;CHAR(10)&amp;"予定調達総額 "&amp;TEXT(VLOOKUP(A72,[7]令和3年度契約状況調査票!$F:$AR,15,FALSE),"#,##0円")&amp;CHAR(10)&amp;VLOOKUP(A72,[7]令和3年度契約状況調査票!$F:$AR,31,FALSE),VLOOKUP(A72,[7]令和3年度契約状況調査票!$F:$AR,31,FALSE))))))))</f>
        <v/>
      </c>
      <c r="P72" s="36" t="str">
        <f>IF(A72="","",VLOOKUP(A72,[7]令和3年度契約状況調査票!$F:$BY,52,FALSE))</f>
        <v/>
      </c>
    </row>
    <row r="73" spans="1:16" s="36" customFormat="1" ht="67.5" hidden="1" customHeight="1">
      <c r="A73" s="42" t="str">
        <f>IF(MAX([7]令和3年度契約状況調査票!F67:F312)&gt;=ROW()-5,ROW()-5,"")</f>
        <v/>
      </c>
      <c r="B73" s="13" t="str">
        <f>IF(A73="","",VLOOKUP(A73,[7]令和3年度契約状況調査票!$F:$AR,4,FALSE))</f>
        <v/>
      </c>
      <c r="C73" s="14" t="str">
        <f>IF(A73="","",VLOOKUP(A73,[7]令和3年度契約状況調査票!$F:$AR,5,FALSE))</f>
        <v/>
      </c>
      <c r="D73" s="15" t="str">
        <f>IF(A73="","",VLOOKUP(A73,[7]令和3年度契約状況調査票!$F:$AR,8,FALSE))</f>
        <v/>
      </c>
      <c r="E73" s="13" t="str">
        <f>IF(A73="","",VLOOKUP(A73,[7]令和3年度契約状況調査票!$F:$AR,9,FALSE))</f>
        <v/>
      </c>
      <c r="F73" s="16" t="str">
        <f>IF(A73="","",VLOOKUP(A73,[7]令和3年度契約状況調査票!$F:$AR,10,FALSE))</f>
        <v/>
      </c>
      <c r="G73" s="45" t="str">
        <f>IF(A73="","",VLOOKUP(A73,[7]令和3年度契約状況調査票!$F:$AR,30,FALSE))</f>
        <v/>
      </c>
      <c r="H73" s="18" t="str">
        <f>IF(A73="","",IF(VLOOKUP(A73,[7]令和3年度契約状況調査票!$F:$AR,20,FALSE)="②同種の他の契約の予定価格を類推されるおそれがあるため公表しない","同種の他の契約の予定価格を類推されるおそれがあるため公表しない",IF(VLOOKUP(A73,[7]令和3年度契約状況調査票!$F:$AR,20,FALSE)="－","－",IF(VLOOKUP(A73,[7]令和3年度契約状況調査票!$F:$AR,6,FALSE)&lt;&gt;"",TEXT(VLOOKUP(A73,[7]令和3年度契約状況調査票!$F:$AR,13,FALSE),"#,##0円")&amp;CHAR(10)&amp;"(A)",VLOOKUP(A73,[7]令和3年度契約状況調査票!$F:$AR,13,FALSE)))))</f>
        <v/>
      </c>
      <c r="I73" s="18" t="str">
        <f>IF(A73="","",VLOOKUP(A73,[7]令和3年度契約状況調査票!$F:$AR,14,FALSE))</f>
        <v/>
      </c>
      <c r="J73" s="20" t="str">
        <f>IF(A73="","",IF(VLOOKUP(A73,[7]令和3年度契約状況調査票!$F:$AR,20,FALSE)="②同種の他の契約の予定価格を類推されるおそれがあるため公表しない","－",IF(VLOOKUP(A73,[7]令和3年度契約状況調査票!$F:$AR,20,FALSE)="－","－",IF(VLOOKUP(A73,[7]令和3年度契約状況調査票!$F:$AR,6,FALSE)&lt;&gt;"",TEXT(VLOOKUP(A73,[7]令和3年度契約状況調査票!$F:$AR,16,FALSE),"#.0%")&amp;CHAR(10)&amp;"(B/A×100)",VLOOKUP(A73,[7]令和3年度契約状況調査票!$F:$AR,16,FALSE)))))</f>
        <v/>
      </c>
      <c r="K73" s="38"/>
      <c r="L73" s="20" t="str">
        <f>IF(A73="","",IF(VLOOKUP(A73,[7]令和3年度契約状況調査票!$F:$AR,26,FALSE)="①公益社団法人","公社",IF(VLOOKUP(A73,[7]令和3年度契約状況調査票!$F:$AR,26,FALSE)="②公益財団法人","公財","")))</f>
        <v/>
      </c>
      <c r="M73" s="20" t="str">
        <f>IF(A73="","",VLOOKUP(A73,[7]令和3年度契約状況調査票!$F:$AR,27,FALSE))</f>
        <v/>
      </c>
      <c r="N73" s="20" t="str">
        <f>IF(A73="","",IF(VLOOKUP(A73,[7]令和3年度契約状況調査票!$F:$AR,27,FALSE)="国所管",VLOOKUP(A73,[7]令和3年度契約状況調査票!$F:$AR,21,FALSE),""))</f>
        <v/>
      </c>
      <c r="O73" s="22" t="str">
        <f>IF(A73="","",IF(AND(Q73="○",P73="分担契約/単価契約"),"単価契約"&amp;CHAR(10)&amp;"予定調達総額 "&amp;TEXT(VLOOKUP(A73,[7]令和3年度契約状況調査票!$F:$AR,15,FALSE),"#,##0円")&amp;"(B)"&amp;CHAR(10)&amp;"分担契約"&amp;CHAR(10)&amp;VLOOKUP(A73,[7]令和3年度契約状況調査票!$F:$AR,31,FALSE),IF(AND(Q73="○",P73="分担契約"),"分担契約"&amp;CHAR(10)&amp;"契約総額 "&amp;TEXT(VLOOKUP(A73,[7]令和3年度契約状況調査票!$F:$AR,15,FALSE),"#,##0円")&amp;"(B)"&amp;CHAR(10)&amp;VLOOKUP(A73,[7]令和3年度契約状況調査票!$F:$AR,31,FALSE),(IF(P73="分担契約/単価契約","単価契約"&amp;CHAR(10)&amp;"予定調達総額 "&amp;TEXT(VLOOKUP(A73,[7]令和3年度契約状況調査票!$F:$AR,15,FALSE),"#,##0円")&amp;CHAR(10)&amp;"分担契約"&amp;CHAR(10)&amp;VLOOKUP(A73,[7]令和3年度契約状況調査票!$F:$AR,31,FALSE),IF(P73="分担契約","分担契約"&amp;CHAR(10)&amp;"契約総額 "&amp;TEXT(VLOOKUP(A73,[7]令和3年度契約状況調査票!$F:$AR,15,FALSE),"#,##0円")&amp;CHAR(10)&amp;VLOOKUP(A73,[7]令和3年度契約状況調査票!$F:$AR,31,FALSE),IF(P73="単価契約","単価契約"&amp;CHAR(10)&amp;"予定調達総額 "&amp;TEXT(VLOOKUP(A73,[7]令和3年度契約状況調査票!$F:$AR,15,FALSE),"#,##0円")&amp;CHAR(10)&amp;VLOOKUP(A73,[7]令和3年度契約状況調査票!$F:$AR,31,FALSE),VLOOKUP(A73,[7]令和3年度契約状況調査票!$F:$AR,31,FALSE))))))))</f>
        <v/>
      </c>
      <c r="P73" s="36" t="str">
        <f>IF(A73="","",VLOOKUP(A73,[7]令和3年度契約状況調査票!$F:$BY,52,FALSE))</f>
        <v/>
      </c>
    </row>
    <row r="74" spans="1:16" s="36" customFormat="1" ht="67.5" hidden="1" customHeight="1">
      <c r="A74" s="42" t="str">
        <f>IF(MAX([7]令和3年度契約状況調査票!F68:F313)&gt;=ROW()-5,ROW()-5,"")</f>
        <v/>
      </c>
      <c r="B74" s="13" t="str">
        <f>IF(A74="","",VLOOKUP(A74,[7]令和3年度契約状況調査票!$F:$AR,4,FALSE))</f>
        <v/>
      </c>
      <c r="C74" s="14" t="str">
        <f>IF(A74="","",VLOOKUP(A74,[7]令和3年度契約状況調査票!$F:$AR,5,FALSE))</f>
        <v/>
      </c>
      <c r="D74" s="15" t="str">
        <f>IF(A74="","",VLOOKUP(A74,[7]令和3年度契約状況調査票!$F:$AR,8,FALSE))</f>
        <v/>
      </c>
      <c r="E74" s="13" t="str">
        <f>IF(A74="","",VLOOKUP(A74,[7]令和3年度契約状況調査票!$F:$AR,9,FALSE))</f>
        <v/>
      </c>
      <c r="F74" s="16" t="str">
        <f>IF(A74="","",VLOOKUP(A74,[7]令和3年度契約状況調査票!$F:$AR,10,FALSE))</f>
        <v/>
      </c>
      <c r="G74" s="45" t="str">
        <f>IF(A74="","",VLOOKUP(A74,[7]令和3年度契約状況調査票!$F:$AR,30,FALSE))</f>
        <v/>
      </c>
      <c r="H74" s="18" t="str">
        <f>IF(A74="","",IF(VLOOKUP(A74,[7]令和3年度契約状況調査票!$F:$AR,20,FALSE)="②同種の他の契約の予定価格を類推されるおそれがあるため公表しない","同種の他の契約の予定価格を類推されるおそれがあるため公表しない",IF(VLOOKUP(A74,[7]令和3年度契約状況調査票!$F:$AR,20,FALSE)="－","－",IF(VLOOKUP(A74,[7]令和3年度契約状況調査票!$F:$AR,6,FALSE)&lt;&gt;"",TEXT(VLOOKUP(A74,[7]令和3年度契約状況調査票!$F:$AR,13,FALSE),"#,##0円")&amp;CHAR(10)&amp;"(A)",VLOOKUP(A74,[7]令和3年度契約状況調査票!$F:$AR,13,FALSE)))))</f>
        <v/>
      </c>
      <c r="I74" s="18" t="str">
        <f>IF(A74="","",VLOOKUP(A74,[7]令和3年度契約状況調査票!$F:$AR,14,FALSE))</f>
        <v/>
      </c>
      <c r="J74" s="20" t="str">
        <f>IF(A74="","",IF(VLOOKUP(A74,[7]令和3年度契約状況調査票!$F:$AR,20,FALSE)="②同種の他の契約の予定価格を類推されるおそれがあるため公表しない","－",IF(VLOOKUP(A74,[7]令和3年度契約状況調査票!$F:$AR,20,FALSE)="－","－",IF(VLOOKUP(A74,[7]令和3年度契約状況調査票!$F:$AR,6,FALSE)&lt;&gt;"",TEXT(VLOOKUP(A74,[7]令和3年度契約状況調査票!$F:$AR,16,FALSE),"#.0%")&amp;CHAR(10)&amp;"(B/A×100)",VLOOKUP(A74,[7]令和3年度契約状況調査票!$F:$AR,16,FALSE)))))</f>
        <v/>
      </c>
      <c r="K74" s="38"/>
      <c r="L74" s="20" t="str">
        <f>IF(A74="","",IF(VLOOKUP(A74,[7]令和3年度契約状況調査票!$F:$AR,26,FALSE)="①公益社団法人","公社",IF(VLOOKUP(A74,[7]令和3年度契約状況調査票!$F:$AR,26,FALSE)="②公益財団法人","公財","")))</f>
        <v/>
      </c>
      <c r="M74" s="20" t="str">
        <f>IF(A74="","",VLOOKUP(A74,[7]令和3年度契約状況調査票!$F:$AR,27,FALSE))</f>
        <v/>
      </c>
      <c r="N74" s="20" t="str">
        <f>IF(A74="","",IF(VLOOKUP(A74,[7]令和3年度契約状況調査票!$F:$AR,27,FALSE)="国所管",VLOOKUP(A74,[7]令和3年度契約状況調査票!$F:$AR,21,FALSE),""))</f>
        <v/>
      </c>
      <c r="O74" s="22" t="str">
        <f>IF(A74="","",IF(AND(Q74="○",P74="分担契約/単価契約"),"単価契約"&amp;CHAR(10)&amp;"予定調達総額 "&amp;TEXT(VLOOKUP(A74,[7]令和3年度契約状況調査票!$F:$AR,15,FALSE),"#,##0円")&amp;"(B)"&amp;CHAR(10)&amp;"分担契約"&amp;CHAR(10)&amp;VLOOKUP(A74,[7]令和3年度契約状況調査票!$F:$AR,31,FALSE),IF(AND(Q74="○",P74="分担契約"),"分担契約"&amp;CHAR(10)&amp;"契約総額 "&amp;TEXT(VLOOKUP(A74,[7]令和3年度契約状況調査票!$F:$AR,15,FALSE),"#,##0円")&amp;"(B)"&amp;CHAR(10)&amp;VLOOKUP(A74,[7]令和3年度契約状況調査票!$F:$AR,31,FALSE),(IF(P74="分担契約/単価契約","単価契約"&amp;CHAR(10)&amp;"予定調達総額 "&amp;TEXT(VLOOKUP(A74,[7]令和3年度契約状況調査票!$F:$AR,15,FALSE),"#,##0円")&amp;CHAR(10)&amp;"分担契約"&amp;CHAR(10)&amp;VLOOKUP(A74,[7]令和3年度契約状況調査票!$F:$AR,31,FALSE),IF(P74="分担契約","分担契約"&amp;CHAR(10)&amp;"契約総額 "&amp;TEXT(VLOOKUP(A74,[7]令和3年度契約状況調査票!$F:$AR,15,FALSE),"#,##0円")&amp;CHAR(10)&amp;VLOOKUP(A74,[7]令和3年度契約状況調査票!$F:$AR,31,FALSE),IF(P74="単価契約","単価契約"&amp;CHAR(10)&amp;"予定調達総額 "&amp;TEXT(VLOOKUP(A74,[7]令和3年度契約状況調査票!$F:$AR,15,FALSE),"#,##0円")&amp;CHAR(10)&amp;VLOOKUP(A74,[7]令和3年度契約状況調査票!$F:$AR,31,FALSE),VLOOKUP(A74,[7]令和3年度契約状況調査票!$F:$AR,31,FALSE))))))))</f>
        <v/>
      </c>
      <c r="P74" s="36" t="str">
        <f>IF(A74="","",VLOOKUP(A74,[7]令和3年度契約状況調査票!$F:$BY,52,FALSE))</f>
        <v/>
      </c>
    </row>
    <row r="75" spans="1:16" s="36" customFormat="1" ht="67.5" hidden="1" customHeight="1">
      <c r="A75" s="42" t="str">
        <f>IF(MAX([7]令和3年度契約状況調査票!F69:F314)&gt;=ROW()-5,ROW()-5,"")</f>
        <v/>
      </c>
      <c r="B75" s="13" t="str">
        <f>IF(A75="","",VLOOKUP(A75,[7]令和3年度契約状況調査票!$F:$AR,4,FALSE))</f>
        <v/>
      </c>
      <c r="C75" s="14" t="str">
        <f>IF(A75="","",VLOOKUP(A75,[7]令和3年度契約状況調査票!$F:$AR,5,FALSE))</f>
        <v/>
      </c>
      <c r="D75" s="15" t="str">
        <f>IF(A75="","",VLOOKUP(A75,[7]令和3年度契約状況調査票!$F:$AR,8,FALSE))</f>
        <v/>
      </c>
      <c r="E75" s="13" t="str">
        <f>IF(A75="","",VLOOKUP(A75,[7]令和3年度契約状況調査票!$F:$AR,9,FALSE))</f>
        <v/>
      </c>
      <c r="F75" s="16" t="str">
        <f>IF(A75="","",VLOOKUP(A75,[7]令和3年度契約状況調査票!$F:$AR,10,FALSE))</f>
        <v/>
      </c>
      <c r="G75" s="45" t="str">
        <f>IF(A75="","",VLOOKUP(A75,[7]令和3年度契約状況調査票!$F:$AR,30,FALSE))</f>
        <v/>
      </c>
      <c r="H75" s="18" t="str">
        <f>IF(A75="","",IF(VLOOKUP(A75,[7]令和3年度契約状況調査票!$F:$AR,20,FALSE)="②同種の他の契約の予定価格を類推されるおそれがあるため公表しない","同種の他の契約の予定価格を類推されるおそれがあるため公表しない",IF(VLOOKUP(A75,[7]令和3年度契約状況調査票!$F:$AR,20,FALSE)="－","－",IF(VLOOKUP(A75,[7]令和3年度契約状況調査票!$F:$AR,6,FALSE)&lt;&gt;"",TEXT(VLOOKUP(A75,[7]令和3年度契約状況調査票!$F:$AR,13,FALSE),"#,##0円")&amp;CHAR(10)&amp;"(A)",VLOOKUP(A75,[7]令和3年度契約状況調査票!$F:$AR,13,FALSE)))))</f>
        <v/>
      </c>
      <c r="I75" s="18" t="str">
        <f>IF(A75="","",VLOOKUP(A75,[7]令和3年度契約状況調査票!$F:$AR,14,FALSE))</f>
        <v/>
      </c>
      <c r="J75" s="20" t="str">
        <f>IF(A75="","",IF(VLOOKUP(A75,[7]令和3年度契約状況調査票!$F:$AR,20,FALSE)="②同種の他の契約の予定価格を類推されるおそれがあるため公表しない","－",IF(VLOOKUP(A75,[7]令和3年度契約状況調査票!$F:$AR,20,FALSE)="－","－",IF(VLOOKUP(A75,[7]令和3年度契約状況調査票!$F:$AR,6,FALSE)&lt;&gt;"",TEXT(VLOOKUP(A75,[7]令和3年度契約状況調査票!$F:$AR,16,FALSE),"#.0%")&amp;CHAR(10)&amp;"(B/A×100)",VLOOKUP(A75,[7]令和3年度契約状況調査票!$F:$AR,16,FALSE)))))</f>
        <v/>
      </c>
      <c r="K75" s="38"/>
      <c r="L75" s="20" t="str">
        <f>IF(A75="","",IF(VLOOKUP(A75,[7]令和3年度契約状況調査票!$F:$AR,26,FALSE)="①公益社団法人","公社",IF(VLOOKUP(A75,[7]令和3年度契約状況調査票!$F:$AR,26,FALSE)="②公益財団法人","公財","")))</f>
        <v/>
      </c>
      <c r="M75" s="20" t="str">
        <f>IF(A75="","",VLOOKUP(A75,[7]令和3年度契約状況調査票!$F:$AR,27,FALSE))</f>
        <v/>
      </c>
      <c r="N75" s="20" t="str">
        <f>IF(A75="","",IF(VLOOKUP(A75,[7]令和3年度契約状況調査票!$F:$AR,27,FALSE)="国所管",VLOOKUP(A75,[7]令和3年度契約状況調査票!$F:$AR,21,FALSE),""))</f>
        <v/>
      </c>
      <c r="O75" s="22" t="str">
        <f>IF(A75="","",IF(AND(Q75="○",P75="分担契約/単価契約"),"単価契約"&amp;CHAR(10)&amp;"予定調達総額 "&amp;TEXT(VLOOKUP(A75,[7]令和3年度契約状況調査票!$F:$AR,15,FALSE),"#,##0円")&amp;"(B)"&amp;CHAR(10)&amp;"分担契約"&amp;CHAR(10)&amp;VLOOKUP(A75,[7]令和3年度契約状況調査票!$F:$AR,31,FALSE),IF(AND(Q75="○",P75="分担契約"),"分担契約"&amp;CHAR(10)&amp;"契約総額 "&amp;TEXT(VLOOKUP(A75,[7]令和3年度契約状況調査票!$F:$AR,15,FALSE),"#,##0円")&amp;"(B)"&amp;CHAR(10)&amp;VLOOKUP(A75,[7]令和3年度契約状況調査票!$F:$AR,31,FALSE),(IF(P75="分担契約/単価契約","単価契約"&amp;CHAR(10)&amp;"予定調達総額 "&amp;TEXT(VLOOKUP(A75,[7]令和3年度契約状況調査票!$F:$AR,15,FALSE),"#,##0円")&amp;CHAR(10)&amp;"分担契約"&amp;CHAR(10)&amp;VLOOKUP(A75,[7]令和3年度契約状況調査票!$F:$AR,31,FALSE),IF(P75="分担契約","分担契約"&amp;CHAR(10)&amp;"契約総額 "&amp;TEXT(VLOOKUP(A75,[7]令和3年度契約状況調査票!$F:$AR,15,FALSE),"#,##0円")&amp;CHAR(10)&amp;VLOOKUP(A75,[7]令和3年度契約状況調査票!$F:$AR,31,FALSE),IF(P75="単価契約","単価契約"&amp;CHAR(10)&amp;"予定調達総額 "&amp;TEXT(VLOOKUP(A75,[7]令和3年度契約状況調査票!$F:$AR,15,FALSE),"#,##0円")&amp;CHAR(10)&amp;VLOOKUP(A75,[7]令和3年度契約状況調査票!$F:$AR,31,FALSE),VLOOKUP(A75,[7]令和3年度契約状況調査票!$F:$AR,31,FALSE))))))))</f>
        <v/>
      </c>
      <c r="P75" s="36" t="str">
        <f>IF(A75="","",VLOOKUP(A75,[7]令和3年度契約状況調査票!$F:$BY,52,FALSE))</f>
        <v/>
      </c>
    </row>
    <row r="76" spans="1:16" s="36" customFormat="1" ht="67.5" hidden="1" customHeight="1">
      <c r="A76" s="42" t="str">
        <f>IF(MAX([7]令和3年度契約状況調査票!F70:F315)&gt;=ROW()-5,ROW()-5,"")</f>
        <v/>
      </c>
      <c r="B76" s="13" t="str">
        <f>IF(A76="","",VLOOKUP(A76,[7]令和3年度契約状況調査票!$F:$AR,4,FALSE))</f>
        <v/>
      </c>
      <c r="C76" s="14" t="str">
        <f>IF(A76="","",VLOOKUP(A76,[7]令和3年度契約状況調査票!$F:$AR,5,FALSE))</f>
        <v/>
      </c>
      <c r="D76" s="15" t="str">
        <f>IF(A76="","",VLOOKUP(A76,[7]令和3年度契約状況調査票!$F:$AR,8,FALSE))</f>
        <v/>
      </c>
      <c r="E76" s="13" t="str">
        <f>IF(A76="","",VLOOKUP(A76,[7]令和3年度契約状況調査票!$F:$AR,9,FALSE))</f>
        <v/>
      </c>
      <c r="F76" s="16" t="str">
        <f>IF(A76="","",VLOOKUP(A76,[7]令和3年度契約状況調査票!$F:$AR,10,FALSE))</f>
        <v/>
      </c>
      <c r="G76" s="45" t="str">
        <f>IF(A76="","",VLOOKUP(A76,[7]令和3年度契約状況調査票!$F:$AR,30,FALSE))</f>
        <v/>
      </c>
      <c r="H76" s="18" t="str">
        <f>IF(A76="","",IF(VLOOKUP(A76,[7]令和3年度契約状況調査票!$F:$AR,20,FALSE)="②同種の他の契約の予定価格を類推されるおそれがあるため公表しない","同種の他の契約の予定価格を類推されるおそれがあるため公表しない",IF(VLOOKUP(A76,[7]令和3年度契約状況調査票!$F:$AR,20,FALSE)="－","－",IF(VLOOKUP(A76,[7]令和3年度契約状況調査票!$F:$AR,6,FALSE)&lt;&gt;"",TEXT(VLOOKUP(A76,[7]令和3年度契約状況調査票!$F:$AR,13,FALSE),"#,##0円")&amp;CHAR(10)&amp;"(A)",VLOOKUP(A76,[7]令和3年度契約状況調査票!$F:$AR,13,FALSE)))))</f>
        <v/>
      </c>
      <c r="I76" s="18" t="str">
        <f>IF(A76="","",VLOOKUP(A76,[7]令和3年度契約状況調査票!$F:$AR,14,FALSE))</f>
        <v/>
      </c>
      <c r="J76" s="20" t="str">
        <f>IF(A76="","",IF(VLOOKUP(A76,[7]令和3年度契約状況調査票!$F:$AR,20,FALSE)="②同種の他の契約の予定価格を類推されるおそれがあるため公表しない","－",IF(VLOOKUP(A76,[7]令和3年度契約状況調査票!$F:$AR,20,FALSE)="－","－",IF(VLOOKUP(A76,[7]令和3年度契約状況調査票!$F:$AR,6,FALSE)&lt;&gt;"",TEXT(VLOOKUP(A76,[7]令和3年度契約状況調査票!$F:$AR,16,FALSE),"#.0%")&amp;CHAR(10)&amp;"(B/A×100)",VLOOKUP(A76,[7]令和3年度契約状況調査票!$F:$AR,16,FALSE)))))</f>
        <v/>
      </c>
      <c r="K76" s="38"/>
      <c r="L76" s="20" t="str">
        <f>IF(A76="","",IF(VLOOKUP(A76,[7]令和3年度契約状況調査票!$F:$AR,26,FALSE)="①公益社団法人","公社",IF(VLOOKUP(A76,[7]令和3年度契約状況調査票!$F:$AR,26,FALSE)="②公益財団法人","公財","")))</f>
        <v/>
      </c>
      <c r="M76" s="20" t="str">
        <f>IF(A76="","",VLOOKUP(A76,[7]令和3年度契約状況調査票!$F:$AR,27,FALSE))</f>
        <v/>
      </c>
      <c r="N76" s="20" t="str">
        <f>IF(A76="","",IF(VLOOKUP(A76,[7]令和3年度契約状況調査票!$F:$AR,27,FALSE)="国所管",VLOOKUP(A76,[7]令和3年度契約状況調査票!$F:$AR,21,FALSE),""))</f>
        <v/>
      </c>
      <c r="O76" s="22" t="str">
        <f>IF(A76="","",IF(AND(Q76="○",P76="分担契約/単価契約"),"単価契約"&amp;CHAR(10)&amp;"予定調達総額 "&amp;TEXT(VLOOKUP(A76,[7]令和3年度契約状況調査票!$F:$AR,15,FALSE),"#,##0円")&amp;"(B)"&amp;CHAR(10)&amp;"分担契約"&amp;CHAR(10)&amp;VLOOKUP(A76,[7]令和3年度契約状況調査票!$F:$AR,31,FALSE),IF(AND(Q76="○",P76="分担契約"),"分担契約"&amp;CHAR(10)&amp;"契約総額 "&amp;TEXT(VLOOKUP(A76,[7]令和3年度契約状況調査票!$F:$AR,15,FALSE),"#,##0円")&amp;"(B)"&amp;CHAR(10)&amp;VLOOKUP(A76,[7]令和3年度契約状況調査票!$F:$AR,31,FALSE),(IF(P76="分担契約/単価契約","単価契約"&amp;CHAR(10)&amp;"予定調達総額 "&amp;TEXT(VLOOKUP(A76,[7]令和3年度契約状況調査票!$F:$AR,15,FALSE),"#,##0円")&amp;CHAR(10)&amp;"分担契約"&amp;CHAR(10)&amp;VLOOKUP(A76,[7]令和3年度契約状況調査票!$F:$AR,31,FALSE),IF(P76="分担契約","分担契約"&amp;CHAR(10)&amp;"契約総額 "&amp;TEXT(VLOOKUP(A76,[7]令和3年度契約状況調査票!$F:$AR,15,FALSE),"#,##0円")&amp;CHAR(10)&amp;VLOOKUP(A76,[7]令和3年度契約状況調査票!$F:$AR,31,FALSE),IF(P76="単価契約","単価契約"&amp;CHAR(10)&amp;"予定調達総額 "&amp;TEXT(VLOOKUP(A76,[7]令和3年度契約状況調査票!$F:$AR,15,FALSE),"#,##0円")&amp;CHAR(10)&amp;VLOOKUP(A76,[7]令和3年度契約状況調査票!$F:$AR,31,FALSE),VLOOKUP(A76,[7]令和3年度契約状況調査票!$F:$AR,31,FALSE))))))))</f>
        <v/>
      </c>
      <c r="P76" s="36" t="str">
        <f>IF(A76="","",VLOOKUP(A76,[7]令和3年度契約状況調査票!$F:$BY,52,FALSE))</f>
        <v/>
      </c>
    </row>
    <row r="77" spans="1:16" s="36" customFormat="1" ht="67.5" hidden="1" customHeight="1">
      <c r="A77" s="42" t="str">
        <f>IF(MAX([7]令和3年度契約状況調査票!F71:F316)&gt;=ROW()-5,ROW()-5,"")</f>
        <v/>
      </c>
      <c r="B77" s="13" t="str">
        <f>IF(A77="","",VLOOKUP(A77,[7]令和3年度契約状況調査票!$F:$AR,4,FALSE))</f>
        <v/>
      </c>
      <c r="C77" s="14" t="str">
        <f>IF(A77="","",VLOOKUP(A77,[7]令和3年度契約状況調査票!$F:$AR,5,FALSE))</f>
        <v/>
      </c>
      <c r="D77" s="15" t="str">
        <f>IF(A77="","",VLOOKUP(A77,[7]令和3年度契約状況調査票!$F:$AR,8,FALSE))</f>
        <v/>
      </c>
      <c r="E77" s="13" t="str">
        <f>IF(A77="","",VLOOKUP(A77,[7]令和3年度契約状況調査票!$F:$AR,9,FALSE))</f>
        <v/>
      </c>
      <c r="F77" s="16" t="str">
        <f>IF(A77="","",VLOOKUP(A77,[7]令和3年度契約状況調査票!$F:$AR,10,FALSE))</f>
        <v/>
      </c>
      <c r="G77" s="45" t="str">
        <f>IF(A77="","",VLOOKUP(A77,[7]令和3年度契約状況調査票!$F:$AR,30,FALSE))</f>
        <v/>
      </c>
      <c r="H77" s="18" t="str">
        <f>IF(A77="","",IF(VLOOKUP(A77,[7]令和3年度契約状況調査票!$F:$AR,20,FALSE)="②同種の他の契約の予定価格を類推されるおそれがあるため公表しない","同種の他の契約の予定価格を類推されるおそれがあるため公表しない",IF(VLOOKUP(A77,[7]令和3年度契約状況調査票!$F:$AR,20,FALSE)="－","－",IF(VLOOKUP(A77,[7]令和3年度契約状況調査票!$F:$AR,6,FALSE)&lt;&gt;"",TEXT(VLOOKUP(A77,[7]令和3年度契約状況調査票!$F:$AR,13,FALSE),"#,##0円")&amp;CHAR(10)&amp;"(A)",VLOOKUP(A77,[7]令和3年度契約状況調査票!$F:$AR,13,FALSE)))))</f>
        <v/>
      </c>
      <c r="I77" s="18" t="str">
        <f>IF(A77="","",VLOOKUP(A77,[7]令和3年度契約状況調査票!$F:$AR,14,FALSE))</f>
        <v/>
      </c>
      <c r="J77" s="20" t="str">
        <f>IF(A77="","",IF(VLOOKUP(A77,[7]令和3年度契約状況調査票!$F:$AR,20,FALSE)="②同種の他の契約の予定価格を類推されるおそれがあるため公表しない","－",IF(VLOOKUP(A77,[7]令和3年度契約状況調査票!$F:$AR,20,FALSE)="－","－",IF(VLOOKUP(A77,[7]令和3年度契約状況調査票!$F:$AR,6,FALSE)&lt;&gt;"",TEXT(VLOOKUP(A77,[7]令和3年度契約状況調査票!$F:$AR,16,FALSE),"#.0%")&amp;CHAR(10)&amp;"(B/A×100)",VLOOKUP(A77,[7]令和3年度契約状況調査票!$F:$AR,16,FALSE)))))</f>
        <v/>
      </c>
      <c r="K77" s="38"/>
      <c r="L77" s="20" t="str">
        <f>IF(A77="","",IF(VLOOKUP(A77,[7]令和3年度契約状況調査票!$F:$AR,26,FALSE)="①公益社団法人","公社",IF(VLOOKUP(A77,[7]令和3年度契約状況調査票!$F:$AR,26,FALSE)="②公益財団法人","公財","")))</f>
        <v/>
      </c>
      <c r="M77" s="20" t="str">
        <f>IF(A77="","",VLOOKUP(A77,[7]令和3年度契約状況調査票!$F:$AR,27,FALSE))</f>
        <v/>
      </c>
      <c r="N77" s="20" t="str">
        <f>IF(A77="","",IF(VLOOKUP(A77,[7]令和3年度契約状況調査票!$F:$AR,27,FALSE)="国所管",VLOOKUP(A77,[7]令和3年度契約状況調査票!$F:$AR,21,FALSE),""))</f>
        <v/>
      </c>
      <c r="O77" s="22" t="str">
        <f>IF(A77="","",IF(AND(Q77="○",P77="分担契約/単価契約"),"単価契約"&amp;CHAR(10)&amp;"予定調達総額 "&amp;TEXT(VLOOKUP(A77,[7]令和3年度契約状況調査票!$F:$AR,15,FALSE),"#,##0円")&amp;"(B)"&amp;CHAR(10)&amp;"分担契約"&amp;CHAR(10)&amp;VLOOKUP(A77,[7]令和3年度契約状況調査票!$F:$AR,31,FALSE),IF(AND(Q77="○",P77="分担契約"),"分担契約"&amp;CHAR(10)&amp;"契約総額 "&amp;TEXT(VLOOKUP(A77,[7]令和3年度契約状況調査票!$F:$AR,15,FALSE),"#,##0円")&amp;"(B)"&amp;CHAR(10)&amp;VLOOKUP(A77,[7]令和3年度契約状況調査票!$F:$AR,31,FALSE),(IF(P77="分担契約/単価契約","単価契約"&amp;CHAR(10)&amp;"予定調達総額 "&amp;TEXT(VLOOKUP(A77,[7]令和3年度契約状況調査票!$F:$AR,15,FALSE),"#,##0円")&amp;CHAR(10)&amp;"分担契約"&amp;CHAR(10)&amp;VLOOKUP(A77,[7]令和3年度契約状況調査票!$F:$AR,31,FALSE),IF(P77="分担契約","分担契約"&amp;CHAR(10)&amp;"契約総額 "&amp;TEXT(VLOOKUP(A77,[7]令和3年度契約状況調査票!$F:$AR,15,FALSE),"#,##0円")&amp;CHAR(10)&amp;VLOOKUP(A77,[7]令和3年度契約状況調査票!$F:$AR,31,FALSE),IF(P77="単価契約","単価契約"&amp;CHAR(10)&amp;"予定調達総額 "&amp;TEXT(VLOOKUP(A77,[7]令和3年度契約状況調査票!$F:$AR,15,FALSE),"#,##0円")&amp;CHAR(10)&amp;VLOOKUP(A77,[7]令和3年度契約状況調査票!$F:$AR,31,FALSE),VLOOKUP(A77,[7]令和3年度契約状況調査票!$F:$AR,31,FALSE))))))))</f>
        <v/>
      </c>
      <c r="P77" s="36" t="str">
        <f>IF(A77="","",VLOOKUP(A77,[7]令和3年度契約状況調査票!$F:$BY,52,FALSE))</f>
        <v/>
      </c>
    </row>
    <row r="78" spans="1:16" s="36" customFormat="1" ht="67.5" hidden="1" customHeight="1">
      <c r="A78" s="42" t="str">
        <f>IF(MAX([7]令和3年度契約状況調査票!F72:F317)&gt;=ROW()-5,ROW()-5,"")</f>
        <v/>
      </c>
      <c r="B78" s="13" t="str">
        <f>IF(A78="","",VLOOKUP(A78,[7]令和3年度契約状況調査票!$F:$AR,4,FALSE))</f>
        <v/>
      </c>
      <c r="C78" s="14" t="str">
        <f>IF(A78="","",VLOOKUP(A78,[7]令和3年度契約状況調査票!$F:$AR,5,FALSE))</f>
        <v/>
      </c>
      <c r="D78" s="15" t="str">
        <f>IF(A78="","",VLOOKUP(A78,[7]令和3年度契約状況調査票!$F:$AR,8,FALSE))</f>
        <v/>
      </c>
      <c r="E78" s="13" t="str">
        <f>IF(A78="","",VLOOKUP(A78,[7]令和3年度契約状況調査票!$F:$AR,9,FALSE))</f>
        <v/>
      </c>
      <c r="F78" s="16" t="str">
        <f>IF(A78="","",VLOOKUP(A78,[7]令和3年度契約状況調査票!$F:$AR,10,FALSE))</f>
        <v/>
      </c>
      <c r="G78" s="45" t="str">
        <f>IF(A78="","",VLOOKUP(A78,[7]令和3年度契約状況調査票!$F:$AR,30,FALSE))</f>
        <v/>
      </c>
      <c r="H78" s="18" t="str">
        <f>IF(A78="","",IF(VLOOKUP(A78,[7]令和3年度契約状況調査票!$F:$AR,20,FALSE)="②同種の他の契約の予定価格を類推されるおそれがあるため公表しない","同種の他の契約の予定価格を類推されるおそれがあるため公表しない",IF(VLOOKUP(A78,[7]令和3年度契約状況調査票!$F:$AR,20,FALSE)="－","－",IF(VLOOKUP(A78,[7]令和3年度契約状況調査票!$F:$AR,6,FALSE)&lt;&gt;"",TEXT(VLOOKUP(A78,[7]令和3年度契約状況調査票!$F:$AR,13,FALSE),"#,##0円")&amp;CHAR(10)&amp;"(A)",VLOOKUP(A78,[7]令和3年度契約状況調査票!$F:$AR,13,FALSE)))))</f>
        <v/>
      </c>
      <c r="I78" s="18" t="str">
        <f>IF(A78="","",VLOOKUP(A78,[7]令和3年度契約状況調査票!$F:$AR,14,FALSE))</f>
        <v/>
      </c>
      <c r="J78" s="20" t="str">
        <f>IF(A78="","",IF(VLOOKUP(A78,[7]令和3年度契約状況調査票!$F:$AR,20,FALSE)="②同種の他の契約の予定価格を類推されるおそれがあるため公表しない","－",IF(VLOOKUP(A78,[7]令和3年度契約状況調査票!$F:$AR,20,FALSE)="－","－",IF(VLOOKUP(A78,[7]令和3年度契約状況調査票!$F:$AR,6,FALSE)&lt;&gt;"",TEXT(VLOOKUP(A78,[7]令和3年度契約状況調査票!$F:$AR,16,FALSE),"#.0%")&amp;CHAR(10)&amp;"(B/A×100)",VLOOKUP(A78,[7]令和3年度契約状況調査票!$F:$AR,16,FALSE)))))</f>
        <v/>
      </c>
      <c r="K78" s="38"/>
      <c r="L78" s="20" t="str">
        <f>IF(A78="","",IF(VLOOKUP(A78,[7]令和3年度契約状況調査票!$F:$AR,26,FALSE)="①公益社団法人","公社",IF(VLOOKUP(A78,[7]令和3年度契約状況調査票!$F:$AR,26,FALSE)="②公益財団法人","公財","")))</f>
        <v/>
      </c>
      <c r="M78" s="20" t="str">
        <f>IF(A78="","",VLOOKUP(A78,[7]令和3年度契約状況調査票!$F:$AR,27,FALSE))</f>
        <v/>
      </c>
      <c r="N78" s="20" t="str">
        <f>IF(A78="","",IF(VLOOKUP(A78,[7]令和3年度契約状況調査票!$F:$AR,27,FALSE)="国所管",VLOOKUP(A78,[7]令和3年度契約状況調査票!$F:$AR,21,FALSE),""))</f>
        <v/>
      </c>
      <c r="O78" s="22" t="str">
        <f>IF(A78="","",IF(AND(Q78="○",P78="分担契約/単価契約"),"単価契約"&amp;CHAR(10)&amp;"予定調達総額 "&amp;TEXT(VLOOKUP(A78,[7]令和3年度契約状況調査票!$F:$AR,15,FALSE),"#,##0円")&amp;"(B)"&amp;CHAR(10)&amp;"分担契約"&amp;CHAR(10)&amp;VLOOKUP(A78,[7]令和3年度契約状況調査票!$F:$AR,31,FALSE),IF(AND(Q78="○",P78="分担契約"),"分担契約"&amp;CHAR(10)&amp;"契約総額 "&amp;TEXT(VLOOKUP(A78,[7]令和3年度契約状況調査票!$F:$AR,15,FALSE),"#,##0円")&amp;"(B)"&amp;CHAR(10)&amp;VLOOKUP(A78,[7]令和3年度契約状況調査票!$F:$AR,31,FALSE),(IF(P78="分担契約/単価契約","単価契約"&amp;CHAR(10)&amp;"予定調達総額 "&amp;TEXT(VLOOKUP(A78,[7]令和3年度契約状況調査票!$F:$AR,15,FALSE),"#,##0円")&amp;CHAR(10)&amp;"分担契約"&amp;CHAR(10)&amp;VLOOKUP(A78,[7]令和3年度契約状況調査票!$F:$AR,31,FALSE),IF(P78="分担契約","分担契約"&amp;CHAR(10)&amp;"契約総額 "&amp;TEXT(VLOOKUP(A78,[7]令和3年度契約状況調査票!$F:$AR,15,FALSE),"#,##0円")&amp;CHAR(10)&amp;VLOOKUP(A78,[7]令和3年度契約状況調査票!$F:$AR,31,FALSE),IF(P78="単価契約","単価契約"&amp;CHAR(10)&amp;"予定調達総額 "&amp;TEXT(VLOOKUP(A78,[7]令和3年度契約状況調査票!$F:$AR,15,FALSE),"#,##0円")&amp;CHAR(10)&amp;VLOOKUP(A78,[7]令和3年度契約状況調査票!$F:$AR,31,FALSE),VLOOKUP(A78,[7]令和3年度契約状況調査票!$F:$AR,31,FALSE))))))))</f>
        <v/>
      </c>
      <c r="P78" s="36" t="str">
        <f>IF(A78="","",VLOOKUP(A78,[7]令和3年度契約状況調査票!$F:$BY,52,FALSE))</f>
        <v/>
      </c>
    </row>
    <row r="79" spans="1:16" s="36" customFormat="1" ht="67.5" hidden="1" customHeight="1">
      <c r="A79" s="42" t="str">
        <f>IF(MAX([7]令和3年度契約状況調査票!F73:F318)&gt;=ROW()-5,ROW()-5,"")</f>
        <v/>
      </c>
      <c r="B79" s="13" t="str">
        <f>IF(A79="","",VLOOKUP(A79,[7]令和3年度契約状況調査票!$F:$AR,4,FALSE))</f>
        <v/>
      </c>
      <c r="C79" s="14" t="str">
        <f>IF(A79="","",VLOOKUP(A79,[7]令和3年度契約状況調査票!$F:$AR,5,FALSE))</f>
        <v/>
      </c>
      <c r="D79" s="15" t="str">
        <f>IF(A79="","",VLOOKUP(A79,[7]令和3年度契約状況調査票!$F:$AR,8,FALSE))</f>
        <v/>
      </c>
      <c r="E79" s="13" t="str">
        <f>IF(A79="","",VLOOKUP(A79,[7]令和3年度契約状況調査票!$F:$AR,9,FALSE))</f>
        <v/>
      </c>
      <c r="F79" s="16" t="str">
        <f>IF(A79="","",VLOOKUP(A79,[7]令和3年度契約状況調査票!$F:$AR,10,FALSE))</f>
        <v/>
      </c>
      <c r="G79" s="45" t="str">
        <f>IF(A79="","",VLOOKUP(A79,[7]令和3年度契約状況調査票!$F:$AR,30,FALSE))</f>
        <v/>
      </c>
      <c r="H79" s="18" t="str">
        <f>IF(A79="","",IF(VLOOKUP(A79,[7]令和3年度契約状況調査票!$F:$AR,20,FALSE)="②同種の他の契約の予定価格を類推されるおそれがあるため公表しない","同種の他の契約の予定価格を類推されるおそれがあるため公表しない",IF(VLOOKUP(A79,[7]令和3年度契約状況調査票!$F:$AR,20,FALSE)="－","－",IF(VLOOKUP(A79,[7]令和3年度契約状況調査票!$F:$AR,6,FALSE)&lt;&gt;"",TEXT(VLOOKUP(A79,[7]令和3年度契約状況調査票!$F:$AR,13,FALSE),"#,##0円")&amp;CHAR(10)&amp;"(A)",VLOOKUP(A79,[7]令和3年度契約状況調査票!$F:$AR,13,FALSE)))))</f>
        <v/>
      </c>
      <c r="I79" s="18" t="str">
        <f>IF(A79="","",VLOOKUP(A79,[7]令和3年度契約状況調査票!$F:$AR,14,FALSE))</f>
        <v/>
      </c>
      <c r="J79" s="20" t="str">
        <f>IF(A79="","",IF(VLOOKUP(A79,[7]令和3年度契約状況調査票!$F:$AR,20,FALSE)="②同種の他の契約の予定価格を類推されるおそれがあるため公表しない","－",IF(VLOOKUP(A79,[7]令和3年度契約状況調査票!$F:$AR,20,FALSE)="－","－",IF(VLOOKUP(A79,[7]令和3年度契約状況調査票!$F:$AR,6,FALSE)&lt;&gt;"",TEXT(VLOOKUP(A79,[7]令和3年度契約状況調査票!$F:$AR,16,FALSE),"#.0%")&amp;CHAR(10)&amp;"(B/A×100)",VLOOKUP(A79,[7]令和3年度契約状況調査票!$F:$AR,16,FALSE)))))</f>
        <v/>
      </c>
      <c r="K79" s="38"/>
      <c r="L79" s="20" t="str">
        <f>IF(A79="","",IF(VLOOKUP(A79,[7]令和3年度契約状況調査票!$F:$AR,26,FALSE)="①公益社団法人","公社",IF(VLOOKUP(A79,[7]令和3年度契約状況調査票!$F:$AR,26,FALSE)="②公益財団法人","公財","")))</f>
        <v/>
      </c>
      <c r="M79" s="20" t="str">
        <f>IF(A79="","",VLOOKUP(A79,[7]令和3年度契約状況調査票!$F:$AR,27,FALSE))</f>
        <v/>
      </c>
      <c r="N79" s="20" t="str">
        <f>IF(A79="","",IF(VLOOKUP(A79,[7]令和3年度契約状況調査票!$F:$AR,27,FALSE)="国所管",VLOOKUP(A79,[7]令和3年度契約状況調査票!$F:$AR,21,FALSE),""))</f>
        <v/>
      </c>
      <c r="O79" s="22" t="str">
        <f>IF(A79="","",IF(AND(Q79="○",P79="分担契約/単価契約"),"単価契約"&amp;CHAR(10)&amp;"予定調達総額 "&amp;TEXT(VLOOKUP(A79,[7]令和3年度契約状況調査票!$F:$AR,15,FALSE),"#,##0円")&amp;"(B)"&amp;CHAR(10)&amp;"分担契約"&amp;CHAR(10)&amp;VLOOKUP(A79,[7]令和3年度契約状況調査票!$F:$AR,31,FALSE),IF(AND(Q79="○",P79="分担契約"),"分担契約"&amp;CHAR(10)&amp;"契約総額 "&amp;TEXT(VLOOKUP(A79,[7]令和3年度契約状況調査票!$F:$AR,15,FALSE),"#,##0円")&amp;"(B)"&amp;CHAR(10)&amp;VLOOKUP(A79,[7]令和3年度契約状況調査票!$F:$AR,31,FALSE),(IF(P79="分担契約/単価契約","単価契約"&amp;CHAR(10)&amp;"予定調達総額 "&amp;TEXT(VLOOKUP(A79,[7]令和3年度契約状況調査票!$F:$AR,15,FALSE),"#,##0円")&amp;CHAR(10)&amp;"分担契約"&amp;CHAR(10)&amp;VLOOKUP(A79,[7]令和3年度契約状況調査票!$F:$AR,31,FALSE),IF(P79="分担契約","分担契約"&amp;CHAR(10)&amp;"契約総額 "&amp;TEXT(VLOOKUP(A79,[7]令和3年度契約状況調査票!$F:$AR,15,FALSE),"#,##0円")&amp;CHAR(10)&amp;VLOOKUP(A79,[7]令和3年度契約状況調査票!$F:$AR,31,FALSE),IF(P79="単価契約","単価契約"&amp;CHAR(10)&amp;"予定調達総額 "&amp;TEXT(VLOOKUP(A79,[7]令和3年度契約状況調査票!$F:$AR,15,FALSE),"#,##0円")&amp;CHAR(10)&amp;VLOOKUP(A79,[7]令和3年度契約状況調査票!$F:$AR,31,FALSE),VLOOKUP(A79,[7]令和3年度契約状況調査票!$F:$AR,31,FALSE))))))))</f>
        <v/>
      </c>
      <c r="P79" s="36" t="str">
        <f>IF(A79="","",VLOOKUP(A79,[7]令和3年度契約状況調査票!$F:$BY,52,FALSE))</f>
        <v/>
      </c>
    </row>
    <row r="80" spans="1:16" s="36" customFormat="1" ht="67.5" hidden="1" customHeight="1">
      <c r="A80" s="42" t="str">
        <f>IF(MAX([7]令和3年度契約状況調査票!F74:F319)&gt;=ROW()-5,ROW()-5,"")</f>
        <v/>
      </c>
      <c r="B80" s="13" t="str">
        <f>IF(A80="","",VLOOKUP(A80,[7]令和3年度契約状況調査票!$F:$AR,4,FALSE))</f>
        <v/>
      </c>
      <c r="C80" s="14" t="str">
        <f>IF(A80="","",VLOOKUP(A80,[7]令和3年度契約状況調査票!$F:$AR,5,FALSE))</f>
        <v/>
      </c>
      <c r="D80" s="15" t="str">
        <f>IF(A80="","",VLOOKUP(A80,[7]令和3年度契約状況調査票!$F:$AR,8,FALSE))</f>
        <v/>
      </c>
      <c r="E80" s="13" t="str">
        <f>IF(A80="","",VLOOKUP(A80,[7]令和3年度契約状況調査票!$F:$AR,9,FALSE))</f>
        <v/>
      </c>
      <c r="F80" s="16" t="str">
        <f>IF(A80="","",VLOOKUP(A80,[7]令和3年度契約状況調査票!$F:$AR,10,FALSE))</f>
        <v/>
      </c>
      <c r="G80" s="45" t="str">
        <f>IF(A80="","",VLOOKUP(A80,[7]令和3年度契約状況調査票!$F:$AR,30,FALSE))</f>
        <v/>
      </c>
      <c r="H80" s="18" t="str">
        <f>IF(A80="","",IF(VLOOKUP(A80,[7]令和3年度契約状況調査票!$F:$AR,20,FALSE)="②同種の他の契約の予定価格を類推されるおそれがあるため公表しない","同種の他の契約の予定価格を類推されるおそれがあるため公表しない",IF(VLOOKUP(A80,[7]令和3年度契約状況調査票!$F:$AR,20,FALSE)="－","－",IF(VLOOKUP(A80,[7]令和3年度契約状況調査票!$F:$AR,6,FALSE)&lt;&gt;"",TEXT(VLOOKUP(A80,[7]令和3年度契約状況調査票!$F:$AR,13,FALSE),"#,##0円")&amp;CHAR(10)&amp;"(A)",VLOOKUP(A80,[7]令和3年度契約状況調査票!$F:$AR,13,FALSE)))))</f>
        <v/>
      </c>
      <c r="I80" s="18" t="str">
        <f>IF(A80="","",VLOOKUP(A80,[7]令和3年度契約状況調査票!$F:$AR,14,FALSE))</f>
        <v/>
      </c>
      <c r="J80" s="20" t="str">
        <f>IF(A80="","",IF(VLOOKUP(A80,[7]令和3年度契約状況調査票!$F:$AR,20,FALSE)="②同種の他の契約の予定価格を類推されるおそれがあるため公表しない","－",IF(VLOOKUP(A80,[7]令和3年度契約状況調査票!$F:$AR,20,FALSE)="－","－",IF(VLOOKUP(A80,[7]令和3年度契約状況調査票!$F:$AR,6,FALSE)&lt;&gt;"",TEXT(VLOOKUP(A80,[7]令和3年度契約状況調査票!$F:$AR,16,FALSE),"#.0%")&amp;CHAR(10)&amp;"(B/A×100)",VLOOKUP(A80,[7]令和3年度契約状況調査票!$F:$AR,16,FALSE)))))</f>
        <v/>
      </c>
      <c r="K80" s="38"/>
      <c r="L80" s="20" t="str">
        <f>IF(A80="","",IF(VLOOKUP(A80,[7]令和3年度契約状況調査票!$F:$AR,26,FALSE)="①公益社団法人","公社",IF(VLOOKUP(A80,[7]令和3年度契約状況調査票!$F:$AR,26,FALSE)="②公益財団法人","公財","")))</f>
        <v/>
      </c>
      <c r="M80" s="20" t="str">
        <f>IF(A80="","",VLOOKUP(A80,[7]令和3年度契約状況調査票!$F:$AR,27,FALSE))</f>
        <v/>
      </c>
      <c r="N80" s="20" t="str">
        <f>IF(A80="","",IF(VLOOKUP(A80,[7]令和3年度契約状況調査票!$F:$AR,27,FALSE)="国所管",VLOOKUP(A80,[7]令和3年度契約状況調査票!$F:$AR,21,FALSE),""))</f>
        <v/>
      </c>
      <c r="O80" s="22" t="str">
        <f>IF(A80="","",IF(AND(Q80="○",P80="分担契約/単価契約"),"単価契約"&amp;CHAR(10)&amp;"予定調達総額 "&amp;TEXT(VLOOKUP(A80,[7]令和3年度契約状況調査票!$F:$AR,15,FALSE),"#,##0円")&amp;"(B)"&amp;CHAR(10)&amp;"分担契約"&amp;CHAR(10)&amp;VLOOKUP(A80,[7]令和3年度契約状況調査票!$F:$AR,31,FALSE),IF(AND(Q80="○",P80="分担契約"),"分担契約"&amp;CHAR(10)&amp;"契約総額 "&amp;TEXT(VLOOKUP(A80,[7]令和3年度契約状況調査票!$F:$AR,15,FALSE),"#,##0円")&amp;"(B)"&amp;CHAR(10)&amp;VLOOKUP(A80,[7]令和3年度契約状況調査票!$F:$AR,31,FALSE),(IF(P80="分担契約/単価契約","単価契約"&amp;CHAR(10)&amp;"予定調達総額 "&amp;TEXT(VLOOKUP(A80,[7]令和3年度契約状況調査票!$F:$AR,15,FALSE),"#,##0円")&amp;CHAR(10)&amp;"分担契約"&amp;CHAR(10)&amp;VLOOKUP(A80,[7]令和3年度契約状況調査票!$F:$AR,31,FALSE),IF(P80="分担契約","分担契約"&amp;CHAR(10)&amp;"契約総額 "&amp;TEXT(VLOOKUP(A80,[7]令和3年度契約状況調査票!$F:$AR,15,FALSE),"#,##0円")&amp;CHAR(10)&amp;VLOOKUP(A80,[7]令和3年度契約状況調査票!$F:$AR,31,FALSE),IF(P80="単価契約","単価契約"&amp;CHAR(10)&amp;"予定調達総額 "&amp;TEXT(VLOOKUP(A80,[7]令和3年度契約状況調査票!$F:$AR,15,FALSE),"#,##0円")&amp;CHAR(10)&amp;VLOOKUP(A80,[7]令和3年度契約状況調査票!$F:$AR,31,FALSE),VLOOKUP(A80,[7]令和3年度契約状況調査票!$F:$AR,31,FALSE))))))))</f>
        <v/>
      </c>
      <c r="P80" s="36" t="str">
        <f>IF(A80="","",VLOOKUP(A80,[7]令和3年度契約状況調査票!$F:$BY,52,FALSE))</f>
        <v/>
      </c>
    </row>
    <row r="81" spans="1:16" s="36" customFormat="1" ht="67.5" hidden="1" customHeight="1">
      <c r="A81" s="42" t="str">
        <f>IF(MAX([7]令和3年度契約状況調査票!F75:F320)&gt;=ROW()-5,ROW()-5,"")</f>
        <v/>
      </c>
      <c r="B81" s="13" t="str">
        <f>IF(A81="","",VLOOKUP(A81,[7]令和3年度契約状況調査票!$F:$AR,4,FALSE))</f>
        <v/>
      </c>
      <c r="C81" s="14" t="str">
        <f>IF(A81="","",VLOOKUP(A81,[7]令和3年度契約状況調査票!$F:$AR,5,FALSE))</f>
        <v/>
      </c>
      <c r="D81" s="15" t="str">
        <f>IF(A81="","",VLOOKUP(A81,[7]令和3年度契約状況調査票!$F:$AR,8,FALSE))</f>
        <v/>
      </c>
      <c r="E81" s="13" t="str">
        <f>IF(A81="","",VLOOKUP(A81,[7]令和3年度契約状況調査票!$F:$AR,9,FALSE))</f>
        <v/>
      </c>
      <c r="F81" s="16" t="str">
        <f>IF(A81="","",VLOOKUP(A81,[7]令和3年度契約状況調査票!$F:$AR,10,FALSE))</f>
        <v/>
      </c>
      <c r="G81" s="45" t="str">
        <f>IF(A81="","",VLOOKUP(A81,[7]令和3年度契約状況調査票!$F:$AR,30,FALSE))</f>
        <v/>
      </c>
      <c r="H81" s="18" t="str">
        <f>IF(A81="","",IF(VLOOKUP(A81,[7]令和3年度契約状況調査票!$F:$AR,20,FALSE)="②同種の他の契約の予定価格を類推されるおそれがあるため公表しない","同種の他の契約の予定価格を類推されるおそれがあるため公表しない",IF(VLOOKUP(A81,[7]令和3年度契約状況調査票!$F:$AR,20,FALSE)="－","－",IF(VLOOKUP(A81,[7]令和3年度契約状況調査票!$F:$AR,6,FALSE)&lt;&gt;"",TEXT(VLOOKUP(A81,[7]令和3年度契約状況調査票!$F:$AR,13,FALSE),"#,##0円")&amp;CHAR(10)&amp;"(A)",VLOOKUP(A81,[7]令和3年度契約状況調査票!$F:$AR,13,FALSE)))))</f>
        <v/>
      </c>
      <c r="I81" s="18" t="str">
        <f>IF(A81="","",VLOOKUP(A81,[7]令和3年度契約状況調査票!$F:$AR,14,FALSE))</f>
        <v/>
      </c>
      <c r="J81" s="20" t="str">
        <f>IF(A81="","",IF(VLOOKUP(A81,[7]令和3年度契約状況調査票!$F:$AR,20,FALSE)="②同種の他の契約の予定価格を類推されるおそれがあるため公表しない","－",IF(VLOOKUP(A81,[7]令和3年度契約状況調査票!$F:$AR,20,FALSE)="－","－",IF(VLOOKUP(A81,[7]令和3年度契約状況調査票!$F:$AR,6,FALSE)&lt;&gt;"",TEXT(VLOOKUP(A81,[7]令和3年度契約状況調査票!$F:$AR,16,FALSE),"#.0%")&amp;CHAR(10)&amp;"(B/A×100)",VLOOKUP(A81,[7]令和3年度契約状況調査票!$F:$AR,16,FALSE)))))</f>
        <v/>
      </c>
      <c r="K81" s="38"/>
      <c r="L81" s="20" t="str">
        <f>IF(A81="","",IF(VLOOKUP(A81,[7]令和3年度契約状況調査票!$F:$AR,26,FALSE)="①公益社団法人","公社",IF(VLOOKUP(A81,[7]令和3年度契約状況調査票!$F:$AR,26,FALSE)="②公益財団法人","公財","")))</f>
        <v/>
      </c>
      <c r="M81" s="20" t="str">
        <f>IF(A81="","",VLOOKUP(A81,[7]令和3年度契約状況調査票!$F:$AR,27,FALSE))</f>
        <v/>
      </c>
      <c r="N81" s="20" t="str">
        <f>IF(A81="","",IF(VLOOKUP(A81,[7]令和3年度契約状況調査票!$F:$AR,27,FALSE)="国所管",VLOOKUP(A81,[7]令和3年度契約状況調査票!$F:$AR,21,FALSE),""))</f>
        <v/>
      </c>
      <c r="O81" s="22" t="str">
        <f>IF(A81="","",IF(AND(Q81="○",P81="分担契約/単価契約"),"単価契約"&amp;CHAR(10)&amp;"予定調達総額 "&amp;TEXT(VLOOKUP(A81,[7]令和3年度契約状況調査票!$F:$AR,15,FALSE),"#,##0円")&amp;"(B)"&amp;CHAR(10)&amp;"分担契約"&amp;CHAR(10)&amp;VLOOKUP(A81,[7]令和3年度契約状況調査票!$F:$AR,31,FALSE),IF(AND(Q81="○",P81="分担契約"),"分担契約"&amp;CHAR(10)&amp;"契約総額 "&amp;TEXT(VLOOKUP(A81,[7]令和3年度契約状況調査票!$F:$AR,15,FALSE),"#,##0円")&amp;"(B)"&amp;CHAR(10)&amp;VLOOKUP(A81,[7]令和3年度契約状況調査票!$F:$AR,31,FALSE),(IF(P81="分担契約/単価契約","単価契約"&amp;CHAR(10)&amp;"予定調達総額 "&amp;TEXT(VLOOKUP(A81,[7]令和3年度契約状況調査票!$F:$AR,15,FALSE),"#,##0円")&amp;CHAR(10)&amp;"分担契約"&amp;CHAR(10)&amp;VLOOKUP(A81,[7]令和3年度契約状況調査票!$F:$AR,31,FALSE),IF(P81="分担契約","分担契約"&amp;CHAR(10)&amp;"契約総額 "&amp;TEXT(VLOOKUP(A81,[7]令和3年度契約状況調査票!$F:$AR,15,FALSE),"#,##0円")&amp;CHAR(10)&amp;VLOOKUP(A81,[7]令和3年度契約状況調査票!$F:$AR,31,FALSE),IF(P81="単価契約","単価契約"&amp;CHAR(10)&amp;"予定調達総額 "&amp;TEXT(VLOOKUP(A81,[7]令和3年度契約状況調査票!$F:$AR,15,FALSE),"#,##0円")&amp;CHAR(10)&amp;VLOOKUP(A81,[7]令和3年度契約状況調査票!$F:$AR,31,FALSE),VLOOKUP(A81,[7]令和3年度契約状況調査票!$F:$AR,31,FALSE))))))))</f>
        <v/>
      </c>
      <c r="P81" s="36" t="str">
        <f>IF(A81="","",VLOOKUP(A81,[7]令和3年度契約状況調査票!$F:$BY,52,FALSE))</f>
        <v/>
      </c>
    </row>
    <row r="82" spans="1:16" s="36" customFormat="1" ht="67.5" hidden="1" customHeight="1">
      <c r="A82" s="42" t="str">
        <f>IF(MAX([7]令和3年度契約状況調査票!F76:F321)&gt;=ROW()-5,ROW()-5,"")</f>
        <v/>
      </c>
      <c r="B82" s="13" t="str">
        <f>IF(A82="","",VLOOKUP(A82,[7]令和3年度契約状況調査票!$F:$AR,4,FALSE))</f>
        <v/>
      </c>
      <c r="C82" s="14" t="str">
        <f>IF(A82="","",VLOOKUP(A82,[7]令和3年度契約状況調査票!$F:$AR,5,FALSE))</f>
        <v/>
      </c>
      <c r="D82" s="15" t="str">
        <f>IF(A82="","",VLOOKUP(A82,[7]令和3年度契約状況調査票!$F:$AR,8,FALSE))</f>
        <v/>
      </c>
      <c r="E82" s="13" t="str">
        <f>IF(A82="","",VLOOKUP(A82,[7]令和3年度契約状況調査票!$F:$AR,9,FALSE))</f>
        <v/>
      </c>
      <c r="F82" s="16" t="str">
        <f>IF(A82="","",VLOOKUP(A82,[7]令和3年度契約状況調査票!$F:$AR,10,FALSE))</f>
        <v/>
      </c>
      <c r="G82" s="45" t="str">
        <f>IF(A82="","",VLOOKUP(A82,[7]令和3年度契約状況調査票!$F:$AR,30,FALSE))</f>
        <v/>
      </c>
      <c r="H82" s="18" t="str">
        <f>IF(A82="","",IF(VLOOKUP(A82,[7]令和3年度契約状況調査票!$F:$AR,20,FALSE)="②同種の他の契約の予定価格を類推されるおそれがあるため公表しない","同種の他の契約の予定価格を類推されるおそれがあるため公表しない",IF(VLOOKUP(A82,[7]令和3年度契約状況調査票!$F:$AR,20,FALSE)="－","－",IF(VLOOKUP(A82,[7]令和3年度契約状況調査票!$F:$AR,6,FALSE)&lt;&gt;"",TEXT(VLOOKUP(A82,[7]令和3年度契約状況調査票!$F:$AR,13,FALSE),"#,##0円")&amp;CHAR(10)&amp;"(A)",VLOOKUP(A82,[7]令和3年度契約状況調査票!$F:$AR,13,FALSE)))))</f>
        <v/>
      </c>
      <c r="I82" s="18" t="str">
        <f>IF(A82="","",VLOOKUP(A82,[7]令和3年度契約状況調査票!$F:$AR,14,FALSE))</f>
        <v/>
      </c>
      <c r="J82" s="20" t="str">
        <f>IF(A82="","",IF(VLOOKUP(A82,[7]令和3年度契約状況調査票!$F:$AR,20,FALSE)="②同種の他の契約の予定価格を類推されるおそれがあるため公表しない","－",IF(VLOOKUP(A82,[7]令和3年度契約状況調査票!$F:$AR,20,FALSE)="－","－",IF(VLOOKUP(A82,[7]令和3年度契約状況調査票!$F:$AR,6,FALSE)&lt;&gt;"",TEXT(VLOOKUP(A82,[7]令和3年度契約状況調査票!$F:$AR,16,FALSE),"#.0%")&amp;CHAR(10)&amp;"(B/A×100)",VLOOKUP(A82,[7]令和3年度契約状況調査票!$F:$AR,16,FALSE)))))</f>
        <v/>
      </c>
      <c r="K82" s="38"/>
      <c r="L82" s="20" t="str">
        <f>IF(A82="","",IF(VLOOKUP(A82,[7]令和3年度契約状況調査票!$F:$AR,26,FALSE)="①公益社団法人","公社",IF(VLOOKUP(A82,[7]令和3年度契約状況調査票!$F:$AR,26,FALSE)="②公益財団法人","公財","")))</f>
        <v/>
      </c>
      <c r="M82" s="20" t="str">
        <f>IF(A82="","",VLOOKUP(A82,[7]令和3年度契約状況調査票!$F:$AR,27,FALSE))</f>
        <v/>
      </c>
      <c r="N82" s="20" t="str">
        <f>IF(A82="","",IF(VLOOKUP(A82,[7]令和3年度契約状況調査票!$F:$AR,27,FALSE)="国所管",VLOOKUP(A82,[7]令和3年度契約状況調査票!$F:$AR,21,FALSE),""))</f>
        <v/>
      </c>
      <c r="O82" s="22" t="str">
        <f>IF(A82="","",IF(AND(Q82="○",P82="分担契約/単価契約"),"単価契約"&amp;CHAR(10)&amp;"予定調達総額 "&amp;TEXT(VLOOKUP(A82,[7]令和3年度契約状況調査票!$F:$AR,15,FALSE),"#,##0円")&amp;"(B)"&amp;CHAR(10)&amp;"分担契約"&amp;CHAR(10)&amp;VLOOKUP(A82,[7]令和3年度契約状況調査票!$F:$AR,31,FALSE),IF(AND(Q82="○",P82="分担契約"),"分担契約"&amp;CHAR(10)&amp;"契約総額 "&amp;TEXT(VLOOKUP(A82,[7]令和3年度契約状況調査票!$F:$AR,15,FALSE),"#,##0円")&amp;"(B)"&amp;CHAR(10)&amp;VLOOKUP(A82,[7]令和3年度契約状況調査票!$F:$AR,31,FALSE),(IF(P82="分担契約/単価契約","単価契約"&amp;CHAR(10)&amp;"予定調達総額 "&amp;TEXT(VLOOKUP(A82,[7]令和3年度契約状況調査票!$F:$AR,15,FALSE),"#,##0円")&amp;CHAR(10)&amp;"分担契約"&amp;CHAR(10)&amp;VLOOKUP(A82,[7]令和3年度契約状況調査票!$F:$AR,31,FALSE),IF(P82="分担契約","分担契約"&amp;CHAR(10)&amp;"契約総額 "&amp;TEXT(VLOOKUP(A82,[7]令和3年度契約状況調査票!$F:$AR,15,FALSE),"#,##0円")&amp;CHAR(10)&amp;VLOOKUP(A82,[7]令和3年度契約状況調査票!$F:$AR,31,FALSE),IF(P82="単価契約","単価契約"&amp;CHAR(10)&amp;"予定調達総額 "&amp;TEXT(VLOOKUP(A82,[7]令和3年度契約状況調査票!$F:$AR,15,FALSE),"#,##0円")&amp;CHAR(10)&amp;VLOOKUP(A82,[7]令和3年度契約状況調査票!$F:$AR,31,FALSE),VLOOKUP(A82,[7]令和3年度契約状況調査票!$F:$AR,31,FALSE))))))))</f>
        <v/>
      </c>
      <c r="P82" s="36" t="str">
        <f>IF(A82="","",VLOOKUP(A82,[7]令和3年度契約状況調査票!$F:$BY,52,FALSE))</f>
        <v/>
      </c>
    </row>
    <row r="83" spans="1:16" s="36" customFormat="1" ht="67.5" hidden="1" customHeight="1">
      <c r="A83" s="42" t="str">
        <f>IF(MAX([7]令和3年度契約状況調査票!F77:F322)&gt;=ROW()-5,ROW()-5,"")</f>
        <v/>
      </c>
      <c r="B83" s="13" t="str">
        <f>IF(A83="","",VLOOKUP(A83,[7]令和3年度契約状況調査票!$F:$AR,4,FALSE))</f>
        <v/>
      </c>
      <c r="C83" s="14" t="str">
        <f>IF(A83="","",VLOOKUP(A83,[7]令和3年度契約状況調査票!$F:$AR,5,FALSE))</f>
        <v/>
      </c>
      <c r="D83" s="15" t="str">
        <f>IF(A83="","",VLOOKUP(A83,[7]令和3年度契約状況調査票!$F:$AR,8,FALSE))</f>
        <v/>
      </c>
      <c r="E83" s="13" t="str">
        <f>IF(A83="","",VLOOKUP(A83,[7]令和3年度契約状況調査票!$F:$AR,9,FALSE))</f>
        <v/>
      </c>
      <c r="F83" s="16" t="str">
        <f>IF(A83="","",VLOOKUP(A83,[7]令和3年度契約状況調査票!$F:$AR,10,FALSE))</f>
        <v/>
      </c>
      <c r="G83" s="45" t="str">
        <f>IF(A83="","",VLOOKUP(A83,[7]令和3年度契約状況調査票!$F:$AR,30,FALSE))</f>
        <v/>
      </c>
      <c r="H83" s="18" t="str">
        <f>IF(A83="","",IF(VLOOKUP(A83,[7]令和3年度契約状況調査票!$F:$AR,20,FALSE)="②同種の他の契約の予定価格を類推されるおそれがあるため公表しない","同種の他の契約の予定価格を類推されるおそれがあるため公表しない",IF(VLOOKUP(A83,[7]令和3年度契約状況調査票!$F:$AR,20,FALSE)="－","－",IF(VLOOKUP(A83,[7]令和3年度契約状況調査票!$F:$AR,6,FALSE)&lt;&gt;"",TEXT(VLOOKUP(A83,[7]令和3年度契約状況調査票!$F:$AR,13,FALSE),"#,##0円")&amp;CHAR(10)&amp;"(A)",VLOOKUP(A83,[7]令和3年度契約状況調査票!$F:$AR,13,FALSE)))))</f>
        <v/>
      </c>
      <c r="I83" s="18" t="str">
        <f>IF(A83="","",VLOOKUP(A83,[7]令和3年度契約状況調査票!$F:$AR,14,FALSE))</f>
        <v/>
      </c>
      <c r="J83" s="20" t="str">
        <f>IF(A83="","",IF(VLOOKUP(A83,[7]令和3年度契約状況調査票!$F:$AR,20,FALSE)="②同種の他の契約の予定価格を類推されるおそれがあるため公表しない","－",IF(VLOOKUP(A83,[7]令和3年度契約状況調査票!$F:$AR,20,FALSE)="－","－",IF(VLOOKUP(A83,[7]令和3年度契約状況調査票!$F:$AR,6,FALSE)&lt;&gt;"",TEXT(VLOOKUP(A83,[7]令和3年度契約状況調査票!$F:$AR,16,FALSE),"#.0%")&amp;CHAR(10)&amp;"(B/A×100)",VLOOKUP(A83,[7]令和3年度契約状況調査票!$F:$AR,16,FALSE)))))</f>
        <v/>
      </c>
      <c r="K83" s="38"/>
      <c r="L83" s="20" t="str">
        <f>IF(A83="","",IF(VLOOKUP(A83,[7]令和3年度契約状況調査票!$F:$AR,26,FALSE)="①公益社団法人","公社",IF(VLOOKUP(A83,[7]令和3年度契約状況調査票!$F:$AR,26,FALSE)="②公益財団法人","公財","")))</f>
        <v/>
      </c>
      <c r="M83" s="20" t="str">
        <f>IF(A83="","",VLOOKUP(A83,[7]令和3年度契約状況調査票!$F:$AR,27,FALSE))</f>
        <v/>
      </c>
      <c r="N83" s="20" t="str">
        <f>IF(A83="","",IF(VLOOKUP(A83,[7]令和3年度契約状況調査票!$F:$AR,27,FALSE)="国所管",VLOOKUP(A83,[7]令和3年度契約状況調査票!$F:$AR,21,FALSE),""))</f>
        <v/>
      </c>
      <c r="O83" s="22" t="str">
        <f>IF(A83="","",IF(AND(Q83="○",P83="分担契約/単価契約"),"単価契約"&amp;CHAR(10)&amp;"予定調達総額 "&amp;TEXT(VLOOKUP(A83,[7]令和3年度契約状況調査票!$F:$AR,15,FALSE),"#,##0円")&amp;"(B)"&amp;CHAR(10)&amp;"分担契約"&amp;CHAR(10)&amp;VLOOKUP(A83,[7]令和3年度契約状況調査票!$F:$AR,31,FALSE),IF(AND(Q83="○",P83="分担契約"),"分担契約"&amp;CHAR(10)&amp;"契約総額 "&amp;TEXT(VLOOKUP(A83,[7]令和3年度契約状況調査票!$F:$AR,15,FALSE),"#,##0円")&amp;"(B)"&amp;CHAR(10)&amp;VLOOKUP(A83,[7]令和3年度契約状況調査票!$F:$AR,31,FALSE),(IF(P83="分担契約/単価契約","単価契約"&amp;CHAR(10)&amp;"予定調達総額 "&amp;TEXT(VLOOKUP(A83,[7]令和3年度契約状況調査票!$F:$AR,15,FALSE),"#,##0円")&amp;CHAR(10)&amp;"分担契約"&amp;CHAR(10)&amp;VLOOKUP(A83,[7]令和3年度契約状況調査票!$F:$AR,31,FALSE),IF(P83="分担契約","分担契約"&amp;CHAR(10)&amp;"契約総額 "&amp;TEXT(VLOOKUP(A83,[7]令和3年度契約状況調査票!$F:$AR,15,FALSE),"#,##0円")&amp;CHAR(10)&amp;VLOOKUP(A83,[7]令和3年度契約状況調査票!$F:$AR,31,FALSE),IF(P83="単価契約","単価契約"&amp;CHAR(10)&amp;"予定調達総額 "&amp;TEXT(VLOOKUP(A83,[7]令和3年度契約状況調査票!$F:$AR,15,FALSE),"#,##0円")&amp;CHAR(10)&amp;VLOOKUP(A83,[7]令和3年度契約状況調査票!$F:$AR,31,FALSE),VLOOKUP(A83,[7]令和3年度契約状況調査票!$F:$AR,31,FALSE))))))))</f>
        <v/>
      </c>
      <c r="P83" s="36" t="str">
        <f>IF(A83="","",VLOOKUP(A83,[7]令和3年度契約状況調査票!$F:$BY,52,FALSE))</f>
        <v/>
      </c>
    </row>
    <row r="84" spans="1:16" s="36" customFormat="1" ht="67.5" hidden="1" customHeight="1">
      <c r="A84" s="42" t="str">
        <f>IF(MAX([7]令和3年度契約状況調査票!F78:F323)&gt;=ROW()-5,ROW()-5,"")</f>
        <v/>
      </c>
      <c r="B84" s="13" t="str">
        <f>IF(A84="","",VLOOKUP(A84,[7]令和3年度契約状況調査票!$F:$AR,4,FALSE))</f>
        <v/>
      </c>
      <c r="C84" s="14" t="str">
        <f>IF(A84="","",VLOOKUP(A84,[7]令和3年度契約状況調査票!$F:$AR,5,FALSE))</f>
        <v/>
      </c>
      <c r="D84" s="15" t="str">
        <f>IF(A84="","",VLOOKUP(A84,[7]令和3年度契約状況調査票!$F:$AR,8,FALSE))</f>
        <v/>
      </c>
      <c r="E84" s="13" t="str">
        <f>IF(A84="","",VLOOKUP(A84,[7]令和3年度契約状況調査票!$F:$AR,9,FALSE))</f>
        <v/>
      </c>
      <c r="F84" s="16" t="str">
        <f>IF(A84="","",VLOOKUP(A84,[7]令和3年度契約状況調査票!$F:$AR,10,FALSE))</f>
        <v/>
      </c>
      <c r="G84" s="45" t="str">
        <f>IF(A84="","",VLOOKUP(A84,[7]令和3年度契約状況調査票!$F:$AR,30,FALSE))</f>
        <v/>
      </c>
      <c r="H84" s="18" t="str">
        <f>IF(A84="","",IF(VLOOKUP(A84,[7]令和3年度契約状況調査票!$F:$AR,20,FALSE)="②同種の他の契約の予定価格を類推されるおそれがあるため公表しない","同種の他の契約の予定価格を類推されるおそれがあるため公表しない",IF(VLOOKUP(A84,[7]令和3年度契約状況調査票!$F:$AR,20,FALSE)="－","－",IF(VLOOKUP(A84,[7]令和3年度契約状況調査票!$F:$AR,6,FALSE)&lt;&gt;"",TEXT(VLOOKUP(A84,[7]令和3年度契約状況調査票!$F:$AR,13,FALSE),"#,##0円")&amp;CHAR(10)&amp;"(A)",VLOOKUP(A84,[7]令和3年度契約状況調査票!$F:$AR,13,FALSE)))))</f>
        <v/>
      </c>
      <c r="I84" s="18" t="str">
        <f>IF(A84="","",VLOOKUP(A84,[7]令和3年度契約状況調査票!$F:$AR,14,FALSE))</f>
        <v/>
      </c>
      <c r="J84" s="20" t="str">
        <f>IF(A84="","",IF(VLOOKUP(A84,[7]令和3年度契約状況調査票!$F:$AR,20,FALSE)="②同種の他の契約の予定価格を類推されるおそれがあるため公表しない","－",IF(VLOOKUP(A84,[7]令和3年度契約状況調査票!$F:$AR,20,FALSE)="－","－",IF(VLOOKUP(A84,[7]令和3年度契約状況調査票!$F:$AR,6,FALSE)&lt;&gt;"",TEXT(VLOOKUP(A84,[7]令和3年度契約状況調査票!$F:$AR,16,FALSE),"#.0%")&amp;CHAR(10)&amp;"(B/A×100)",VLOOKUP(A84,[7]令和3年度契約状況調査票!$F:$AR,16,FALSE)))))</f>
        <v/>
      </c>
      <c r="K84" s="38"/>
      <c r="L84" s="20" t="str">
        <f>IF(A84="","",IF(VLOOKUP(A84,[7]令和3年度契約状況調査票!$F:$AR,26,FALSE)="①公益社団法人","公社",IF(VLOOKUP(A84,[7]令和3年度契約状況調査票!$F:$AR,26,FALSE)="②公益財団法人","公財","")))</f>
        <v/>
      </c>
      <c r="M84" s="20" t="str">
        <f>IF(A84="","",VLOOKUP(A84,[7]令和3年度契約状況調査票!$F:$AR,27,FALSE))</f>
        <v/>
      </c>
      <c r="N84" s="20" t="str">
        <f>IF(A84="","",IF(VLOOKUP(A84,[7]令和3年度契約状況調査票!$F:$AR,27,FALSE)="国所管",VLOOKUP(A84,[7]令和3年度契約状況調査票!$F:$AR,21,FALSE),""))</f>
        <v/>
      </c>
      <c r="O84" s="22" t="str">
        <f>IF(A84="","",IF(AND(Q84="○",P84="分担契約/単価契約"),"単価契約"&amp;CHAR(10)&amp;"予定調達総額 "&amp;TEXT(VLOOKUP(A84,[7]令和3年度契約状況調査票!$F:$AR,15,FALSE),"#,##0円")&amp;"(B)"&amp;CHAR(10)&amp;"分担契約"&amp;CHAR(10)&amp;VLOOKUP(A84,[7]令和3年度契約状況調査票!$F:$AR,31,FALSE),IF(AND(Q84="○",P84="分担契約"),"分担契約"&amp;CHAR(10)&amp;"契約総額 "&amp;TEXT(VLOOKUP(A84,[7]令和3年度契約状況調査票!$F:$AR,15,FALSE),"#,##0円")&amp;"(B)"&amp;CHAR(10)&amp;VLOOKUP(A84,[7]令和3年度契約状況調査票!$F:$AR,31,FALSE),(IF(P84="分担契約/単価契約","単価契約"&amp;CHAR(10)&amp;"予定調達総額 "&amp;TEXT(VLOOKUP(A84,[7]令和3年度契約状況調査票!$F:$AR,15,FALSE),"#,##0円")&amp;CHAR(10)&amp;"分担契約"&amp;CHAR(10)&amp;VLOOKUP(A84,[7]令和3年度契約状況調査票!$F:$AR,31,FALSE),IF(P84="分担契約","分担契約"&amp;CHAR(10)&amp;"契約総額 "&amp;TEXT(VLOOKUP(A84,[7]令和3年度契約状況調査票!$F:$AR,15,FALSE),"#,##0円")&amp;CHAR(10)&amp;VLOOKUP(A84,[7]令和3年度契約状況調査票!$F:$AR,31,FALSE),IF(P84="単価契約","単価契約"&amp;CHAR(10)&amp;"予定調達総額 "&amp;TEXT(VLOOKUP(A84,[7]令和3年度契約状況調査票!$F:$AR,15,FALSE),"#,##0円")&amp;CHAR(10)&amp;VLOOKUP(A84,[7]令和3年度契約状況調査票!$F:$AR,31,FALSE),VLOOKUP(A84,[7]令和3年度契約状況調査票!$F:$AR,31,FALSE))))))))</f>
        <v/>
      </c>
      <c r="P84" s="36" t="str">
        <f>IF(A84="","",VLOOKUP(A84,[7]令和3年度契約状況調査票!$F:$BY,52,FALSE))</f>
        <v/>
      </c>
    </row>
    <row r="85" spans="1:16" s="36" customFormat="1" ht="67.5" hidden="1" customHeight="1">
      <c r="A85" s="42" t="str">
        <f>IF(MAX([7]令和3年度契約状況調査票!F79:F324)&gt;=ROW()-5,ROW()-5,"")</f>
        <v/>
      </c>
      <c r="B85" s="13" t="str">
        <f>IF(A85="","",VLOOKUP(A85,[7]令和3年度契約状況調査票!$F:$AR,4,FALSE))</f>
        <v/>
      </c>
      <c r="C85" s="14" t="str">
        <f>IF(A85="","",VLOOKUP(A85,[7]令和3年度契約状況調査票!$F:$AR,5,FALSE))</f>
        <v/>
      </c>
      <c r="D85" s="15" t="str">
        <f>IF(A85="","",VLOOKUP(A85,[7]令和3年度契約状況調査票!$F:$AR,8,FALSE))</f>
        <v/>
      </c>
      <c r="E85" s="13" t="str">
        <f>IF(A85="","",VLOOKUP(A85,[7]令和3年度契約状況調査票!$F:$AR,9,FALSE))</f>
        <v/>
      </c>
      <c r="F85" s="16" t="str">
        <f>IF(A85="","",VLOOKUP(A85,[7]令和3年度契約状況調査票!$F:$AR,10,FALSE))</f>
        <v/>
      </c>
      <c r="G85" s="45" t="str">
        <f>IF(A85="","",VLOOKUP(A85,[7]令和3年度契約状況調査票!$F:$AR,30,FALSE))</f>
        <v/>
      </c>
      <c r="H85" s="18" t="str">
        <f>IF(A85="","",IF(VLOOKUP(A85,[7]令和3年度契約状況調査票!$F:$AR,20,FALSE)="②同種の他の契約の予定価格を類推されるおそれがあるため公表しない","同種の他の契約の予定価格を類推されるおそれがあるため公表しない",IF(VLOOKUP(A85,[7]令和3年度契約状況調査票!$F:$AR,20,FALSE)="－","－",IF(VLOOKUP(A85,[7]令和3年度契約状況調査票!$F:$AR,6,FALSE)&lt;&gt;"",TEXT(VLOOKUP(A85,[7]令和3年度契約状況調査票!$F:$AR,13,FALSE),"#,##0円")&amp;CHAR(10)&amp;"(A)",VLOOKUP(A85,[7]令和3年度契約状況調査票!$F:$AR,13,FALSE)))))</f>
        <v/>
      </c>
      <c r="I85" s="18" t="str">
        <f>IF(A85="","",VLOOKUP(A85,[7]令和3年度契約状況調査票!$F:$AR,14,FALSE))</f>
        <v/>
      </c>
      <c r="J85" s="20" t="str">
        <f>IF(A85="","",IF(VLOOKUP(A85,[7]令和3年度契約状況調査票!$F:$AR,20,FALSE)="②同種の他の契約の予定価格を類推されるおそれがあるため公表しない","－",IF(VLOOKUP(A85,[7]令和3年度契約状況調査票!$F:$AR,20,FALSE)="－","－",IF(VLOOKUP(A85,[7]令和3年度契約状況調査票!$F:$AR,6,FALSE)&lt;&gt;"",TEXT(VLOOKUP(A85,[7]令和3年度契約状況調査票!$F:$AR,16,FALSE),"#.0%")&amp;CHAR(10)&amp;"(B/A×100)",VLOOKUP(A85,[7]令和3年度契約状況調査票!$F:$AR,16,FALSE)))))</f>
        <v/>
      </c>
      <c r="K85" s="38"/>
      <c r="L85" s="20" t="str">
        <f>IF(A85="","",IF(VLOOKUP(A85,[7]令和3年度契約状況調査票!$F:$AR,26,FALSE)="①公益社団法人","公社",IF(VLOOKUP(A85,[7]令和3年度契約状況調査票!$F:$AR,26,FALSE)="②公益財団法人","公財","")))</f>
        <v/>
      </c>
      <c r="M85" s="20" t="str">
        <f>IF(A85="","",VLOOKUP(A85,[7]令和3年度契約状況調査票!$F:$AR,27,FALSE))</f>
        <v/>
      </c>
      <c r="N85" s="20" t="str">
        <f>IF(A85="","",IF(VLOOKUP(A85,[7]令和3年度契約状況調査票!$F:$AR,27,FALSE)="国所管",VLOOKUP(A85,[7]令和3年度契約状況調査票!$F:$AR,21,FALSE),""))</f>
        <v/>
      </c>
      <c r="O85" s="22" t="str">
        <f>IF(A85="","",IF(AND(Q85="○",P85="分担契約/単価契約"),"単価契約"&amp;CHAR(10)&amp;"予定調達総額 "&amp;TEXT(VLOOKUP(A85,[7]令和3年度契約状況調査票!$F:$AR,15,FALSE),"#,##0円")&amp;"(B)"&amp;CHAR(10)&amp;"分担契約"&amp;CHAR(10)&amp;VLOOKUP(A85,[7]令和3年度契約状況調査票!$F:$AR,31,FALSE),IF(AND(Q85="○",P85="分担契約"),"分担契約"&amp;CHAR(10)&amp;"契約総額 "&amp;TEXT(VLOOKUP(A85,[7]令和3年度契約状況調査票!$F:$AR,15,FALSE),"#,##0円")&amp;"(B)"&amp;CHAR(10)&amp;VLOOKUP(A85,[7]令和3年度契約状況調査票!$F:$AR,31,FALSE),(IF(P85="分担契約/単価契約","単価契約"&amp;CHAR(10)&amp;"予定調達総額 "&amp;TEXT(VLOOKUP(A85,[7]令和3年度契約状況調査票!$F:$AR,15,FALSE),"#,##0円")&amp;CHAR(10)&amp;"分担契約"&amp;CHAR(10)&amp;VLOOKUP(A85,[7]令和3年度契約状況調査票!$F:$AR,31,FALSE),IF(P85="分担契約","分担契約"&amp;CHAR(10)&amp;"契約総額 "&amp;TEXT(VLOOKUP(A85,[7]令和3年度契約状況調査票!$F:$AR,15,FALSE),"#,##0円")&amp;CHAR(10)&amp;VLOOKUP(A85,[7]令和3年度契約状況調査票!$F:$AR,31,FALSE),IF(P85="単価契約","単価契約"&amp;CHAR(10)&amp;"予定調達総額 "&amp;TEXT(VLOOKUP(A85,[7]令和3年度契約状況調査票!$F:$AR,15,FALSE),"#,##0円")&amp;CHAR(10)&amp;VLOOKUP(A85,[7]令和3年度契約状況調査票!$F:$AR,31,FALSE),VLOOKUP(A85,[7]令和3年度契約状況調査票!$F:$AR,31,FALSE))))))))</f>
        <v/>
      </c>
      <c r="P85" s="36" t="str">
        <f>IF(A85="","",VLOOKUP(A85,[7]令和3年度契約状況調査票!$F:$BY,52,FALSE))</f>
        <v/>
      </c>
    </row>
    <row r="86" spans="1:16" s="36" customFormat="1" ht="67.5" hidden="1" customHeight="1">
      <c r="A86" s="42" t="str">
        <f>IF(MAX([7]令和3年度契約状況調査票!F80:F325)&gt;=ROW()-5,ROW()-5,"")</f>
        <v/>
      </c>
      <c r="B86" s="13" t="str">
        <f>IF(A86="","",VLOOKUP(A86,[7]令和3年度契約状況調査票!$F:$AR,4,FALSE))</f>
        <v/>
      </c>
      <c r="C86" s="14" t="str">
        <f>IF(A86="","",VLOOKUP(A86,[7]令和3年度契約状況調査票!$F:$AR,5,FALSE))</f>
        <v/>
      </c>
      <c r="D86" s="15" t="str">
        <f>IF(A86="","",VLOOKUP(A86,[7]令和3年度契約状況調査票!$F:$AR,8,FALSE))</f>
        <v/>
      </c>
      <c r="E86" s="13" t="str">
        <f>IF(A86="","",VLOOKUP(A86,[7]令和3年度契約状況調査票!$F:$AR,9,FALSE))</f>
        <v/>
      </c>
      <c r="F86" s="16" t="str">
        <f>IF(A86="","",VLOOKUP(A86,[7]令和3年度契約状況調査票!$F:$AR,10,FALSE))</f>
        <v/>
      </c>
      <c r="G86" s="45" t="str">
        <f>IF(A86="","",VLOOKUP(A86,[7]令和3年度契約状況調査票!$F:$AR,30,FALSE))</f>
        <v/>
      </c>
      <c r="H86" s="18" t="str">
        <f>IF(A86="","",IF(VLOOKUP(A86,[7]令和3年度契約状況調査票!$F:$AR,20,FALSE)="②同種の他の契約の予定価格を類推されるおそれがあるため公表しない","同種の他の契約の予定価格を類推されるおそれがあるため公表しない",IF(VLOOKUP(A86,[7]令和3年度契約状況調査票!$F:$AR,20,FALSE)="－","－",IF(VLOOKUP(A86,[7]令和3年度契約状況調査票!$F:$AR,6,FALSE)&lt;&gt;"",TEXT(VLOOKUP(A86,[7]令和3年度契約状況調査票!$F:$AR,13,FALSE),"#,##0円")&amp;CHAR(10)&amp;"(A)",VLOOKUP(A86,[7]令和3年度契約状況調査票!$F:$AR,13,FALSE)))))</f>
        <v/>
      </c>
      <c r="I86" s="18" t="str">
        <f>IF(A86="","",VLOOKUP(A86,[7]令和3年度契約状況調査票!$F:$AR,14,FALSE))</f>
        <v/>
      </c>
      <c r="J86" s="20" t="str">
        <f>IF(A86="","",IF(VLOOKUP(A86,[7]令和3年度契約状況調査票!$F:$AR,20,FALSE)="②同種の他の契約の予定価格を類推されるおそれがあるため公表しない","－",IF(VLOOKUP(A86,[7]令和3年度契約状況調査票!$F:$AR,20,FALSE)="－","－",IF(VLOOKUP(A86,[7]令和3年度契約状況調査票!$F:$AR,6,FALSE)&lt;&gt;"",TEXT(VLOOKUP(A86,[7]令和3年度契約状況調査票!$F:$AR,16,FALSE),"#.0%")&amp;CHAR(10)&amp;"(B/A×100)",VLOOKUP(A86,[7]令和3年度契約状況調査票!$F:$AR,16,FALSE)))))</f>
        <v/>
      </c>
      <c r="K86" s="38"/>
      <c r="L86" s="20" t="str">
        <f>IF(A86="","",IF(VLOOKUP(A86,[7]令和3年度契約状況調査票!$F:$AR,26,FALSE)="①公益社団法人","公社",IF(VLOOKUP(A86,[7]令和3年度契約状況調査票!$F:$AR,26,FALSE)="②公益財団法人","公財","")))</f>
        <v/>
      </c>
      <c r="M86" s="20" t="str">
        <f>IF(A86="","",VLOOKUP(A86,[7]令和3年度契約状況調査票!$F:$AR,27,FALSE))</f>
        <v/>
      </c>
      <c r="N86" s="20" t="str">
        <f>IF(A86="","",IF(VLOOKUP(A86,[7]令和3年度契約状況調査票!$F:$AR,27,FALSE)="国所管",VLOOKUP(A86,[7]令和3年度契約状況調査票!$F:$AR,21,FALSE),""))</f>
        <v/>
      </c>
      <c r="O86" s="22" t="str">
        <f>IF(A86="","",IF(AND(Q86="○",P86="分担契約/単価契約"),"単価契約"&amp;CHAR(10)&amp;"予定調達総額 "&amp;TEXT(VLOOKUP(A86,[7]令和3年度契約状況調査票!$F:$AR,15,FALSE),"#,##0円")&amp;"(B)"&amp;CHAR(10)&amp;"分担契約"&amp;CHAR(10)&amp;VLOOKUP(A86,[7]令和3年度契約状況調査票!$F:$AR,31,FALSE),IF(AND(Q86="○",P86="分担契約"),"分担契約"&amp;CHAR(10)&amp;"契約総額 "&amp;TEXT(VLOOKUP(A86,[7]令和3年度契約状況調査票!$F:$AR,15,FALSE),"#,##0円")&amp;"(B)"&amp;CHAR(10)&amp;VLOOKUP(A86,[7]令和3年度契約状況調査票!$F:$AR,31,FALSE),(IF(P86="分担契約/単価契約","単価契約"&amp;CHAR(10)&amp;"予定調達総額 "&amp;TEXT(VLOOKUP(A86,[7]令和3年度契約状況調査票!$F:$AR,15,FALSE),"#,##0円")&amp;CHAR(10)&amp;"分担契約"&amp;CHAR(10)&amp;VLOOKUP(A86,[7]令和3年度契約状況調査票!$F:$AR,31,FALSE),IF(P86="分担契約","分担契約"&amp;CHAR(10)&amp;"契約総額 "&amp;TEXT(VLOOKUP(A86,[7]令和3年度契約状況調査票!$F:$AR,15,FALSE),"#,##0円")&amp;CHAR(10)&amp;VLOOKUP(A86,[7]令和3年度契約状況調査票!$F:$AR,31,FALSE),IF(P86="単価契約","単価契約"&amp;CHAR(10)&amp;"予定調達総額 "&amp;TEXT(VLOOKUP(A86,[7]令和3年度契約状況調査票!$F:$AR,15,FALSE),"#,##0円")&amp;CHAR(10)&amp;VLOOKUP(A86,[7]令和3年度契約状況調査票!$F:$AR,31,FALSE),VLOOKUP(A86,[7]令和3年度契約状況調査票!$F:$AR,31,FALSE))))))))</f>
        <v/>
      </c>
      <c r="P86" s="36" t="str">
        <f>IF(A86="","",VLOOKUP(A86,[7]令和3年度契約状況調査票!$F:$BY,52,FALSE))</f>
        <v/>
      </c>
    </row>
    <row r="87" spans="1:16" s="36" customFormat="1" ht="60" hidden="1" customHeight="1">
      <c r="A87" s="42" t="str">
        <f>IF(MAX([7]令和3年度契約状況調査票!F81:F326)&gt;=ROW()-5,ROW()-5,"")</f>
        <v/>
      </c>
      <c r="B87" s="13" t="str">
        <f>IF(A87="","",VLOOKUP(A87,[7]令和3年度契約状況調査票!$F:$AR,4,FALSE))</f>
        <v/>
      </c>
      <c r="C87" s="14" t="str">
        <f>IF(A87="","",VLOOKUP(A87,[7]令和3年度契約状況調査票!$F:$AR,5,FALSE))</f>
        <v/>
      </c>
      <c r="D87" s="15" t="str">
        <f>IF(A87="","",VLOOKUP(A87,[7]令和3年度契約状況調査票!$F:$AR,8,FALSE))</f>
        <v/>
      </c>
      <c r="E87" s="13" t="str">
        <f>IF(A87="","",VLOOKUP(A87,[7]令和3年度契約状況調査票!$F:$AR,9,FALSE))</f>
        <v/>
      </c>
      <c r="F87" s="16" t="str">
        <f>IF(A87="","",VLOOKUP(A87,[7]令和3年度契約状況調査票!$F:$AR,10,FALSE))</f>
        <v/>
      </c>
      <c r="G87" s="45" t="str">
        <f>IF(A87="","",VLOOKUP(A87,[7]令和3年度契約状況調査票!$F:$AR,30,FALSE))</f>
        <v/>
      </c>
      <c r="H87" s="18" t="str">
        <f>IF(A87="","",IF(VLOOKUP(A87,[7]令和3年度契約状況調査票!$F:$AR,20,FALSE)="②同種の他の契約の予定価格を類推されるおそれがあるため公表しない","同種の他の契約の予定価格を類推されるおそれがあるため公表しない",IF(VLOOKUP(A87,[7]令和3年度契約状況調査票!$F:$AR,20,FALSE)="－","－",IF(VLOOKUP(A87,[7]令和3年度契約状況調査票!$F:$AR,6,FALSE)&lt;&gt;"",TEXT(VLOOKUP(A87,[7]令和3年度契約状況調査票!$F:$AR,13,FALSE),"#,##0円")&amp;CHAR(10)&amp;"(A)",VLOOKUP(A87,[7]令和3年度契約状況調査票!$F:$AR,13,FALSE)))))</f>
        <v/>
      </c>
      <c r="I87" s="18" t="str">
        <f>IF(A87="","",VLOOKUP(A87,[7]令和3年度契約状況調査票!$F:$AR,14,FALSE))</f>
        <v/>
      </c>
      <c r="J87" s="20" t="str">
        <f>IF(A87="","",IF(VLOOKUP(A87,[7]令和3年度契約状況調査票!$F:$AR,20,FALSE)="②同種の他の契約の予定価格を類推されるおそれがあるため公表しない","－",IF(VLOOKUP(A87,[7]令和3年度契約状況調査票!$F:$AR,20,FALSE)="－","－",IF(VLOOKUP(A87,[7]令和3年度契約状況調査票!$F:$AR,6,FALSE)&lt;&gt;"",TEXT(VLOOKUP(A87,[7]令和3年度契約状況調査票!$F:$AR,16,FALSE),"#.0%")&amp;CHAR(10)&amp;"(B/A×100)",VLOOKUP(A87,[7]令和3年度契約状況調査票!$F:$AR,16,FALSE)))))</f>
        <v/>
      </c>
      <c r="K87" s="38"/>
      <c r="L87" s="20" t="str">
        <f>IF(A87="","",IF(VLOOKUP(A87,[7]令和3年度契約状況調査票!$F:$AR,26,FALSE)="①公益社団法人","公社",IF(VLOOKUP(A87,[7]令和3年度契約状況調査票!$F:$AR,26,FALSE)="②公益財団法人","公財","")))</f>
        <v/>
      </c>
      <c r="M87" s="20" t="str">
        <f>IF(A87="","",VLOOKUP(A87,[7]令和3年度契約状況調査票!$F:$AR,27,FALSE))</f>
        <v/>
      </c>
      <c r="N87" s="20" t="str">
        <f>IF(A87="","",IF(VLOOKUP(A87,[7]令和3年度契約状況調査票!$F:$AR,27,FALSE)="国所管",VLOOKUP(A87,[7]令和3年度契約状況調査票!$F:$AR,21,FALSE),""))</f>
        <v/>
      </c>
      <c r="O87" s="22" t="str">
        <f>IF(A87="","",IF(AND(Q87="○",P87="分担契約/単価契約"),"単価契約"&amp;CHAR(10)&amp;"予定調達総額 "&amp;TEXT(VLOOKUP(A87,[7]令和3年度契約状況調査票!$F:$AR,15,FALSE),"#,##0円")&amp;"(B)"&amp;CHAR(10)&amp;"分担契約"&amp;CHAR(10)&amp;VLOOKUP(A87,[7]令和3年度契約状況調査票!$F:$AR,31,FALSE),IF(AND(Q87="○",P87="分担契約"),"分担契約"&amp;CHAR(10)&amp;"契約総額 "&amp;TEXT(VLOOKUP(A87,[7]令和3年度契約状況調査票!$F:$AR,15,FALSE),"#,##0円")&amp;"(B)"&amp;CHAR(10)&amp;VLOOKUP(A87,[7]令和3年度契約状況調査票!$F:$AR,31,FALSE),(IF(P87="分担契約/単価契約","単価契約"&amp;CHAR(10)&amp;"予定調達総額 "&amp;TEXT(VLOOKUP(A87,[7]令和3年度契約状況調査票!$F:$AR,15,FALSE),"#,##0円")&amp;CHAR(10)&amp;"分担契約"&amp;CHAR(10)&amp;VLOOKUP(A87,[7]令和3年度契約状況調査票!$F:$AR,31,FALSE),IF(P87="分担契約","分担契約"&amp;CHAR(10)&amp;"契約総額 "&amp;TEXT(VLOOKUP(A87,[7]令和3年度契約状況調査票!$F:$AR,15,FALSE),"#,##0円")&amp;CHAR(10)&amp;VLOOKUP(A87,[7]令和3年度契約状況調査票!$F:$AR,31,FALSE),IF(P87="単価契約","単価契約"&amp;CHAR(10)&amp;"予定調達総額 "&amp;TEXT(VLOOKUP(A87,[7]令和3年度契約状況調査票!$F:$AR,15,FALSE),"#,##0円")&amp;CHAR(10)&amp;VLOOKUP(A87,[7]令和3年度契約状況調査票!$F:$AR,31,FALSE),VLOOKUP(A87,[7]令和3年度契約状況調査票!$F:$AR,31,FALSE))))))))</f>
        <v/>
      </c>
      <c r="P87" s="36" t="str">
        <f>IF(A87="","",VLOOKUP(A87,[7]令和3年度契約状況調査票!$F:$BY,52,FALSE))</f>
        <v/>
      </c>
    </row>
    <row r="88" spans="1:16" s="36" customFormat="1" ht="60" hidden="1" customHeight="1">
      <c r="A88" s="42" t="str">
        <f>IF(MAX([7]令和3年度契約状況調査票!F82:F327)&gt;=ROW()-5,ROW()-5,"")</f>
        <v/>
      </c>
      <c r="B88" s="13" t="str">
        <f>IF(A88="","",VLOOKUP(A88,[7]令和3年度契約状況調査票!$F:$AR,4,FALSE))</f>
        <v/>
      </c>
      <c r="C88" s="14" t="str">
        <f>IF(A88="","",VLOOKUP(A88,[7]令和3年度契約状況調査票!$F:$AR,5,FALSE))</f>
        <v/>
      </c>
      <c r="D88" s="15" t="str">
        <f>IF(A88="","",VLOOKUP(A88,[7]令和3年度契約状況調査票!$F:$AR,8,FALSE))</f>
        <v/>
      </c>
      <c r="E88" s="13" t="str">
        <f>IF(A88="","",VLOOKUP(A88,[7]令和3年度契約状況調査票!$F:$AR,9,FALSE))</f>
        <v/>
      </c>
      <c r="F88" s="16" t="str">
        <f>IF(A88="","",VLOOKUP(A88,[7]令和3年度契約状況調査票!$F:$AR,10,FALSE))</f>
        <v/>
      </c>
      <c r="G88" s="45" t="str">
        <f>IF(A88="","",VLOOKUP(A88,[7]令和3年度契約状況調査票!$F:$AR,30,FALSE))</f>
        <v/>
      </c>
      <c r="H88" s="18" t="str">
        <f>IF(A88="","",IF(VLOOKUP(A88,[7]令和3年度契約状況調査票!$F:$AR,20,FALSE)="②同種の他の契約の予定価格を類推されるおそれがあるため公表しない","同種の他の契約の予定価格を類推されるおそれがあるため公表しない",IF(VLOOKUP(A88,[7]令和3年度契約状況調査票!$F:$AR,20,FALSE)="－","－",IF(VLOOKUP(A88,[7]令和3年度契約状況調査票!$F:$AR,6,FALSE)&lt;&gt;"",TEXT(VLOOKUP(A88,[7]令和3年度契約状況調査票!$F:$AR,13,FALSE),"#,##0円")&amp;CHAR(10)&amp;"(A)",VLOOKUP(A88,[7]令和3年度契約状況調査票!$F:$AR,13,FALSE)))))</f>
        <v/>
      </c>
      <c r="I88" s="18" t="str">
        <f>IF(A88="","",VLOOKUP(A88,[7]令和3年度契約状況調査票!$F:$AR,14,FALSE))</f>
        <v/>
      </c>
      <c r="J88" s="20" t="str">
        <f>IF(A88="","",IF(VLOOKUP(A88,[7]令和3年度契約状況調査票!$F:$AR,20,FALSE)="②同種の他の契約の予定価格を類推されるおそれがあるため公表しない","－",IF(VLOOKUP(A88,[7]令和3年度契約状況調査票!$F:$AR,20,FALSE)="－","－",IF(VLOOKUP(A88,[7]令和3年度契約状況調査票!$F:$AR,6,FALSE)&lt;&gt;"",TEXT(VLOOKUP(A88,[7]令和3年度契約状況調査票!$F:$AR,16,FALSE),"#.0%")&amp;CHAR(10)&amp;"(B/A×100)",VLOOKUP(A88,[7]令和3年度契約状況調査票!$F:$AR,16,FALSE)))))</f>
        <v/>
      </c>
      <c r="K88" s="38"/>
      <c r="L88" s="20" t="str">
        <f>IF(A88="","",IF(VLOOKUP(A88,[7]令和3年度契約状況調査票!$F:$AR,26,FALSE)="①公益社団法人","公社",IF(VLOOKUP(A88,[7]令和3年度契約状況調査票!$F:$AR,26,FALSE)="②公益財団法人","公財","")))</f>
        <v/>
      </c>
      <c r="M88" s="20" t="str">
        <f>IF(A88="","",VLOOKUP(A88,[7]令和3年度契約状況調査票!$F:$AR,27,FALSE))</f>
        <v/>
      </c>
      <c r="N88" s="20" t="str">
        <f>IF(A88="","",IF(VLOOKUP(A88,[7]令和3年度契約状況調査票!$F:$AR,27,FALSE)="国所管",VLOOKUP(A88,[7]令和3年度契約状況調査票!$F:$AR,21,FALSE),""))</f>
        <v/>
      </c>
      <c r="O88" s="22" t="str">
        <f>IF(A88="","",IF(AND(Q88="○",P88="分担契約/単価契約"),"単価契約"&amp;CHAR(10)&amp;"予定調達総額 "&amp;TEXT(VLOOKUP(A88,[7]令和3年度契約状況調査票!$F:$AR,15,FALSE),"#,##0円")&amp;"(B)"&amp;CHAR(10)&amp;"分担契約"&amp;CHAR(10)&amp;VLOOKUP(A88,[7]令和3年度契約状況調査票!$F:$AR,31,FALSE),IF(AND(Q88="○",P88="分担契約"),"分担契約"&amp;CHAR(10)&amp;"契約総額 "&amp;TEXT(VLOOKUP(A88,[7]令和3年度契約状況調査票!$F:$AR,15,FALSE),"#,##0円")&amp;"(B)"&amp;CHAR(10)&amp;VLOOKUP(A88,[7]令和3年度契約状況調査票!$F:$AR,31,FALSE),(IF(P88="分担契約/単価契約","単価契約"&amp;CHAR(10)&amp;"予定調達総額 "&amp;TEXT(VLOOKUP(A88,[7]令和3年度契約状況調査票!$F:$AR,15,FALSE),"#,##0円")&amp;CHAR(10)&amp;"分担契約"&amp;CHAR(10)&amp;VLOOKUP(A88,[7]令和3年度契約状況調査票!$F:$AR,31,FALSE),IF(P88="分担契約","分担契約"&amp;CHAR(10)&amp;"契約総額 "&amp;TEXT(VLOOKUP(A88,[7]令和3年度契約状況調査票!$F:$AR,15,FALSE),"#,##0円")&amp;CHAR(10)&amp;VLOOKUP(A88,[7]令和3年度契約状況調査票!$F:$AR,31,FALSE),IF(P88="単価契約","単価契約"&amp;CHAR(10)&amp;"予定調達総額 "&amp;TEXT(VLOOKUP(A88,[7]令和3年度契約状況調査票!$F:$AR,15,FALSE),"#,##0円")&amp;CHAR(10)&amp;VLOOKUP(A88,[7]令和3年度契約状況調査票!$F:$AR,31,FALSE),VLOOKUP(A88,[7]令和3年度契約状況調査票!$F:$AR,31,FALSE))))))))</f>
        <v/>
      </c>
      <c r="P88" s="36" t="str">
        <f>IF(A88="","",VLOOKUP(A88,[7]令和3年度契約状況調査票!$F:$BY,52,FALSE))</f>
        <v/>
      </c>
    </row>
    <row r="89" spans="1:16" s="36" customFormat="1" ht="60" hidden="1" customHeight="1">
      <c r="A89" s="42" t="str">
        <f>IF(MAX([7]令和3年度契約状況調査票!F83:F328)&gt;=ROW()-5,ROW()-5,"")</f>
        <v/>
      </c>
      <c r="B89" s="13" t="str">
        <f>IF(A89="","",VLOOKUP(A89,[7]令和3年度契約状況調査票!$F:$AR,4,FALSE))</f>
        <v/>
      </c>
      <c r="C89" s="14" t="str">
        <f>IF(A89="","",VLOOKUP(A89,[7]令和3年度契約状況調査票!$F:$AR,5,FALSE))</f>
        <v/>
      </c>
      <c r="D89" s="15" t="str">
        <f>IF(A89="","",VLOOKUP(A89,[7]令和3年度契約状況調査票!$F:$AR,8,FALSE))</f>
        <v/>
      </c>
      <c r="E89" s="13" t="str">
        <f>IF(A89="","",VLOOKUP(A89,[7]令和3年度契約状況調査票!$F:$AR,9,FALSE))</f>
        <v/>
      </c>
      <c r="F89" s="16" t="str">
        <f>IF(A89="","",VLOOKUP(A89,[7]令和3年度契約状況調査票!$F:$AR,10,FALSE))</f>
        <v/>
      </c>
      <c r="G89" s="45" t="str">
        <f>IF(A89="","",VLOOKUP(A89,[7]令和3年度契約状況調査票!$F:$AR,30,FALSE))</f>
        <v/>
      </c>
      <c r="H89" s="18" t="str">
        <f>IF(A89="","",IF(VLOOKUP(A89,[7]令和3年度契約状況調査票!$F:$AR,20,FALSE)="②同種の他の契約の予定価格を類推されるおそれがあるため公表しない","同種の他の契約の予定価格を類推されるおそれがあるため公表しない",IF(VLOOKUP(A89,[7]令和3年度契約状況調査票!$F:$AR,20,FALSE)="－","－",IF(VLOOKUP(A89,[7]令和3年度契約状況調査票!$F:$AR,6,FALSE)&lt;&gt;"",TEXT(VLOOKUP(A89,[7]令和3年度契約状況調査票!$F:$AR,13,FALSE),"#,##0円")&amp;CHAR(10)&amp;"(A)",VLOOKUP(A89,[7]令和3年度契約状況調査票!$F:$AR,13,FALSE)))))</f>
        <v/>
      </c>
      <c r="I89" s="18" t="str">
        <f>IF(A89="","",VLOOKUP(A89,[7]令和3年度契約状況調査票!$F:$AR,14,FALSE))</f>
        <v/>
      </c>
      <c r="J89" s="20" t="str">
        <f>IF(A89="","",IF(VLOOKUP(A89,[7]令和3年度契約状況調査票!$F:$AR,20,FALSE)="②同種の他の契約の予定価格を類推されるおそれがあるため公表しない","－",IF(VLOOKUP(A89,[7]令和3年度契約状況調査票!$F:$AR,20,FALSE)="－","－",IF(VLOOKUP(A89,[7]令和3年度契約状況調査票!$F:$AR,6,FALSE)&lt;&gt;"",TEXT(VLOOKUP(A89,[7]令和3年度契約状況調査票!$F:$AR,16,FALSE),"#.0%")&amp;CHAR(10)&amp;"(B/A×100)",VLOOKUP(A89,[7]令和3年度契約状況調査票!$F:$AR,16,FALSE)))))</f>
        <v/>
      </c>
      <c r="K89" s="38"/>
      <c r="L89" s="20" t="str">
        <f>IF(A89="","",IF(VLOOKUP(A89,[7]令和3年度契約状況調査票!$F:$AR,26,FALSE)="①公益社団法人","公社",IF(VLOOKUP(A89,[7]令和3年度契約状況調査票!$F:$AR,26,FALSE)="②公益財団法人","公財","")))</f>
        <v/>
      </c>
      <c r="M89" s="20" t="str">
        <f>IF(A89="","",VLOOKUP(A89,[7]令和3年度契約状況調査票!$F:$AR,27,FALSE))</f>
        <v/>
      </c>
      <c r="N89" s="20" t="str">
        <f>IF(A89="","",IF(VLOOKUP(A89,[7]令和3年度契約状況調査票!$F:$AR,27,FALSE)="国所管",VLOOKUP(A89,[7]令和3年度契約状況調査票!$F:$AR,21,FALSE),""))</f>
        <v/>
      </c>
      <c r="O89" s="22" t="str">
        <f>IF(A89="","",IF(AND(Q89="○",P89="分担契約/単価契約"),"単価契約"&amp;CHAR(10)&amp;"予定調達総額 "&amp;TEXT(VLOOKUP(A89,[7]令和3年度契約状況調査票!$F:$AR,15,FALSE),"#,##0円")&amp;"(B)"&amp;CHAR(10)&amp;"分担契約"&amp;CHAR(10)&amp;VLOOKUP(A89,[7]令和3年度契約状況調査票!$F:$AR,31,FALSE),IF(AND(Q89="○",P89="分担契約"),"分担契約"&amp;CHAR(10)&amp;"契約総額 "&amp;TEXT(VLOOKUP(A89,[7]令和3年度契約状況調査票!$F:$AR,15,FALSE),"#,##0円")&amp;"(B)"&amp;CHAR(10)&amp;VLOOKUP(A89,[7]令和3年度契約状況調査票!$F:$AR,31,FALSE),(IF(P89="分担契約/単価契約","単価契約"&amp;CHAR(10)&amp;"予定調達総額 "&amp;TEXT(VLOOKUP(A89,[7]令和3年度契約状況調査票!$F:$AR,15,FALSE),"#,##0円")&amp;CHAR(10)&amp;"分担契約"&amp;CHAR(10)&amp;VLOOKUP(A89,[7]令和3年度契約状況調査票!$F:$AR,31,FALSE),IF(P89="分担契約","分担契約"&amp;CHAR(10)&amp;"契約総額 "&amp;TEXT(VLOOKUP(A89,[7]令和3年度契約状況調査票!$F:$AR,15,FALSE),"#,##0円")&amp;CHAR(10)&amp;VLOOKUP(A89,[7]令和3年度契約状況調査票!$F:$AR,31,FALSE),IF(P89="単価契約","単価契約"&amp;CHAR(10)&amp;"予定調達総額 "&amp;TEXT(VLOOKUP(A89,[7]令和3年度契約状況調査票!$F:$AR,15,FALSE),"#,##0円")&amp;CHAR(10)&amp;VLOOKUP(A89,[7]令和3年度契約状況調査票!$F:$AR,31,FALSE),VLOOKUP(A89,[7]令和3年度契約状況調査票!$F:$AR,31,FALSE))))))))</f>
        <v/>
      </c>
      <c r="P89" s="36" t="str">
        <f>IF(A89="","",VLOOKUP(A89,[7]令和3年度契約状況調査票!$F:$BY,52,FALSE))</f>
        <v/>
      </c>
    </row>
    <row r="90" spans="1:16" s="36" customFormat="1" ht="60" hidden="1" customHeight="1">
      <c r="A90" s="42" t="str">
        <f>IF(MAX([7]令和3年度契約状況調査票!F84:F329)&gt;=ROW()-5,ROW()-5,"")</f>
        <v/>
      </c>
      <c r="B90" s="13" t="str">
        <f>IF(A90="","",VLOOKUP(A90,[7]令和3年度契約状況調査票!$F:$AR,4,FALSE))</f>
        <v/>
      </c>
      <c r="C90" s="14" t="str">
        <f>IF(A90="","",VLOOKUP(A90,[7]令和3年度契約状況調査票!$F:$AR,5,FALSE))</f>
        <v/>
      </c>
      <c r="D90" s="15" t="str">
        <f>IF(A90="","",VLOOKUP(A90,[7]令和3年度契約状況調査票!$F:$AR,8,FALSE))</f>
        <v/>
      </c>
      <c r="E90" s="13" t="str">
        <f>IF(A90="","",VLOOKUP(A90,[7]令和3年度契約状況調査票!$F:$AR,9,FALSE))</f>
        <v/>
      </c>
      <c r="F90" s="16" t="str">
        <f>IF(A90="","",VLOOKUP(A90,[7]令和3年度契約状況調査票!$F:$AR,10,FALSE))</f>
        <v/>
      </c>
      <c r="G90" s="45" t="str">
        <f>IF(A90="","",VLOOKUP(A90,[7]令和3年度契約状況調査票!$F:$AR,30,FALSE))</f>
        <v/>
      </c>
      <c r="H90" s="18" t="str">
        <f>IF(A90="","",IF(VLOOKUP(A90,[7]令和3年度契約状況調査票!$F:$AR,20,FALSE)="②同種の他の契約の予定価格を類推されるおそれがあるため公表しない","同種の他の契約の予定価格を類推されるおそれがあるため公表しない",IF(VLOOKUP(A90,[7]令和3年度契約状況調査票!$F:$AR,20,FALSE)="－","－",IF(VLOOKUP(A90,[7]令和3年度契約状況調査票!$F:$AR,6,FALSE)&lt;&gt;"",TEXT(VLOOKUP(A90,[7]令和3年度契約状況調査票!$F:$AR,13,FALSE),"#,##0円")&amp;CHAR(10)&amp;"(A)",VLOOKUP(A90,[7]令和3年度契約状況調査票!$F:$AR,13,FALSE)))))</f>
        <v/>
      </c>
      <c r="I90" s="18" t="str">
        <f>IF(A90="","",VLOOKUP(A90,[7]令和3年度契約状況調査票!$F:$AR,14,FALSE))</f>
        <v/>
      </c>
      <c r="J90" s="20" t="str">
        <f>IF(A90="","",IF(VLOOKUP(A90,[7]令和3年度契約状況調査票!$F:$AR,20,FALSE)="②同種の他の契約の予定価格を類推されるおそれがあるため公表しない","－",IF(VLOOKUP(A90,[7]令和3年度契約状況調査票!$F:$AR,20,FALSE)="－","－",IF(VLOOKUP(A90,[7]令和3年度契約状況調査票!$F:$AR,6,FALSE)&lt;&gt;"",TEXT(VLOOKUP(A90,[7]令和3年度契約状況調査票!$F:$AR,16,FALSE),"#.0%")&amp;CHAR(10)&amp;"(B/A×100)",VLOOKUP(A90,[7]令和3年度契約状況調査票!$F:$AR,16,FALSE)))))</f>
        <v/>
      </c>
      <c r="K90" s="38"/>
      <c r="L90" s="20" t="str">
        <f>IF(A90="","",IF(VLOOKUP(A90,[7]令和3年度契約状況調査票!$F:$AR,26,FALSE)="①公益社団法人","公社",IF(VLOOKUP(A90,[7]令和3年度契約状況調査票!$F:$AR,26,FALSE)="②公益財団法人","公財","")))</f>
        <v/>
      </c>
      <c r="M90" s="20" t="str">
        <f>IF(A90="","",VLOOKUP(A90,[7]令和3年度契約状況調査票!$F:$AR,27,FALSE))</f>
        <v/>
      </c>
      <c r="N90" s="20" t="str">
        <f>IF(A90="","",IF(VLOOKUP(A90,[7]令和3年度契約状況調査票!$F:$AR,27,FALSE)="国所管",VLOOKUP(A90,[7]令和3年度契約状況調査票!$F:$AR,21,FALSE),""))</f>
        <v/>
      </c>
      <c r="O90" s="22" t="str">
        <f>IF(A90="","",IF(AND(Q90="○",P90="分担契約/単価契約"),"単価契約"&amp;CHAR(10)&amp;"予定調達総額 "&amp;TEXT(VLOOKUP(A90,[7]令和3年度契約状況調査票!$F:$AR,15,FALSE),"#,##0円")&amp;"(B)"&amp;CHAR(10)&amp;"分担契約"&amp;CHAR(10)&amp;VLOOKUP(A90,[7]令和3年度契約状況調査票!$F:$AR,31,FALSE),IF(AND(Q90="○",P90="分担契約"),"分担契約"&amp;CHAR(10)&amp;"契約総額 "&amp;TEXT(VLOOKUP(A90,[7]令和3年度契約状況調査票!$F:$AR,15,FALSE),"#,##0円")&amp;"(B)"&amp;CHAR(10)&amp;VLOOKUP(A90,[7]令和3年度契約状況調査票!$F:$AR,31,FALSE),(IF(P90="分担契約/単価契約","単価契約"&amp;CHAR(10)&amp;"予定調達総額 "&amp;TEXT(VLOOKUP(A90,[7]令和3年度契約状況調査票!$F:$AR,15,FALSE),"#,##0円")&amp;CHAR(10)&amp;"分担契約"&amp;CHAR(10)&amp;VLOOKUP(A90,[7]令和3年度契約状況調査票!$F:$AR,31,FALSE),IF(P90="分担契約","分担契約"&amp;CHAR(10)&amp;"契約総額 "&amp;TEXT(VLOOKUP(A90,[7]令和3年度契約状況調査票!$F:$AR,15,FALSE),"#,##0円")&amp;CHAR(10)&amp;VLOOKUP(A90,[7]令和3年度契約状況調査票!$F:$AR,31,FALSE),IF(P90="単価契約","単価契約"&amp;CHAR(10)&amp;"予定調達総額 "&amp;TEXT(VLOOKUP(A90,[7]令和3年度契約状況調査票!$F:$AR,15,FALSE),"#,##0円")&amp;CHAR(10)&amp;VLOOKUP(A90,[7]令和3年度契約状況調査票!$F:$AR,31,FALSE),VLOOKUP(A90,[7]令和3年度契約状況調査票!$F:$AR,31,FALSE))))))))</f>
        <v/>
      </c>
      <c r="P90" s="36" t="str">
        <f>IF(A90="","",VLOOKUP(A90,[7]令和3年度契約状況調査票!$F:$BY,52,FALSE))</f>
        <v/>
      </c>
    </row>
    <row r="91" spans="1:16" s="36" customFormat="1" ht="60" hidden="1" customHeight="1">
      <c r="A91" s="42" t="str">
        <f>IF(MAX([7]令和3年度契約状況調査票!F85:F330)&gt;=ROW()-5,ROW()-5,"")</f>
        <v/>
      </c>
      <c r="B91" s="13" t="str">
        <f>IF(A91="","",VLOOKUP(A91,[7]令和3年度契約状況調査票!$F:$AR,4,FALSE))</f>
        <v/>
      </c>
      <c r="C91" s="14" t="str">
        <f>IF(A91="","",VLOOKUP(A91,[7]令和3年度契約状況調査票!$F:$AR,5,FALSE))</f>
        <v/>
      </c>
      <c r="D91" s="15" t="str">
        <f>IF(A91="","",VLOOKUP(A91,[7]令和3年度契約状況調査票!$F:$AR,8,FALSE))</f>
        <v/>
      </c>
      <c r="E91" s="13" t="str">
        <f>IF(A91="","",VLOOKUP(A91,[7]令和3年度契約状況調査票!$F:$AR,9,FALSE))</f>
        <v/>
      </c>
      <c r="F91" s="16" t="str">
        <f>IF(A91="","",VLOOKUP(A91,[7]令和3年度契約状況調査票!$F:$AR,10,FALSE))</f>
        <v/>
      </c>
      <c r="G91" s="45" t="str">
        <f>IF(A91="","",VLOOKUP(A91,[7]令和3年度契約状況調査票!$F:$AR,30,FALSE))</f>
        <v/>
      </c>
      <c r="H91" s="18" t="str">
        <f>IF(A91="","",IF(VLOOKUP(A91,[7]令和3年度契約状況調査票!$F:$AR,20,FALSE)="②同種の他の契約の予定価格を類推されるおそれがあるため公表しない","同種の他の契約の予定価格を類推されるおそれがあるため公表しない",IF(VLOOKUP(A91,[7]令和3年度契約状況調査票!$F:$AR,20,FALSE)="－","－",IF(VLOOKUP(A91,[7]令和3年度契約状況調査票!$F:$AR,6,FALSE)&lt;&gt;"",TEXT(VLOOKUP(A91,[7]令和3年度契約状況調査票!$F:$AR,13,FALSE),"#,##0円")&amp;CHAR(10)&amp;"(A)",VLOOKUP(A91,[7]令和3年度契約状況調査票!$F:$AR,13,FALSE)))))</f>
        <v/>
      </c>
      <c r="I91" s="18" t="str">
        <f>IF(A91="","",VLOOKUP(A91,[7]令和3年度契約状況調査票!$F:$AR,14,FALSE))</f>
        <v/>
      </c>
      <c r="J91" s="20" t="str">
        <f>IF(A91="","",IF(VLOOKUP(A91,[7]令和3年度契約状況調査票!$F:$AR,20,FALSE)="②同種の他の契約の予定価格を類推されるおそれがあるため公表しない","－",IF(VLOOKUP(A91,[7]令和3年度契約状況調査票!$F:$AR,20,FALSE)="－","－",IF(VLOOKUP(A91,[7]令和3年度契約状況調査票!$F:$AR,6,FALSE)&lt;&gt;"",TEXT(VLOOKUP(A91,[7]令和3年度契約状況調査票!$F:$AR,16,FALSE),"#.0%")&amp;CHAR(10)&amp;"(B/A×100)",VLOOKUP(A91,[7]令和3年度契約状況調査票!$F:$AR,16,FALSE)))))</f>
        <v/>
      </c>
      <c r="K91" s="38"/>
      <c r="L91" s="20" t="str">
        <f>IF(A91="","",IF(VLOOKUP(A91,[7]令和3年度契約状況調査票!$F:$AR,26,FALSE)="①公益社団法人","公社",IF(VLOOKUP(A91,[7]令和3年度契約状況調査票!$F:$AR,26,FALSE)="②公益財団法人","公財","")))</f>
        <v/>
      </c>
      <c r="M91" s="20" t="str">
        <f>IF(A91="","",VLOOKUP(A91,[7]令和3年度契約状況調査票!$F:$AR,27,FALSE))</f>
        <v/>
      </c>
      <c r="N91" s="20" t="str">
        <f>IF(A91="","",IF(VLOOKUP(A91,[7]令和3年度契約状況調査票!$F:$AR,27,FALSE)="国所管",VLOOKUP(A91,[7]令和3年度契約状況調査票!$F:$AR,21,FALSE),""))</f>
        <v/>
      </c>
      <c r="O91" s="22" t="str">
        <f>IF(A91="","",IF(AND(Q91="○",P91="分担契約/単価契約"),"単価契約"&amp;CHAR(10)&amp;"予定調達総額 "&amp;TEXT(VLOOKUP(A91,[7]令和3年度契約状況調査票!$F:$AR,15,FALSE),"#,##0円")&amp;"(B)"&amp;CHAR(10)&amp;"分担契約"&amp;CHAR(10)&amp;VLOOKUP(A91,[7]令和3年度契約状況調査票!$F:$AR,31,FALSE),IF(AND(Q91="○",P91="分担契約"),"分担契約"&amp;CHAR(10)&amp;"契約総額 "&amp;TEXT(VLOOKUP(A91,[7]令和3年度契約状況調査票!$F:$AR,15,FALSE),"#,##0円")&amp;"(B)"&amp;CHAR(10)&amp;VLOOKUP(A91,[7]令和3年度契約状況調査票!$F:$AR,31,FALSE),(IF(P91="分担契約/単価契約","単価契約"&amp;CHAR(10)&amp;"予定調達総額 "&amp;TEXT(VLOOKUP(A91,[7]令和3年度契約状況調査票!$F:$AR,15,FALSE),"#,##0円")&amp;CHAR(10)&amp;"分担契約"&amp;CHAR(10)&amp;VLOOKUP(A91,[7]令和3年度契約状況調査票!$F:$AR,31,FALSE),IF(P91="分担契約","分担契約"&amp;CHAR(10)&amp;"契約総額 "&amp;TEXT(VLOOKUP(A91,[7]令和3年度契約状況調査票!$F:$AR,15,FALSE),"#,##0円")&amp;CHAR(10)&amp;VLOOKUP(A91,[7]令和3年度契約状況調査票!$F:$AR,31,FALSE),IF(P91="単価契約","単価契約"&amp;CHAR(10)&amp;"予定調達総額 "&amp;TEXT(VLOOKUP(A91,[7]令和3年度契約状況調査票!$F:$AR,15,FALSE),"#,##0円")&amp;CHAR(10)&amp;VLOOKUP(A91,[7]令和3年度契約状況調査票!$F:$AR,31,FALSE),VLOOKUP(A91,[7]令和3年度契約状況調査票!$F:$AR,31,FALSE))))))))</f>
        <v/>
      </c>
      <c r="P91" s="36" t="str">
        <f>IF(A91="","",VLOOKUP(A91,[7]令和3年度契約状況調査票!$F:$BY,52,FALSE))</f>
        <v/>
      </c>
    </row>
    <row r="92" spans="1:16" s="36" customFormat="1" ht="60" hidden="1" customHeight="1">
      <c r="A92" s="42" t="str">
        <f>IF(MAX([7]令和3年度契約状況調査票!F86:F331)&gt;=ROW()-5,ROW()-5,"")</f>
        <v/>
      </c>
      <c r="B92" s="13" t="str">
        <f>IF(A92="","",VLOOKUP(A92,[7]令和3年度契約状況調査票!$F:$AR,4,FALSE))</f>
        <v/>
      </c>
      <c r="C92" s="14" t="str">
        <f>IF(A92="","",VLOOKUP(A92,[7]令和3年度契約状況調査票!$F:$AR,5,FALSE))</f>
        <v/>
      </c>
      <c r="D92" s="15" t="str">
        <f>IF(A92="","",VLOOKUP(A92,[7]令和3年度契約状況調査票!$F:$AR,8,FALSE))</f>
        <v/>
      </c>
      <c r="E92" s="13" t="str">
        <f>IF(A92="","",VLOOKUP(A92,[7]令和3年度契約状況調査票!$F:$AR,9,FALSE))</f>
        <v/>
      </c>
      <c r="F92" s="16" t="str">
        <f>IF(A92="","",VLOOKUP(A92,[7]令和3年度契約状況調査票!$F:$AR,10,FALSE))</f>
        <v/>
      </c>
      <c r="G92" s="45" t="str">
        <f>IF(A92="","",VLOOKUP(A92,[7]令和3年度契約状況調査票!$F:$AR,30,FALSE))</f>
        <v/>
      </c>
      <c r="H92" s="18" t="str">
        <f>IF(A92="","",IF(VLOOKUP(A92,[7]令和3年度契約状況調査票!$F:$AR,20,FALSE)="②同種の他の契約の予定価格を類推されるおそれがあるため公表しない","同種の他の契約の予定価格を類推されるおそれがあるため公表しない",IF(VLOOKUP(A92,[7]令和3年度契約状況調査票!$F:$AR,20,FALSE)="－","－",IF(VLOOKUP(A92,[7]令和3年度契約状況調査票!$F:$AR,6,FALSE)&lt;&gt;"",TEXT(VLOOKUP(A92,[7]令和3年度契約状況調査票!$F:$AR,13,FALSE),"#,##0円")&amp;CHAR(10)&amp;"(A)",VLOOKUP(A92,[7]令和3年度契約状況調査票!$F:$AR,13,FALSE)))))</f>
        <v/>
      </c>
      <c r="I92" s="18" t="str">
        <f>IF(A92="","",VLOOKUP(A92,[7]令和3年度契約状況調査票!$F:$AR,14,FALSE))</f>
        <v/>
      </c>
      <c r="J92" s="20" t="str">
        <f>IF(A92="","",IF(VLOOKUP(A92,[7]令和3年度契約状況調査票!$F:$AR,20,FALSE)="②同種の他の契約の予定価格を類推されるおそれがあるため公表しない","－",IF(VLOOKUP(A92,[7]令和3年度契約状況調査票!$F:$AR,20,FALSE)="－","－",IF(VLOOKUP(A92,[7]令和3年度契約状況調査票!$F:$AR,6,FALSE)&lt;&gt;"",TEXT(VLOOKUP(A92,[7]令和3年度契約状況調査票!$F:$AR,16,FALSE),"#.0%")&amp;CHAR(10)&amp;"(B/A×100)",VLOOKUP(A92,[7]令和3年度契約状況調査票!$F:$AR,16,FALSE)))))</f>
        <v/>
      </c>
      <c r="K92" s="38"/>
      <c r="L92" s="20" t="str">
        <f>IF(A92="","",IF(VLOOKUP(A92,[7]令和3年度契約状況調査票!$F:$AR,26,FALSE)="①公益社団法人","公社",IF(VLOOKUP(A92,[7]令和3年度契約状況調査票!$F:$AR,26,FALSE)="②公益財団法人","公財","")))</f>
        <v/>
      </c>
      <c r="M92" s="20" t="str">
        <f>IF(A92="","",VLOOKUP(A92,[7]令和3年度契約状況調査票!$F:$AR,27,FALSE))</f>
        <v/>
      </c>
      <c r="N92" s="20" t="str">
        <f>IF(A92="","",IF(VLOOKUP(A92,[7]令和3年度契約状況調査票!$F:$AR,27,FALSE)="国所管",VLOOKUP(A92,[7]令和3年度契約状況調査票!$F:$AR,21,FALSE),""))</f>
        <v/>
      </c>
      <c r="O92" s="22" t="str">
        <f>IF(A92="","",IF(AND(Q92="○",P92="分担契約/単価契約"),"単価契約"&amp;CHAR(10)&amp;"予定調達総額 "&amp;TEXT(VLOOKUP(A92,[7]令和3年度契約状況調査票!$F:$AR,15,FALSE),"#,##0円")&amp;"(B)"&amp;CHAR(10)&amp;"分担契約"&amp;CHAR(10)&amp;VLOOKUP(A92,[7]令和3年度契約状況調査票!$F:$AR,31,FALSE),IF(AND(Q92="○",P92="分担契約"),"分担契約"&amp;CHAR(10)&amp;"契約総額 "&amp;TEXT(VLOOKUP(A92,[7]令和3年度契約状況調査票!$F:$AR,15,FALSE),"#,##0円")&amp;"(B)"&amp;CHAR(10)&amp;VLOOKUP(A92,[7]令和3年度契約状況調査票!$F:$AR,31,FALSE),(IF(P92="分担契約/単価契約","単価契約"&amp;CHAR(10)&amp;"予定調達総額 "&amp;TEXT(VLOOKUP(A92,[7]令和3年度契約状況調査票!$F:$AR,15,FALSE),"#,##0円")&amp;CHAR(10)&amp;"分担契約"&amp;CHAR(10)&amp;VLOOKUP(A92,[7]令和3年度契約状況調査票!$F:$AR,31,FALSE),IF(P92="分担契約","分担契約"&amp;CHAR(10)&amp;"契約総額 "&amp;TEXT(VLOOKUP(A92,[7]令和3年度契約状況調査票!$F:$AR,15,FALSE),"#,##0円")&amp;CHAR(10)&amp;VLOOKUP(A92,[7]令和3年度契約状況調査票!$F:$AR,31,FALSE),IF(P92="単価契約","単価契約"&amp;CHAR(10)&amp;"予定調達総額 "&amp;TEXT(VLOOKUP(A92,[7]令和3年度契約状況調査票!$F:$AR,15,FALSE),"#,##0円")&amp;CHAR(10)&amp;VLOOKUP(A92,[7]令和3年度契約状況調査票!$F:$AR,31,FALSE),VLOOKUP(A92,[7]令和3年度契約状況調査票!$F:$AR,31,FALSE))))))))</f>
        <v/>
      </c>
      <c r="P92" s="36" t="str">
        <f>IF(A92="","",VLOOKUP(A92,[7]令和3年度契約状況調査票!$F:$BY,52,FALSE))</f>
        <v/>
      </c>
    </row>
    <row r="93" spans="1:16" s="36" customFormat="1" ht="60" hidden="1" customHeight="1">
      <c r="A93" s="42" t="str">
        <f>IF(MAX([7]令和3年度契約状況調査票!F87:F332)&gt;=ROW()-5,ROW()-5,"")</f>
        <v/>
      </c>
      <c r="B93" s="13" t="str">
        <f>IF(A93="","",VLOOKUP(A93,[7]令和3年度契約状況調査票!$F:$AR,4,FALSE))</f>
        <v/>
      </c>
      <c r="C93" s="14" t="str">
        <f>IF(A93="","",VLOOKUP(A93,[7]令和3年度契約状況調査票!$F:$AR,5,FALSE))</f>
        <v/>
      </c>
      <c r="D93" s="15" t="str">
        <f>IF(A93="","",VLOOKUP(A93,[7]令和3年度契約状況調査票!$F:$AR,8,FALSE))</f>
        <v/>
      </c>
      <c r="E93" s="13" t="str">
        <f>IF(A93="","",VLOOKUP(A93,[7]令和3年度契約状況調査票!$F:$AR,9,FALSE))</f>
        <v/>
      </c>
      <c r="F93" s="16" t="str">
        <f>IF(A93="","",VLOOKUP(A93,[7]令和3年度契約状況調査票!$F:$AR,10,FALSE))</f>
        <v/>
      </c>
      <c r="G93" s="45" t="str">
        <f>IF(A93="","",VLOOKUP(A93,[7]令和3年度契約状況調査票!$F:$AR,30,FALSE))</f>
        <v/>
      </c>
      <c r="H93" s="18" t="str">
        <f>IF(A93="","",IF(VLOOKUP(A93,[7]令和3年度契約状況調査票!$F:$AR,20,FALSE)="②同種の他の契約の予定価格を類推されるおそれがあるため公表しない","同種の他の契約の予定価格を類推されるおそれがあるため公表しない",IF(VLOOKUP(A93,[7]令和3年度契約状況調査票!$F:$AR,20,FALSE)="－","－",IF(VLOOKUP(A93,[7]令和3年度契約状況調査票!$F:$AR,6,FALSE)&lt;&gt;"",TEXT(VLOOKUP(A93,[7]令和3年度契約状況調査票!$F:$AR,13,FALSE),"#,##0円")&amp;CHAR(10)&amp;"(A)",VLOOKUP(A93,[7]令和3年度契約状況調査票!$F:$AR,13,FALSE)))))</f>
        <v/>
      </c>
      <c r="I93" s="18" t="str">
        <f>IF(A93="","",VLOOKUP(A93,[7]令和3年度契約状況調査票!$F:$AR,14,FALSE))</f>
        <v/>
      </c>
      <c r="J93" s="20" t="str">
        <f>IF(A93="","",IF(VLOOKUP(A93,[7]令和3年度契約状況調査票!$F:$AR,20,FALSE)="②同種の他の契約の予定価格を類推されるおそれがあるため公表しない","－",IF(VLOOKUP(A93,[7]令和3年度契約状況調査票!$F:$AR,20,FALSE)="－","－",IF(VLOOKUP(A93,[7]令和3年度契約状況調査票!$F:$AR,6,FALSE)&lt;&gt;"",TEXT(VLOOKUP(A93,[7]令和3年度契約状況調査票!$F:$AR,16,FALSE),"#.0%")&amp;CHAR(10)&amp;"(B/A×100)",VLOOKUP(A93,[7]令和3年度契約状況調査票!$F:$AR,16,FALSE)))))</f>
        <v/>
      </c>
      <c r="K93" s="38"/>
      <c r="L93" s="20" t="str">
        <f>IF(A93="","",IF(VLOOKUP(A93,[7]令和3年度契約状況調査票!$F:$AR,26,FALSE)="①公益社団法人","公社",IF(VLOOKUP(A93,[7]令和3年度契約状況調査票!$F:$AR,26,FALSE)="②公益財団法人","公財","")))</f>
        <v/>
      </c>
      <c r="M93" s="20" t="str">
        <f>IF(A93="","",VLOOKUP(A93,[7]令和3年度契約状況調査票!$F:$AR,27,FALSE))</f>
        <v/>
      </c>
      <c r="N93" s="20" t="str">
        <f>IF(A93="","",IF(VLOOKUP(A93,[7]令和3年度契約状況調査票!$F:$AR,27,FALSE)="国所管",VLOOKUP(A93,[7]令和3年度契約状況調査票!$F:$AR,21,FALSE),""))</f>
        <v/>
      </c>
      <c r="O93" s="22" t="str">
        <f>IF(A93="","",IF(AND(Q93="○",P93="分担契約/単価契約"),"単価契約"&amp;CHAR(10)&amp;"予定調達総額 "&amp;TEXT(VLOOKUP(A93,[7]令和3年度契約状況調査票!$F:$AR,15,FALSE),"#,##0円")&amp;"(B)"&amp;CHAR(10)&amp;"分担契約"&amp;CHAR(10)&amp;VLOOKUP(A93,[7]令和3年度契約状況調査票!$F:$AR,31,FALSE),IF(AND(Q93="○",P93="分担契約"),"分担契約"&amp;CHAR(10)&amp;"契約総額 "&amp;TEXT(VLOOKUP(A93,[7]令和3年度契約状況調査票!$F:$AR,15,FALSE),"#,##0円")&amp;"(B)"&amp;CHAR(10)&amp;VLOOKUP(A93,[7]令和3年度契約状況調査票!$F:$AR,31,FALSE),(IF(P93="分担契約/単価契約","単価契約"&amp;CHAR(10)&amp;"予定調達総額 "&amp;TEXT(VLOOKUP(A93,[7]令和3年度契約状況調査票!$F:$AR,15,FALSE),"#,##0円")&amp;CHAR(10)&amp;"分担契約"&amp;CHAR(10)&amp;VLOOKUP(A93,[7]令和3年度契約状況調査票!$F:$AR,31,FALSE),IF(P93="分担契約","分担契約"&amp;CHAR(10)&amp;"契約総額 "&amp;TEXT(VLOOKUP(A93,[7]令和3年度契約状況調査票!$F:$AR,15,FALSE),"#,##0円")&amp;CHAR(10)&amp;VLOOKUP(A93,[7]令和3年度契約状況調査票!$F:$AR,31,FALSE),IF(P93="単価契約","単価契約"&amp;CHAR(10)&amp;"予定調達総額 "&amp;TEXT(VLOOKUP(A93,[7]令和3年度契約状況調査票!$F:$AR,15,FALSE),"#,##0円")&amp;CHAR(10)&amp;VLOOKUP(A93,[7]令和3年度契約状況調査票!$F:$AR,31,FALSE),VLOOKUP(A93,[7]令和3年度契約状況調査票!$F:$AR,31,FALSE))))))))</f>
        <v/>
      </c>
      <c r="P93" s="36" t="str">
        <f>IF(A93="","",VLOOKUP(A93,[7]令和3年度契約状況調査票!$F:$BY,52,FALSE))</f>
        <v/>
      </c>
    </row>
    <row r="94" spans="1:16" s="36" customFormat="1" ht="60" hidden="1" customHeight="1">
      <c r="A94" s="42" t="str">
        <f>IF(MAX([7]令和3年度契約状況調査票!F88:F333)&gt;=ROW()-5,ROW()-5,"")</f>
        <v/>
      </c>
      <c r="B94" s="13" t="str">
        <f>IF(A94="","",VLOOKUP(A94,[7]令和3年度契約状況調査票!$F:$AR,4,FALSE))</f>
        <v/>
      </c>
      <c r="C94" s="14" t="str">
        <f>IF(A94="","",VLOOKUP(A94,[7]令和3年度契約状況調査票!$F:$AR,5,FALSE))</f>
        <v/>
      </c>
      <c r="D94" s="15" t="str">
        <f>IF(A94="","",VLOOKUP(A94,[7]令和3年度契約状況調査票!$F:$AR,8,FALSE))</f>
        <v/>
      </c>
      <c r="E94" s="13" t="str">
        <f>IF(A94="","",VLOOKUP(A94,[7]令和3年度契約状況調査票!$F:$AR,9,FALSE))</f>
        <v/>
      </c>
      <c r="F94" s="16" t="str">
        <f>IF(A94="","",VLOOKUP(A94,[7]令和3年度契約状況調査票!$F:$AR,10,FALSE))</f>
        <v/>
      </c>
      <c r="G94" s="45" t="str">
        <f>IF(A94="","",VLOOKUP(A94,[7]令和3年度契約状況調査票!$F:$AR,30,FALSE))</f>
        <v/>
      </c>
      <c r="H94" s="18" t="str">
        <f>IF(A94="","",IF(VLOOKUP(A94,[7]令和3年度契約状況調査票!$F:$AR,20,FALSE)="②同種の他の契約の予定価格を類推されるおそれがあるため公表しない","同種の他の契約の予定価格を類推されるおそれがあるため公表しない",IF(VLOOKUP(A94,[7]令和3年度契約状況調査票!$F:$AR,20,FALSE)="－","－",IF(VLOOKUP(A94,[7]令和3年度契約状況調査票!$F:$AR,6,FALSE)&lt;&gt;"",TEXT(VLOOKUP(A94,[7]令和3年度契約状況調査票!$F:$AR,13,FALSE),"#,##0円")&amp;CHAR(10)&amp;"(A)",VLOOKUP(A94,[7]令和3年度契約状況調査票!$F:$AR,13,FALSE)))))</f>
        <v/>
      </c>
      <c r="I94" s="18" t="str">
        <f>IF(A94="","",VLOOKUP(A94,[7]令和3年度契約状況調査票!$F:$AR,14,FALSE))</f>
        <v/>
      </c>
      <c r="J94" s="20" t="str">
        <f>IF(A94="","",IF(VLOOKUP(A94,[7]令和3年度契約状況調査票!$F:$AR,20,FALSE)="②同種の他の契約の予定価格を類推されるおそれがあるため公表しない","－",IF(VLOOKUP(A94,[7]令和3年度契約状況調査票!$F:$AR,20,FALSE)="－","－",IF(VLOOKUP(A94,[7]令和3年度契約状況調査票!$F:$AR,6,FALSE)&lt;&gt;"",TEXT(VLOOKUP(A94,[7]令和3年度契約状況調査票!$F:$AR,16,FALSE),"#.0%")&amp;CHAR(10)&amp;"(B/A×100)",VLOOKUP(A94,[7]令和3年度契約状況調査票!$F:$AR,16,FALSE)))))</f>
        <v/>
      </c>
      <c r="K94" s="38"/>
      <c r="L94" s="20" t="str">
        <f>IF(A94="","",IF(VLOOKUP(A94,[7]令和3年度契約状況調査票!$F:$AR,26,FALSE)="①公益社団法人","公社",IF(VLOOKUP(A94,[7]令和3年度契約状況調査票!$F:$AR,26,FALSE)="②公益財団法人","公財","")))</f>
        <v/>
      </c>
      <c r="M94" s="20" t="str">
        <f>IF(A94="","",VLOOKUP(A94,[7]令和3年度契約状況調査票!$F:$AR,27,FALSE))</f>
        <v/>
      </c>
      <c r="N94" s="20" t="str">
        <f>IF(A94="","",IF(VLOOKUP(A94,[7]令和3年度契約状況調査票!$F:$AR,27,FALSE)="国所管",VLOOKUP(A94,[7]令和3年度契約状況調査票!$F:$AR,21,FALSE),""))</f>
        <v/>
      </c>
      <c r="O94" s="22" t="str">
        <f>IF(A94="","",IF(AND(Q94="○",P94="分担契約/単価契約"),"単価契約"&amp;CHAR(10)&amp;"予定調達総額 "&amp;TEXT(VLOOKUP(A94,[7]令和3年度契約状況調査票!$F:$AR,15,FALSE),"#,##0円")&amp;"(B)"&amp;CHAR(10)&amp;"分担契約"&amp;CHAR(10)&amp;VLOOKUP(A94,[7]令和3年度契約状況調査票!$F:$AR,31,FALSE),IF(AND(Q94="○",P94="分担契約"),"分担契約"&amp;CHAR(10)&amp;"契約総額 "&amp;TEXT(VLOOKUP(A94,[7]令和3年度契約状況調査票!$F:$AR,15,FALSE),"#,##0円")&amp;"(B)"&amp;CHAR(10)&amp;VLOOKUP(A94,[7]令和3年度契約状況調査票!$F:$AR,31,FALSE),(IF(P94="分担契約/単価契約","単価契約"&amp;CHAR(10)&amp;"予定調達総額 "&amp;TEXT(VLOOKUP(A94,[7]令和3年度契約状況調査票!$F:$AR,15,FALSE),"#,##0円")&amp;CHAR(10)&amp;"分担契約"&amp;CHAR(10)&amp;VLOOKUP(A94,[7]令和3年度契約状況調査票!$F:$AR,31,FALSE),IF(P94="分担契約","分担契約"&amp;CHAR(10)&amp;"契約総額 "&amp;TEXT(VLOOKUP(A94,[7]令和3年度契約状況調査票!$F:$AR,15,FALSE),"#,##0円")&amp;CHAR(10)&amp;VLOOKUP(A94,[7]令和3年度契約状況調査票!$F:$AR,31,FALSE),IF(P94="単価契約","単価契約"&amp;CHAR(10)&amp;"予定調達総額 "&amp;TEXT(VLOOKUP(A94,[7]令和3年度契約状況調査票!$F:$AR,15,FALSE),"#,##0円")&amp;CHAR(10)&amp;VLOOKUP(A94,[7]令和3年度契約状況調査票!$F:$AR,31,FALSE),VLOOKUP(A94,[7]令和3年度契約状況調査票!$F:$AR,31,FALSE))))))))</f>
        <v/>
      </c>
      <c r="P94" s="36" t="str">
        <f>IF(A94="","",VLOOKUP(A94,[7]令和3年度契約状況調査票!$F:$BY,52,FALSE))</f>
        <v/>
      </c>
    </row>
    <row r="95" spans="1:16" s="36" customFormat="1" ht="60" hidden="1" customHeight="1">
      <c r="A95" s="42" t="str">
        <f>IF(MAX([7]令和3年度契約状況調査票!F89:F334)&gt;=ROW()-5,ROW()-5,"")</f>
        <v/>
      </c>
      <c r="B95" s="13" t="str">
        <f>IF(A95="","",VLOOKUP(A95,[7]令和3年度契約状況調査票!$F:$AR,4,FALSE))</f>
        <v/>
      </c>
      <c r="C95" s="14" t="str">
        <f>IF(A95="","",VLOOKUP(A95,[7]令和3年度契約状況調査票!$F:$AR,5,FALSE))</f>
        <v/>
      </c>
      <c r="D95" s="15" t="str">
        <f>IF(A95="","",VLOOKUP(A95,[7]令和3年度契約状況調査票!$F:$AR,8,FALSE))</f>
        <v/>
      </c>
      <c r="E95" s="13" t="str">
        <f>IF(A95="","",VLOOKUP(A95,[7]令和3年度契約状況調査票!$F:$AR,9,FALSE))</f>
        <v/>
      </c>
      <c r="F95" s="16" t="str">
        <f>IF(A95="","",VLOOKUP(A95,[7]令和3年度契約状況調査票!$F:$AR,10,FALSE))</f>
        <v/>
      </c>
      <c r="G95" s="45" t="str">
        <f>IF(A95="","",VLOOKUP(A95,[7]令和3年度契約状況調査票!$F:$AR,30,FALSE))</f>
        <v/>
      </c>
      <c r="H95" s="18" t="str">
        <f>IF(A95="","",IF(VLOOKUP(A95,[7]令和3年度契約状況調査票!$F:$AR,20,FALSE)="②同種の他の契約の予定価格を類推されるおそれがあるため公表しない","同種の他の契約の予定価格を類推されるおそれがあるため公表しない",IF(VLOOKUP(A95,[7]令和3年度契約状況調査票!$F:$AR,20,FALSE)="－","－",IF(VLOOKUP(A95,[7]令和3年度契約状況調査票!$F:$AR,6,FALSE)&lt;&gt;"",TEXT(VLOOKUP(A95,[7]令和3年度契約状況調査票!$F:$AR,13,FALSE),"#,##0円")&amp;CHAR(10)&amp;"(A)",VLOOKUP(A95,[7]令和3年度契約状況調査票!$F:$AR,13,FALSE)))))</f>
        <v/>
      </c>
      <c r="I95" s="18" t="str">
        <f>IF(A95="","",VLOOKUP(A95,[7]令和3年度契約状況調査票!$F:$AR,14,FALSE))</f>
        <v/>
      </c>
      <c r="J95" s="20" t="str">
        <f>IF(A95="","",IF(VLOOKUP(A95,[7]令和3年度契約状況調査票!$F:$AR,20,FALSE)="②同種の他の契約の予定価格を類推されるおそれがあるため公表しない","－",IF(VLOOKUP(A95,[7]令和3年度契約状況調査票!$F:$AR,20,FALSE)="－","－",IF(VLOOKUP(A95,[7]令和3年度契約状況調査票!$F:$AR,6,FALSE)&lt;&gt;"",TEXT(VLOOKUP(A95,[7]令和3年度契約状況調査票!$F:$AR,16,FALSE),"#.0%")&amp;CHAR(10)&amp;"(B/A×100)",VLOOKUP(A95,[7]令和3年度契約状況調査票!$F:$AR,16,FALSE)))))</f>
        <v/>
      </c>
      <c r="K95" s="38"/>
      <c r="L95" s="20" t="str">
        <f>IF(A95="","",IF(VLOOKUP(A95,[7]令和3年度契約状況調査票!$F:$AR,26,FALSE)="①公益社団法人","公社",IF(VLOOKUP(A95,[7]令和3年度契約状況調査票!$F:$AR,26,FALSE)="②公益財団法人","公財","")))</f>
        <v/>
      </c>
      <c r="M95" s="20" t="str">
        <f>IF(A95="","",VLOOKUP(A95,[7]令和3年度契約状況調査票!$F:$AR,27,FALSE))</f>
        <v/>
      </c>
      <c r="N95" s="20" t="str">
        <f>IF(A95="","",IF(VLOOKUP(A95,[7]令和3年度契約状況調査票!$F:$AR,27,FALSE)="国所管",VLOOKUP(A95,[7]令和3年度契約状況調査票!$F:$AR,21,FALSE),""))</f>
        <v/>
      </c>
      <c r="O95" s="22" t="str">
        <f>IF(A95="","",IF(AND(Q95="○",P95="分担契約/単価契約"),"単価契約"&amp;CHAR(10)&amp;"予定調達総額 "&amp;TEXT(VLOOKUP(A95,[7]令和3年度契約状況調査票!$F:$AR,15,FALSE),"#,##0円")&amp;"(B)"&amp;CHAR(10)&amp;"分担契約"&amp;CHAR(10)&amp;VLOOKUP(A95,[7]令和3年度契約状況調査票!$F:$AR,31,FALSE),IF(AND(Q95="○",P95="分担契約"),"分担契約"&amp;CHAR(10)&amp;"契約総額 "&amp;TEXT(VLOOKUP(A95,[7]令和3年度契約状況調査票!$F:$AR,15,FALSE),"#,##0円")&amp;"(B)"&amp;CHAR(10)&amp;VLOOKUP(A95,[7]令和3年度契約状況調査票!$F:$AR,31,FALSE),(IF(P95="分担契約/単価契約","単価契約"&amp;CHAR(10)&amp;"予定調達総額 "&amp;TEXT(VLOOKUP(A95,[7]令和3年度契約状況調査票!$F:$AR,15,FALSE),"#,##0円")&amp;CHAR(10)&amp;"分担契約"&amp;CHAR(10)&amp;VLOOKUP(A95,[7]令和3年度契約状況調査票!$F:$AR,31,FALSE),IF(P95="分担契約","分担契約"&amp;CHAR(10)&amp;"契約総額 "&amp;TEXT(VLOOKUP(A95,[7]令和3年度契約状況調査票!$F:$AR,15,FALSE),"#,##0円")&amp;CHAR(10)&amp;VLOOKUP(A95,[7]令和3年度契約状況調査票!$F:$AR,31,FALSE),IF(P95="単価契約","単価契約"&amp;CHAR(10)&amp;"予定調達総額 "&amp;TEXT(VLOOKUP(A95,[7]令和3年度契約状況調査票!$F:$AR,15,FALSE),"#,##0円")&amp;CHAR(10)&amp;VLOOKUP(A95,[7]令和3年度契約状況調査票!$F:$AR,31,FALSE),VLOOKUP(A95,[7]令和3年度契約状況調査票!$F:$AR,31,FALSE))))))))</f>
        <v/>
      </c>
      <c r="P95" s="36" t="str">
        <f>IF(A95="","",VLOOKUP(A95,[7]令和3年度契約状況調査票!$F:$BY,52,FALSE))</f>
        <v/>
      </c>
    </row>
    <row r="96" spans="1:16" s="36" customFormat="1" ht="60" hidden="1" customHeight="1">
      <c r="A96" s="42" t="str">
        <f>IF(MAX([7]令和3年度契約状況調査票!F90:F335)&gt;=ROW()-5,ROW()-5,"")</f>
        <v/>
      </c>
      <c r="B96" s="13" t="str">
        <f>IF(A96="","",VLOOKUP(A96,[7]令和3年度契約状況調査票!$F:$AR,4,FALSE))</f>
        <v/>
      </c>
      <c r="C96" s="14" t="str">
        <f>IF(A96="","",VLOOKUP(A96,[7]令和3年度契約状況調査票!$F:$AR,5,FALSE))</f>
        <v/>
      </c>
      <c r="D96" s="15" t="str">
        <f>IF(A96="","",VLOOKUP(A96,[7]令和3年度契約状況調査票!$F:$AR,8,FALSE))</f>
        <v/>
      </c>
      <c r="E96" s="13" t="str">
        <f>IF(A96="","",VLOOKUP(A96,[7]令和3年度契約状況調査票!$F:$AR,9,FALSE))</f>
        <v/>
      </c>
      <c r="F96" s="16" t="str">
        <f>IF(A96="","",VLOOKUP(A96,[7]令和3年度契約状況調査票!$F:$AR,10,FALSE))</f>
        <v/>
      </c>
      <c r="G96" s="45" t="str">
        <f>IF(A96="","",VLOOKUP(A96,[7]令和3年度契約状況調査票!$F:$AR,30,FALSE))</f>
        <v/>
      </c>
      <c r="H96" s="18" t="str">
        <f>IF(A96="","",IF(VLOOKUP(A96,[7]令和3年度契約状況調査票!$F:$AR,20,FALSE)="②同種の他の契約の予定価格を類推されるおそれがあるため公表しない","同種の他の契約の予定価格を類推されるおそれがあるため公表しない",IF(VLOOKUP(A96,[7]令和3年度契約状況調査票!$F:$AR,20,FALSE)="－","－",IF(VLOOKUP(A96,[7]令和3年度契約状況調査票!$F:$AR,6,FALSE)&lt;&gt;"",TEXT(VLOOKUP(A96,[7]令和3年度契約状況調査票!$F:$AR,13,FALSE),"#,##0円")&amp;CHAR(10)&amp;"(A)",VLOOKUP(A96,[7]令和3年度契約状況調査票!$F:$AR,13,FALSE)))))</f>
        <v/>
      </c>
      <c r="I96" s="18" t="str">
        <f>IF(A96="","",VLOOKUP(A96,[7]令和3年度契約状況調査票!$F:$AR,14,FALSE))</f>
        <v/>
      </c>
      <c r="J96" s="20" t="str">
        <f>IF(A96="","",IF(VLOOKUP(A96,[7]令和3年度契約状況調査票!$F:$AR,20,FALSE)="②同種の他の契約の予定価格を類推されるおそれがあるため公表しない","－",IF(VLOOKUP(A96,[7]令和3年度契約状況調査票!$F:$AR,20,FALSE)="－","－",IF(VLOOKUP(A96,[7]令和3年度契約状況調査票!$F:$AR,6,FALSE)&lt;&gt;"",TEXT(VLOOKUP(A96,[7]令和3年度契約状況調査票!$F:$AR,16,FALSE),"#.0%")&amp;CHAR(10)&amp;"(B/A×100)",VLOOKUP(A96,[7]令和3年度契約状況調査票!$F:$AR,16,FALSE)))))</f>
        <v/>
      </c>
      <c r="K96" s="38"/>
      <c r="L96" s="20" t="str">
        <f>IF(A96="","",IF(VLOOKUP(A96,[7]令和3年度契約状況調査票!$F:$AR,26,FALSE)="①公益社団法人","公社",IF(VLOOKUP(A96,[7]令和3年度契約状況調査票!$F:$AR,26,FALSE)="②公益財団法人","公財","")))</f>
        <v/>
      </c>
      <c r="M96" s="20" t="str">
        <f>IF(A96="","",VLOOKUP(A96,[7]令和3年度契約状況調査票!$F:$AR,27,FALSE))</f>
        <v/>
      </c>
      <c r="N96" s="20" t="str">
        <f>IF(A96="","",IF(VLOOKUP(A96,[7]令和3年度契約状況調査票!$F:$AR,27,FALSE)="国所管",VLOOKUP(A96,[7]令和3年度契約状況調査票!$F:$AR,21,FALSE),""))</f>
        <v/>
      </c>
      <c r="O96" s="22" t="str">
        <f>IF(A96="","",IF(AND(Q96="○",P96="分担契約/単価契約"),"単価契約"&amp;CHAR(10)&amp;"予定調達総額 "&amp;TEXT(VLOOKUP(A96,[7]令和3年度契約状況調査票!$F:$AR,15,FALSE),"#,##0円")&amp;"(B)"&amp;CHAR(10)&amp;"分担契約"&amp;CHAR(10)&amp;VLOOKUP(A96,[7]令和3年度契約状況調査票!$F:$AR,31,FALSE),IF(AND(Q96="○",P96="分担契約"),"分担契約"&amp;CHAR(10)&amp;"契約総額 "&amp;TEXT(VLOOKUP(A96,[7]令和3年度契約状況調査票!$F:$AR,15,FALSE),"#,##0円")&amp;"(B)"&amp;CHAR(10)&amp;VLOOKUP(A96,[7]令和3年度契約状況調査票!$F:$AR,31,FALSE),(IF(P96="分担契約/単価契約","単価契約"&amp;CHAR(10)&amp;"予定調達総額 "&amp;TEXT(VLOOKUP(A96,[7]令和3年度契約状況調査票!$F:$AR,15,FALSE),"#,##0円")&amp;CHAR(10)&amp;"分担契約"&amp;CHAR(10)&amp;VLOOKUP(A96,[7]令和3年度契約状況調査票!$F:$AR,31,FALSE),IF(P96="分担契約","分担契約"&amp;CHAR(10)&amp;"契約総額 "&amp;TEXT(VLOOKUP(A96,[7]令和3年度契約状況調査票!$F:$AR,15,FALSE),"#,##0円")&amp;CHAR(10)&amp;VLOOKUP(A96,[7]令和3年度契約状況調査票!$F:$AR,31,FALSE),IF(P96="単価契約","単価契約"&amp;CHAR(10)&amp;"予定調達総額 "&amp;TEXT(VLOOKUP(A96,[7]令和3年度契約状況調査票!$F:$AR,15,FALSE),"#,##0円")&amp;CHAR(10)&amp;VLOOKUP(A96,[7]令和3年度契約状況調査票!$F:$AR,31,FALSE),VLOOKUP(A96,[7]令和3年度契約状況調査票!$F:$AR,31,FALSE))))))))</f>
        <v/>
      </c>
      <c r="P96" s="36" t="str">
        <f>IF(A96="","",VLOOKUP(A96,[7]令和3年度契約状況調査票!$F:$BY,52,FALSE))</f>
        <v/>
      </c>
    </row>
    <row r="97" spans="1:16" s="36" customFormat="1" ht="60" hidden="1" customHeight="1">
      <c r="A97" s="42" t="str">
        <f>IF(MAX([7]令和3年度契約状況調査票!F91:F336)&gt;=ROW()-5,ROW()-5,"")</f>
        <v/>
      </c>
      <c r="B97" s="13" t="str">
        <f>IF(A97="","",VLOOKUP(A97,[7]令和3年度契約状況調査票!$F:$AR,4,FALSE))</f>
        <v/>
      </c>
      <c r="C97" s="14" t="str">
        <f>IF(A97="","",VLOOKUP(A97,[7]令和3年度契約状況調査票!$F:$AR,5,FALSE))</f>
        <v/>
      </c>
      <c r="D97" s="15" t="str">
        <f>IF(A97="","",VLOOKUP(A97,[7]令和3年度契約状況調査票!$F:$AR,8,FALSE))</f>
        <v/>
      </c>
      <c r="E97" s="13" t="str">
        <f>IF(A97="","",VLOOKUP(A97,[7]令和3年度契約状況調査票!$F:$AR,9,FALSE))</f>
        <v/>
      </c>
      <c r="F97" s="16" t="str">
        <f>IF(A97="","",VLOOKUP(A97,[7]令和3年度契約状況調査票!$F:$AR,10,FALSE))</f>
        <v/>
      </c>
      <c r="G97" s="45" t="str">
        <f>IF(A97="","",VLOOKUP(A97,[7]令和3年度契約状況調査票!$F:$AR,30,FALSE))</f>
        <v/>
      </c>
      <c r="H97" s="18" t="str">
        <f>IF(A97="","",IF(VLOOKUP(A97,[7]令和3年度契約状況調査票!$F:$AR,20,FALSE)="②同種の他の契約の予定価格を類推されるおそれがあるため公表しない","同種の他の契約の予定価格を類推されるおそれがあるため公表しない",IF(VLOOKUP(A97,[7]令和3年度契約状況調査票!$F:$AR,20,FALSE)="－","－",IF(VLOOKUP(A97,[7]令和3年度契約状況調査票!$F:$AR,6,FALSE)&lt;&gt;"",TEXT(VLOOKUP(A97,[7]令和3年度契約状況調査票!$F:$AR,13,FALSE),"#,##0円")&amp;CHAR(10)&amp;"(A)",VLOOKUP(A97,[7]令和3年度契約状況調査票!$F:$AR,13,FALSE)))))</f>
        <v/>
      </c>
      <c r="I97" s="18" t="str">
        <f>IF(A97="","",VLOOKUP(A97,[7]令和3年度契約状況調査票!$F:$AR,14,FALSE))</f>
        <v/>
      </c>
      <c r="J97" s="20" t="str">
        <f>IF(A97="","",IF(VLOOKUP(A97,[7]令和3年度契約状況調査票!$F:$AR,20,FALSE)="②同種の他の契約の予定価格を類推されるおそれがあるため公表しない","－",IF(VLOOKUP(A97,[7]令和3年度契約状況調査票!$F:$AR,20,FALSE)="－","－",IF(VLOOKUP(A97,[7]令和3年度契約状況調査票!$F:$AR,6,FALSE)&lt;&gt;"",TEXT(VLOOKUP(A97,[7]令和3年度契約状況調査票!$F:$AR,16,FALSE),"#.0%")&amp;CHAR(10)&amp;"(B/A×100)",VLOOKUP(A97,[7]令和3年度契約状況調査票!$F:$AR,16,FALSE)))))</f>
        <v/>
      </c>
      <c r="K97" s="38"/>
      <c r="L97" s="20" t="str">
        <f>IF(A97="","",IF(VLOOKUP(A97,[7]令和3年度契約状況調査票!$F:$AR,26,FALSE)="①公益社団法人","公社",IF(VLOOKUP(A97,[7]令和3年度契約状況調査票!$F:$AR,26,FALSE)="②公益財団法人","公財","")))</f>
        <v/>
      </c>
      <c r="M97" s="20" t="str">
        <f>IF(A97="","",VLOOKUP(A97,[7]令和3年度契約状況調査票!$F:$AR,27,FALSE))</f>
        <v/>
      </c>
      <c r="N97" s="20" t="str">
        <f>IF(A97="","",IF(VLOOKUP(A97,[7]令和3年度契約状況調査票!$F:$AR,27,FALSE)="国所管",VLOOKUP(A97,[7]令和3年度契約状況調査票!$F:$AR,21,FALSE),""))</f>
        <v/>
      </c>
      <c r="O97" s="22" t="str">
        <f>IF(A97="","",IF(AND(Q97="○",P97="分担契約/単価契約"),"単価契約"&amp;CHAR(10)&amp;"予定調達総額 "&amp;TEXT(VLOOKUP(A97,[7]令和3年度契約状況調査票!$F:$AR,15,FALSE),"#,##0円")&amp;"(B)"&amp;CHAR(10)&amp;"分担契約"&amp;CHAR(10)&amp;VLOOKUP(A97,[7]令和3年度契約状況調査票!$F:$AR,31,FALSE),IF(AND(Q97="○",P97="分担契約"),"分担契約"&amp;CHAR(10)&amp;"契約総額 "&amp;TEXT(VLOOKUP(A97,[7]令和3年度契約状況調査票!$F:$AR,15,FALSE),"#,##0円")&amp;"(B)"&amp;CHAR(10)&amp;VLOOKUP(A97,[7]令和3年度契約状況調査票!$F:$AR,31,FALSE),(IF(P97="分担契約/単価契約","単価契約"&amp;CHAR(10)&amp;"予定調達総額 "&amp;TEXT(VLOOKUP(A97,[7]令和3年度契約状況調査票!$F:$AR,15,FALSE),"#,##0円")&amp;CHAR(10)&amp;"分担契約"&amp;CHAR(10)&amp;VLOOKUP(A97,[7]令和3年度契約状況調査票!$F:$AR,31,FALSE),IF(P97="分担契約","分担契約"&amp;CHAR(10)&amp;"契約総額 "&amp;TEXT(VLOOKUP(A97,[7]令和3年度契約状況調査票!$F:$AR,15,FALSE),"#,##0円")&amp;CHAR(10)&amp;VLOOKUP(A97,[7]令和3年度契約状況調査票!$F:$AR,31,FALSE),IF(P97="単価契約","単価契約"&amp;CHAR(10)&amp;"予定調達総額 "&amp;TEXT(VLOOKUP(A97,[7]令和3年度契約状況調査票!$F:$AR,15,FALSE),"#,##0円")&amp;CHAR(10)&amp;VLOOKUP(A97,[7]令和3年度契約状況調査票!$F:$AR,31,FALSE),VLOOKUP(A97,[7]令和3年度契約状況調査票!$F:$AR,31,FALSE))))))))</f>
        <v/>
      </c>
      <c r="P97" s="36" t="str">
        <f>IF(A97="","",VLOOKUP(A97,[7]令和3年度契約状況調査票!$F:$BY,52,FALSE))</f>
        <v/>
      </c>
    </row>
    <row r="98" spans="1:16" s="36" customFormat="1" ht="67.5" hidden="1" customHeight="1">
      <c r="A98" s="42" t="str">
        <f>IF(MAX([7]令和3年度契約状況調査票!F92:F337)&gt;=ROW()-5,ROW()-5,"")</f>
        <v/>
      </c>
      <c r="B98" s="13" t="str">
        <f>IF(A98="","",VLOOKUP(A98,[7]令和3年度契約状況調査票!$F:$AR,4,FALSE))</f>
        <v/>
      </c>
      <c r="C98" s="14" t="str">
        <f>IF(A98="","",VLOOKUP(A98,[7]令和3年度契約状況調査票!$F:$AR,5,FALSE))</f>
        <v/>
      </c>
      <c r="D98" s="15" t="str">
        <f>IF(A98="","",VLOOKUP(A98,[7]令和3年度契約状況調査票!$F:$AR,8,FALSE))</f>
        <v/>
      </c>
      <c r="E98" s="13" t="str">
        <f>IF(A98="","",VLOOKUP(A98,[7]令和3年度契約状況調査票!$F:$AR,9,FALSE))</f>
        <v/>
      </c>
      <c r="F98" s="16" t="str">
        <f>IF(A98="","",VLOOKUP(A98,[7]令和3年度契約状況調査票!$F:$AR,10,FALSE))</f>
        <v/>
      </c>
      <c r="G98" s="45" t="str">
        <f>IF(A98="","",VLOOKUP(A98,[7]令和3年度契約状況調査票!$F:$AR,30,FALSE))</f>
        <v/>
      </c>
      <c r="H98" s="18" t="str">
        <f>IF(A98="","",IF(VLOOKUP(A98,[7]令和3年度契約状況調査票!$F:$AR,20,FALSE)="②同種の他の契約の予定価格を類推されるおそれがあるため公表しない","同種の他の契約の予定価格を類推されるおそれがあるため公表しない",IF(VLOOKUP(A98,[7]令和3年度契約状況調査票!$F:$AR,20,FALSE)="－","－",IF(VLOOKUP(A98,[7]令和3年度契約状況調査票!$F:$AR,6,FALSE)&lt;&gt;"",TEXT(VLOOKUP(A98,[7]令和3年度契約状況調査票!$F:$AR,13,FALSE),"#,##0円")&amp;CHAR(10)&amp;"(A)",VLOOKUP(A98,[7]令和3年度契約状況調査票!$F:$AR,13,FALSE)))))</f>
        <v/>
      </c>
      <c r="I98" s="18" t="str">
        <f>IF(A98="","",VLOOKUP(A98,[7]令和3年度契約状況調査票!$F:$AR,14,FALSE))</f>
        <v/>
      </c>
      <c r="J98" s="20" t="str">
        <f>IF(A98="","",IF(VLOOKUP(A98,[7]令和3年度契約状況調査票!$F:$AR,20,FALSE)="②同種の他の契約の予定価格を類推されるおそれがあるため公表しない","－",IF(VLOOKUP(A98,[7]令和3年度契約状況調査票!$F:$AR,20,FALSE)="－","－",IF(VLOOKUP(A98,[7]令和3年度契約状況調査票!$F:$AR,6,FALSE)&lt;&gt;"",TEXT(VLOOKUP(A98,[7]令和3年度契約状況調査票!$F:$AR,16,FALSE),"#.0%")&amp;CHAR(10)&amp;"(B/A×100)",VLOOKUP(A98,[7]令和3年度契約状況調査票!$F:$AR,16,FALSE)))))</f>
        <v/>
      </c>
      <c r="K98" s="38"/>
      <c r="L98" s="20" t="str">
        <f>IF(A98="","",IF(VLOOKUP(A98,[7]令和3年度契約状況調査票!$F:$AR,26,FALSE)="①公益社団法人","公社",IF(VLOOKUP(A98,[7]令和3年度契約状況調査票!$F:$AR,26,FALSE)="②公益財団法人","公財","")))</f>
        <v/>
      </c>
      <c r="M98" s="20" t="str">
        <f>IF(A98="","",VLOOKUP(A98,[7]令和3年度契約状況調査票!$F:$AR,27,FALSE))</f>
        <v/>
      </c>
      <c r="N98" s="20" t="str">
        <f>IF(A98="","",IF(VLOOKUP(A98,[7]令和3年度契約状況調査票!$F:$AR,27,FALSE)="国所管",VLOOKUP(A98,[7]令和3年度契約状況調査票!$F:$AR,21,FALSE),""))</f>
        <v/>
      </c>
      <c r="O98" s="22" t="str">
        <f>IF(A98="","",IF(AND(Q98="○",P98="分担契約/単価契約"),"単価契約"&amp;CHAR(10)&amp;"予定調達総額 "&amp;TEXT(VLOOKUP(A98,[7]令和3年度契約状況調査票!$F:$AR,15,FALSE),"#,##0円")&amp;"(B)"&amp;CHAR(10)&amp;"分担契約"&amp;CHAR(10)&amp;VLOOKUP(A98,[7]令和3年度契約状況調査票!$F:$AR,31,FALSE),IF(AND(Q98="○",P98="分担契約"),"分担契約"&amp;CHAR(10)&amp;"契約総額 "&amp;TEXT(VLOOKUP(A98,[7]令和3年度契約状況調査票!$F:$AR,15,FALSE),"#,##0円")&amp;"(B)"&amp;CHAR(10)&amp;VLOOKUP(A98,[7]令和3年度契約状況調査票!$F:$AR,31,FALSE),(IF(P98="分担契約/単価契約","単価契約"&amp;CHAR(10)&amp;"予定調達総額 "&amp;TEXT(VLOOKUP(A98,[7]令和3年度契約状況調査票!$F:$AR,15,FALSE),"#,##0円")&amp;CHAR(10)&amp;"分担契約"&amp;CHAR(10)&amp;VLOOKUP(A98,[7]令和3年度契約状況調査票!$F:$AR,31,FALSE),IF(P98="分担契約","分担契約"&amp;CHAR(10)&amp;"契約総額 "&amp;TEXT(VLOOKUP(A98,[7]令和3年度契約状況調査票!$F:$AR,15,FALSE),"#,##0円")&amp;CHAR(10)&amp;VLOOKUP(A98,[7]令和3年度契約状況調査票!$F:$AR,31,FALSE),IF(P98="単価契約","単価契約"&amp;CHAR(10)&amp;"予定調達総額 "&amp;TEXT(VLOOKUP(A98,[7]令和3年度契約状況調査票!$F:$AR,15,FALSE),"#,##0円")&amp;CHAR(10)&amp;VLOOKUP(A98,[7]令和3年度契約状況調査票!$F:$AR,31,FALSE),VLOOKUP(A98,[7]令和3年度契約状況調査票!$F:$AR,31,FALSE))))))))</f>
        <v/>
      </c>
      <c r="P98" s="36" t="str">
        <f>IF(A98="","",VLOOKUP(A98,[7]令和3年度契約状況調査票!$F:$BY,52,FALSE))</f>
        <v/>
      </c>
    </row>
    <row r="99" spans="1:16" s="36" customFormat="1" ht="60" hidden="1" customHeight="1">
      <c r="A99" s="42" t="str">
        <f>IF(MAX([7]令和3年度契約状況調査票!F93:F338)&gt;=ROW()-5,ROW()-5,"")</f>
        <v/>
      </c>
      <c r="B99" s="13" t="str">
        <f>IF(A99="","",VLOOKUP(A99,[7]令和3年度契約状況調査票!$F:$AR,4,FALSE))</f>
        <v/>
      </c>
      <c r="C99" s="14" t="str">
        <f>IF(A99="","",VLOOKUP(A99,[7]令和3年度契約状況調査票!$F:$AR,5,FALSE))</f>
        <v/>
      </c>
      <c r="D99" s="15" t="str">
        <f>IF(A99="","",VLOOKUP(A99,[7]令和3年度契約状況調査票!$F:$AR,8,FALSE))</f>
        <v/>
      </c>
      <c r="E99" s="13" t="str">
        <f>IF(A99="","",VLOOKUP(A99,[7]令和3年度契約状況調査票!$F:$AR,9,FALSE))</f>
        <v/>
      </c>
      <c r="F99" s="16" t="str">
        <f>IF(A99="","",VLOOKUP(A99,[7]令和3年度契約状況調査票!$F:$AR,10,FALSE))</f>
        <v/>
      </c>
      <c r="G99" s="45" t="str">
        <f>IF(A99="","",VLOOKUP(A99,[7]令和3年度契約状況調査票!$F:$AR,30,FALSE))</f>
        <v/>
      </c>
      <c r="H99" s="18" t="str">
        <f>IF(A99="","",IF(VLOOKUP(A99,[7]令和3年度契約状況調査票!$F:$AR,20,FALSE)="②同種の他の契約の予定価格を類推されるおそれがあるため公表しない","同種の他の契約の予定価格を類推されるおそれがあるため公表しない",IF(VLOOKUP(A99,[7]令和3年度契約状況調査票!$F:$AR,20,FALSE)="－","－",IF(VLOOKUP(A99,[7]令和3年度契約状況調査票!$F:$AR,6,FALSE)&lt;&gt;"",TEXT(VLOOKUP(A99,[7]令和3年度契約状況調査票!$F:$AR,13,FALSE),"#,##0円")&amp;CHAR(10)&amp;"(A)",VLOOKUP(A99,[7]令和3年度契約状況調査票!$F:$AR,13,FALSE)))))</f>
        <v/>
      </c>
      <c r="I99" s="18" t="str">
        <f>IF(A99="","",VLOOKUP(A99,[7]令和3年度契約状況調査票!$F:$AR,14,FALSE))</f>
        <v/>
      </c>
      <c r="J99" s="20" t="str">
        <f>IF(A99="","",IF(VLOOKUP(A99,[7]令和3年度契約状況調査票!$F:$AR,20,FALSE)="②同種の他の契約の予定価格を類推されるおそれがあるため公表しない","－",IF(VLOOKUP(A99,[7]令和3年度契約状況調査票!$F:$AR,20,FALSE)="－","－",IF(VLOOKUP(A99,[7]令和3年度契約状況調査票!$F:$AR,6,FALSE)&lt;&gt;"",TEXT(VLOOKUP(A99,[7]令和3年度契約状況調査票!$F:$AR,16,FALSE),"#.0%")&amp;CHAR(10)&amp;"(B/A×100)",VLOOKUP(A99,[7]令和3年度契約状況調査票!$F:$AR,16,FALSE)))))</f>
        <v/>
      </c>
      <c r="K99" s="38"/>
      <c r="L99" s="20" t="str">
        <f>IF(A99="","",IF(VLOOKUP(A99,[7]令和3年度契約状況調査票!$F:$AR,26,FALSE)="①公益社団法人","公社",IF(VLOOKUP(A99,[7]令和3年度契約状況調査票!$F:$AR,26,FALSE)="②公益財団法人","公財","")))</f>
        <v/>
      </c>
      <c r="M99" s="20" t="str">
        <f>IF(A99="","",VLOOKUP(A99,[7]令和3年度契約状況調査票!$F:$AR,27,FALSE))</f>
        <v/>
      </c>
      <c r="N99" s="20" t="str">
        <f>IF(A99="","",IF(VLOOKUP(A99,[7]令和3年度契約状況調査票!$F:$AR,27,FALSE)="国所管",VLOOKUP(A99,[7]令和3年度契約状況調査票!$F:$AR,21,FALSE),""))</f>
        <v/>
      </c>
      <c r="O99" s="22" t="str">
        <f>IF(A99="","",IF(AND(Q99="○",P99="分担契約/単価契約"),"単価契約"&amp;CHAR(10)&amp;"予定調達総額 "&amp;TEXT(VLOOKUP(A99,[7]令和3年度契約状況調査票!$F:$AR,15,FALSE),"#,##0円")&amp;"(B)"&amp;CHAR(10)&amp;"分担契約"&amp;CHAR(10)&amp;VLOOKUP(A99,[7]令和3年度契約状況調査票!$F:$AR,31,FALSE),IF(AND(Q99="○",P99="分担契約"),"分担契約"&amp;CHAR(10)&amp;"契約総額 "&amp;TEXT(VLOOKUP(A99,[7]令和3年度契約状況調査票!$F:$AR,15,FALSE),"#,##0円")&amp;"(B)"&amp;CHAR(10)&amp;VLOOKUP(A99,[7]令和3年度契約状況調査票!$F:$AR,31,FALSE),(IF(P99="分担契約/単価契約","単価契約"&amp;CHAR(10)&amp;"予定調達総額 "&amp;TEXT(VLOOKUP(A99,[7]令和3年度契約状況調査票!$F:$AR,15,FALSE),"#,##0円")&amp;CHAR(10)&amp;"分担契約"&amp;CHAR(10)&amp;VLOOKUP(A99,[7]令和3年度契約状況調査票!$F:$AR,31,FALSE),IF(P99="分担契約","分担契約"&amp;CHAR(10)&amp;"契約総額 "&amp;TEXT(VLOOKUP(A99,[7]令和3年度契約状況調査票!$F:$AR,15,FALSE),"#,##0円")&amp;CHAR(10)&amp;VLOOKUP(A99,[7]令和3年度契約状況調査票!$F:$AR,31,FALSE),IF(P99="単価契約","単価契約"&amp;CHAR(10)&amp;"予定調達総額 "&amp;TEXT(VLOOKUP(A99,[7]令和3年度契約状況調査票!$F:$AR,15,FALSE),"#,##0円")&amp;CHAR(10)&amp;VLOOKUP(A99,[7]令和3年度契約状況調査票!$F:$AR,31,FALSE),VLOOKUP(A99,[7]令和3年度契約状況調査票!$F:$AR,31,FALSE))))))))</f>
        <v/>
      </c>
      <c r="P99" s="36" t="str">
        <f>IF(A99="","",VLOOKUP(A99,[7]令和3年度契約状況調査票!$F:$BY,52,FALSE))</f>
        <v/>
      </c>
    </row>
    <row r="100" spans="1:16" s="36" customFormat="1" ht="60" hidden="1" customHeight="1">
      <c r="A100" s="42" t="str">
        <f>IF(MAX([7]令和3年度契約状況調査票!F94:F339)&gt;=ROW()-5,ROW()-5,"")</f>
        <v/>
      </c>
      <c r="B100" s="13" t="str">
        <f>IF(A100="","",VLOOKUP(A100,[7]令和3年度契約状況調査票!$F:$AR,4,FALSE))</f>
        <v/>
      </c>
      <c r="C100" s="14" t="str">
        <f>IF(A100="","",VLOOKUP(A100,[7]令和3年度契約状況調査票!$F:$AR,5,FALSE))</f>
        <v/>
      </c>
      <c r="D100" s="15" t="str">
        <f>IF(A100="","",VLOOKUP(A100,[7]令和3年度契約状況調査票!$F:$AR,8,FALSE))</f>
        <v/>
      </c>
      <c r="E100" s="13" t="str">
        <f>IF(A100="","",VLOOKUP(A100,[7]令和3年度契約状況調査票!$F:$AR,9,FALSE))</f>
        <v/>
      </c>
      <c r="F100" s="16" t="str">
        <f>IF(A100="","",VLOOKUP(A100,[7]令和3年度契約状況調査票!$F:$AR,10,FALSE))</f>
        <v/>
      </c>
      <c r="G100" s="45" t="str">
        <f>IF(A100="","",VLOOKUP(A100,[7]令和3年度契約状況調査票!$F:$AR,30,FALSE))</f>
        <v/>
      </c>
      <c r="H100" s="18" t="str">
        <f>IF(A100="","",IF(VLOOKUP(A100,[7]令和3年度契約状況調査票!$F:$AR,20,FALSE)="②同種の他の契約の予定価格を類推されるおそれがあるため公表しない","同種の他の契約の予定価格を類推されるおそれがあるため公表しない",IF(VLOOKUP(A100,[7]令和3年度契約状況調査票!$F:$AR,20,FALSE)="－","－",IF(VLOOKUP(A100,[7]令和3年度契約状況調査票!$F:$AR,6,FALSE)&lt;&gt;"",TEXT(VLOOKUP(A100,[7]令和3年度契約状況調査票!$F:$AR,13,FALSE),"#,##0円")&amp;CHAR(10)&amp;"(A)",VLOOKUP(A100,[7]令和3年度契約状況調査票!$F:$AR,13,FALSE)))))</f>
        <v/>
      </c>
      <c r="I100" s="18" t="str">
        <f>IF(A100="","",VLOOKUP(A100,[7]令和3年度契約状況調査票!$F:$AR,14,FALSE))</f>
        <v/>
      </c>
      <c r="J100" s="20" t="str">
        <f>IF(A100="","",IF(VLOOKUP(A100,[7]令和3年度契約状況調査票!$F:$AR,20,FALSE)="②同種の他の契約の予定価格を類推されるおそれがあるため公表しない","－",IF(VLOOKUP(A100,[7]令和3年度契約状況調査票!$F:$AR,20,FALSE)="－","－",IF(VLOOKUP(A100,[7]令和3年度契約状況調査票!$F:$AR,6,FALSE)&lt;&gt;"",TEXT(VLOOKUP(A100,[7]令和3年度契約状況調査票!$F:$AR,16,FALSE),"#.0%")&amp;CHAR(10)&amp;"(B/A×100)",VLOOKUP(A100,[7]令和3年度契約状況調査票!$F:$AR,16,FALSE)))))</f>
        <v/>
      </c>
      <c r="K100" s="38"/>
      <c r="L100" s="20" t="str">
        <f>IF(A100="","",IF(VLOOKUP(A100,[7]令和3年度契約状況調査票!$F:$AR,26,FALSE)="①公益社団法人","公社",IF(VLOOKUP(A100,[7]令和3年度契約状況調査票!$F:$AR,26,FALSE)="②公益財団法人","公財","")))</f>
        <v/>
      </c>
      <c r="M100" s="20" t="str">
        <f>IF(A100="","",VLOOKUP(A100,[7]令和3年度契約状況調査票!$F:$AR,27,FALSE))</f>
        <v/>
      </c>
      <c r="N100" s="20" t="str">
        <f>IF(A100="","",IF(VLOOKUP(A100,[7]令和3年度契約状況調査票!$F:$AR,27,FALSE)="国所管",VLOOKUP(A100,[7]令和3年度契約状況調査票!$F:$AR,21,FALSE),""))</f>
        <v/>
      </c>
      <c r="O100" s="22" t="str">
        <f>IF(A100="","",IF(AND(Q100="○",P100="分担契約/単価契約"),"単価契約"&amp;CHAR(10)&amp;"予定調達総額 "&amp;TEXT(VLOOKUP(A100,[7]令和3年度契約状況調査票!$F:$AR,15,FALSE),"#,##0円")&amp;"(B)"&amp;CHAR(10)&amp;"分担契約"&amp;CHAR(10)&amp;VLOOKUP(A100,[7]令和3年度契約状況調査票!$F:$AR,31,FALSE),IF(AND(Q100="○",P100="分担契約"),"分担契約"&amp;CHAR(10)&amp;"契約総額 "&amp;TEXT(VLOOKUP(A100,[7]令和3年度契約状況調査票!$F:$AR,15,FALSE),"#,##0円")&amp;"(B)"&amp;CHAR(10)&amp;VLOOKUP(A100,[7]令和3年度契約状況調査票!$F:$AR,31,FALSE),(IF(P100="分担契約/単価契約","単価契約"&amp;CHAR(10)&amp;"予定調達総額 "&amp;TEXT(VLOOKUP(A100,[7]令和3年度契約状況調査票!$F:$AR,15,FALSE),"#,##0円")&amp;CHAR(10)&amp;"分担契約"&amp;CHAR(10)&amp;VLOOKUP(A100,[7]令和3年度契約状況調査票!$F:$AR,31,FALSE),IF(P100="分担契約","分担契約"&amp;CHAR(10)&amp;"契約総額 "&amp;TEXT(VLOOKUP(A100,[7]令和3年度契約状況調査票!$F:$AR,15,FALSE),"#,##0円")&amp;CHAR(10)&amp;VLOOKUP(A100,[7]令和3年度契約状況調査票!$F:$AR,31,FALSE),IF(P100="単価契約","単価契約"&amp;CHAR(10)&amp;"予定調達総額 "&amp;TEXT(VLOOKUP(A100,[7]令和3年度契約状況調査票!$F:$AR,15,FALSE),"#,##0円")&amp;CHAR(10)&amp;VLOOKUP(A100,[7]令和3年度契約状況調査票!$F:$AR,31,FALSE),VLOOKUP(A100,[7]令和3年度契約状況調査票!$F:$AR,31,FALSE))))))))</f>
        <v/>
      </c>
      <c r="P100" s="36" t="str">
        <f>IF(A100="","",VLOOKUP(A100,[7]令和3年度契約状況調査票!$F:$BY,52,FALSE))</f>
        <v/>
      </c>
    </row>
    <row r="101" spans="1:16" s="36" customFormat="1" ht="60" hidden="1" customHeight="1">
      <c r="A101" s="42" t="str">
        <f>IF(MAX([7]令和3年度契約状況調査票!F95:F340)&gt;=ROW()-5,ROW()-5,"")</f>
        <v/>
      </c>
      <c r="B101" s="13" t="str">
        <f>IF(A101="","",VLOOKUP(A101,[7]令和3年度契約状況調査票!$F:$AR,4,FALSE))</f>
        <v/>
      </c>
      <c r="C101" s="14" t="str">
        <f>IF(A101="","",VLOOKUP(A101,[7]令和3年度契約状況調査票!$F:$AR,5,FALSE))</f>
        <v/>
      </c>
      <c r="D101" s="15" t="str">
        <f>IF(A101="","",VLOOKUP(A101,[7]令和3年度契約状況調査票!$F:$AR,8,FALSE))</f>
        <v/>
      </c>
      <c r="E101" s="13" t="str">
        <f>IF(A101="","",VLOOKUP(A101,[7]令和3年度契約状況調査票!$F:$AR,9,FALSE))</f>
        <v/>
      </c>
      <c r="F101" s="16" t="str">
        <f>IF(A101="","",VLOOKUP(A101,[7]令和3年度契約状況調査票!$F:$AR,10,FALSE))</f>
        <v/>
      </c>
      <c r="G101" s="45" t="str">
        <f>IF(A101="","",VLOOKUP(A101,[7]令和3年度契約状況調査票!$F:$AR,30,FALSE))</f>
        <v/>
      </c>
      <c r="H101" s="18" t="str">
        <f>IF(A101="","",IF(VLOOKUP(A101,[7]令和3年度契約状況調査票!$F:$AR,20,FALSE)="②同種の他の契約の予定価格を類推されるおそれがあるため公表しない","同種の他の契約の予定価格を類推されるおそれがあるため公表しない",IF(VLOOKUP(A101,[7]令和3年度契約状況調査票!$F:$AR,20,FALSE)="－","－",IF(VLOOKUP(A101,[7]令和3年度契約状況調査票!$F:$AR,6,FALSE)&lt;&gt;"",TEXT(VLOOKUP(A101,[7]令和3年度契約状況調査票!$F:$AR,13,FALSE),"#,##0円")&amp;CHAR(10)&amp;"(A)",VLOOKUP(A101,[7]令和3年度契約状況調査票!$F:$AR,13,FALSE)))))</f>
        <v/>
      </c>
      <c r="I101" s="18" t="str">
        <f>IF(A101="","",VLOOKUP(A101,[7]令和3年度契約状況調査票!$F:$AR,14,FALSE))</f>
        <v/>
      </c>
      <c r="J101" s="20" t="str">
        <f>IF(A101="","",IF(VLOOKUP(A101,[7]令和3年度契約状況調査票!$F:$AR,20,FALSE)="②同種の他の契約の予定価格を類推されるおそれがあるため公表しない","－",IF(VLOOKUP(A101,[7]令和3年度契約状況調査票!$F:$AR,20,FALSE)="－","－",IF(VLOOKUP(A101,[7]令和3年度契約状況調査票!$F:$AR,6,FALSE)&lt;&gt;"",TEXT(VLOOKUP(A101,[7]令和3年度契約状況調査票!$F:$AR,16,FALSE),"#.0%")&amp;CHAR(10)&amp;"(B/A×100)",VLOOKUP(A101,[7]令和3年度契約状況調査票!$F:$AR,16,FALSE)))))</f>
        <v/>
      </c>
      <c r="K101" s="38"/>
      <c r="L101" s="20" t="str">
        <f>IF(A101="","",IF(VLOOKUP(A101,[7]令和3年度契約状況調査票!$F:$AR,26,FALSE)="①公益社団法人","公社",IF(VLOOKUP(A101,[7]令和3年度契約状況調査票!$F:$AR,26,FALSE)="②公益財団法人","公財","")))</f>
        <v/>
      </c>
      <c r="M101" s="20" t="str">
        <f>IF(A101="","",VLOOKUP(A101,[7]令和3年度契約状況調査票!$F:$AR,27,FALSE))</f>
        <v/>
      </c>
      <c r="N101" s="20" t="str">
        <f>IF(A101="","",IF(VLOOKUP(A101,[7]令和3年度契約状況調査票!$F:$AR,27,FALSE)="国所管",VLOOKUP(A101,[7]令和3年度契約状況調査票!$F:$AR,21,FALSE),""))</f>
        <v/>
      </c>
      <c r="O101" s="22" t="str">
        <f>IF(A101="","",IF(AND(Q101="○",P101="分担契約/単価契約"),"単価契約"&amp;CHAR(10)&amp;"予定調達総額 "&amp;TEXT(VLOOKUP(A101,[7]令和3年度契約状況調査票!$F:$AR,15,FALSE),"#,##0円")&amp;"(B)"&amp;CHAR(10)&amp;"分担契約"&amp;CHAR(10)&amp;VLOOKUP(A101,[7]令和3年度契約状況調査票!$F:$AR,31,FALSE),IF(AND(Q101="○",P101="分担契約"),"分担契約"&amp;CHAR(10)&amp;"契約総額 "&amp;TEXT(VLOOKUP(A101,[7]令和3年度契約状況調査票!$F:$AR,15,FALSE),"#,##0円")&amp;"(B)"&amp;CHAR(10)&amp;VLOOKUP(A101,[7]令和3年度契約状況調査票!$F:$AR,31,FALSE),(IF(P101="分担契約/単価契約","単価契約"&amp;CHAR(10)&amp;"予定調達総額 "&amp;TEXT(VLOOKUP(A101,[7]令和3年度契約状況調査票!$F:$AR,15,FALSE),"#,##0円")&amp;CHAR(10)&amp;"分担契約"&amp;CHAR(10)&amp;VLOOKUP(A101,[7]令和3年度契約状況調査票!$F:$AR,31,FALSE),IF(P101="分担契約","分担契約"&amp;CHAR(10)&amp;"契約総額 "&amp;TEXT(VLOOKUP(A101,[7]令和3年度契約状況調査票!$F:$AR,15,FALSE),"#,##0円")&amp;CHAR(10)&amp;VLOOKUP(A101,[7]令和3年度契約状況調査票!$F:$AR,31,FALSE),IF(P101="単価契約","単価契約"&amp;CHAR(10)&amp;"予定調達総額 "&amp;TEXT(VLOOKUP(A101,[7]令和3年度契約状況調査票!$F:$AR,15,FALSE),"#,##0円")&amp;CHAR(10)&amp;VLOOKUP(A101,[7]令和3年度契約状況調査票!$F:$AR,31,FALSE),VLOOKUP(A101,[7]令和3年度契約状況調査票!$F:$AR,31,FALSE))))))))</f>
        <v/>
      </c>
      <c r="P101" s="36" t="str">
        <f>IF(A101="","",VLOOKUP(A101,[7]令和3年度契約状況調査票!$F:$BY,52,FALSE))</f>
        <v/>
      </c>
    </row>
    <row r="102" spans="1:16" s="36" customFormat="1" ht="60" hidden="1" customHeight="1">
      <c r="A102" s="42" t="str">
        <f>IF(MAX([7]令和3年度契約状況調査票!F96:F341)&gt;=ROW()-5,ROW()-5,"")</f>
        <v/>
      </c>
      <c r="B102" s="13" t="str">
        <f>IF(A102="","",VLOOKUP(A102,[7]令和3年度契約状況調査票!$F:$AR,4,FALSE))</f>
        <v/>
      </c>
      <c r="C102" s="14" t="str">
        <f>IF(A102="","",VLOOKUP(A102,[7]令和3年度契約状況調査票!$F:$AR,5,FALSE))</f>
        <v/>
      </c>
      <c r="D102" s="15" t="str">
        <f>IF(A102="","",VLOOKUP(A102,[7]令和3年度契約状況調査票!$F:$AR,8,FALSE))</f>
        <v/>
      </c>
      <c r="E102" s="13" t="str">
        <f>IF(A102="","",VLOOKUP(A102,[7]令和3年度契約状況調査票!$F:$AR,9,FALSE))</f>
        <v/>
      </c>
      <c r="F102" s="16" t="str">
        <f>IF(A102="","",VLOOKUP(A102,[7]令和3年度契約状況調査票!$F:$AR,10,FALSE))</f>
        <v/>
      </c>
      <c r="G102" s="45" t="str">
        <f>IF(A102="","",VLOOKUP(A102,[7]令和3年度契約状況調査票!$F:$AR,30,FALSE))</f>
        <v/>
      </c>
      <c r="H102" s="18" t="str">
        <f>IF(A102="","",IF(VLOOKUP(A102,[7]令和3年度契約状況調査票!$F:$AR,20,FALSE)="②同種の他の契約の予定価格を類推されるおそれがあるため公表しない","同種の他の契約の予定価格を類推されるおそれがあるため公表しない",IF(VLOOKUP(A102,[7]令和3年度契約状況調査票!$F:$AR,20,FALSE)="－","－",IF(VLOOKUP(A102,[7]令和3年度契約状況調査票!$F:$AR,6,FALSE)&lt;&gt;"",TEXT(VLOOKUP(A102,[7]令和3年度契約状況調査票!$F:$AR,13,FALSE),"#,##0円")&amp;CHAR(10)&amp;"(A)",VLOOKUP(A102,[7]令和3年度契約状況調査票!$F:$AR,13,FALSE)))))</f>
        <v/>
      </c>
      <c r="I102" s="18" t="str">
        <f>IF(A102="","",VLOOKUP(A102,[7]令和3年度契約状況調査票!$F:$AR,14,FALSE))</f>
        <v/>
      </c>
      <c r="J102" s="20" t="str">
        <f>IF(A102="","",IF(VLOOKUP(A102,[7]令和3年度契約状況調査票!$F:$AR,20,FALSE)="②同種の他の契約の予定価格を類推されるおそれがあるため公表しない","－",IF(VLOOKUP(A102,[7]令和3年度契約状況調査票!$F:$AR,20,FALSE)="－","－",IF(VLOOKUP(A102,[7]令和3年度契約状況調査票!$F:$AR,6,FALSE)&lt;&gt;"",TEXT(VLOOKUP(A102,[7]令和3年度契約状況調査票!$F:$AR,16,FALSE),"#.0%")&amp;CHAR(10)&amp;"(B/A×100)",VLOOKUP(A102,[7]令和3年度契約状況調査票!$F:$AR,16,FALSE)))))</f>
        <v/>
      </c>
      <c r="K102" s="38"/>
      <c r="L102" s="20" t="str">
        <f>IF(A102="","",IF(VLOOKUP(A102,[7]令和3年度契約状況調査票!$F:$AR,26,FALSE)="①公益社団法人","公社",IF(VLOOKUP(A102,[7]令和3年度契約状況調査票!$F:$AR,26,FALSE)="②公益財団法人","公財","")))</f>
        <v/>
      </c>
      <c r="M102" s="20" t="str">
        <f>IF(A102="","",VLOOKUP(A102,[7]令和3年度契約状況調査票!$F:$AR,27,FALSE))</f>
        <v/>
      </c>
      <c r="N102" s="20" t="str">
        <f>IF(A102="","",IF(VLOOKUP(A102,[7]令和3年度契約状況調査票!$F:$AR,27,FALSE)="国所管",VLOOKUP(A102,[7]令和3年度契約状況調査票!$F:$AR,21,FALSE),""))</f>
        <v/>
      </c>
      <c r="O102" s="22" t="str">
        <f>IF(A102="","",IF(AND(Q102="○",P102="分担契約/単価契約"),"単価契約"&amp;CHAR(10)&amp;"予定調達総額 "&amp;TEXT(VLOOKUP(A102,[7]令和3年度契約状況調査票!$F:$AR,15,FALSE),"#,##0円")&amp;"(B)"&amp;CHAR(10)&amp;"分担契約"&amp;CHAR(10)&amp;VLOOKUP(A102,[7]令和3年度契約状況調査票!$F:$AR,31,FALSE),IF(AND(Q102="○",P102="分担契約"),"分担契約"&amp;CHAR(10)&amp;"契約総額 "&amp;TEXT(VLOOKUP(A102,[7]令和3年度契約状況調査票!$F:$AR,15,FALSE),"#,##0円")&amp;"(B)"&amp;CHAR(10)&amp;VLOOKUP(A102,[7]令和3年度契約状況調査票!$F:$AR,31,FALSE),(IF(P102="分担契約/単価契約","単価契約"&amp;CHAR(10)&amp;"予定調達総額 "&amp;TEXT(VLOOKUP(A102,[7]令和3年度契約状況調査票!$F:$AR,15,FALSE),"#,##0円")&amp;CHAR(10)&amp;"分担契約"&amp;CHAR(10)&amp;VLOOKUP(A102,[7]令和3年度契約状況調査票!$F:$AR,31,FALSE),IF(P102="分担契約","分担契約"&amp;CHAR(10)&amp;"契約総額 "&amp;TEXT(VLOOKUP(A102,[7]令和3年度契約状況調査票!$F:$AR,15,FALSE),"#,##0円")&amp;CHAR(10)&amp;VLOOKUP(A102,[7]令和3年度契約状況調査票!$F:$AR,31,FALSE),IF(P102="単価契約","単価契約"&amp;CHAR(10)&amp;"予定調達総額 "&amp;TEXT(VLOOKUP(A102,[7]令和3年度契約状況調査票!$F:$AR,15,FALSE),"#,##0円")&amp;CHAR(10)&amp;VLOOKUP(A102,[7]令和3年度契約状況調査票!$F:$AR,31,FALSE),VLOOKUP(A102,[7]令和3年度契約状況調査票!$F:$AR,31,FALSE))))))))</f>
        <v/>
      </c>
      <c r="P102" s="36" t="str">
        <f>IF(A102="","",VLOOKUP(A102,[7]令和3年度契約状況調査票!$F:$BY,52,FALSE))</f>
        <v/>
      </c>
    </row>
    <row r="103" spans="1:16" s="36" customFormat="1" ht="60" hidden="1" customHeight="1">
      <c r="A103" s="42" t="str">
        <f>IF(MAX([7]令和3年度契約状況調査票!F97:F342)&gt;=ROW()-5,ROW()-5,"")</f>
        <v/>
      </c>
      <c r="B103" s="13" t="str">
        <f>IF(A103="","",VLOOKUP(A103,[7]令和3年度契約状況調査票!$F:$AR,4,FALSE))</f>
        <v/>
      </c>
      <c r="C103" s="14" t="str">
        <f>IF(A103="","",VLOOKUP(A103,[7]令和3年度契約状況調査票!$F:$AR,5,FALSE))</f>
        <v/>
      </c>
      <c r="D103" s="15" t="str">
        <f>IF(A103="","",VLOOKUP(A103,[7]令和3年度契約状況調査票!$F:$AR,8,FALSE))</f>
        <v/>
      </c>
      <c r="E103" s="13" t="str">
        <f>IF(A103="","",VLOOKUP(A103,[7]令和3年度契約状況調査票!$F:$AR,9,FALSE))</f>
        <v/>
      </c>
      <c r="F103" s="16" t="str">
        <f>IF(A103="","",VLOOKUP(A103,[7]令和3年度契約状況調査票!$F:$AR,10,FALSE))</f>
        <v/>
      </c>
      <c r="G103" s="45" t="str">
        <f>IF(A103="","",VLOOKUP(A103,[7]令和3年度契約状況調査票!$F:$AR,30,FALSE))</f>
        <v/>
      </c>
      <c r="H103" s="18" t="str">
        <f>IF(A103="","",IF(VLOOKUP(A103,[7]令和3年度契約状況調査票!$F:$AR,20,FALSE)="②同種の他の契約の予定価格を類推されるおそれがあるため公表しない","同種の他の契約の予定価格を類推されるおそれがあるため公表しない",IF(VLOOKUP(A103,[7]令和3年度契約状況調査票!$F:$AR,20,FALSE)="－","－",IF(VLOOKUP(A103,[7]令和3年度契約状況調査票!$F:$AR,6,FALSE)&lt;&gt;"",TEXT(VLOOKUP(A103,[7]令和3年度契約状況調査票!$F:$AR,13,FALSE),"#,##0円")&amp;CHAR(10)&amp;"(A)",VLOOKUP(A103,[7]令和3年度契約状況調査票!$F:$AR,13,FALSE)))))</f>
        <v/>
      </c>
      <c r="I103" s="18" t="str">
        <f>IF(A103="","",VLOOKUP(A103,[7]令和3年度契約状況調査票!$F:$AR,14,FALSE))</f>
        <v/>
      </c>
      <c r="J103" s="20" t="str">
        <f>IF(A103="","",IF(VLOOKUP(A103,[7]令和3年度契約状況調査票!$F:$AR,20,FALSE)="②同種の他の契約の予定価格を類推されるおそれがあるため公表しない","－",IF(VLOOKUP(A103,[7]令和3年度契約状況調査票!$F:$AR,20,FALSE)="－","－",IF(VLOOKUP(A103,[7]令和3年度契約状況調査票!$F:$AR,6,FALSE)&lt;&gt;"",TEXT(VLOOKUP(A103,[7]令和3年度契約状況調査票!$F:$AR,16,FALSE),"#.0%")&amp;CHAR(10)&amp;"(B/A×100)",VLOOKUP(A103,[7]令和3年度契約状況調査票!$F:$AR,16,FALSE)))))</f>
        <v/>
      </c>
      <c r="K103" s="38"/>
      <c r="L103" s="20" t="str">
        <f>IF(A103="","",IF(VLOOKUP(A103,[7]令和3年度契約状況調査票!$F:$AR,26,FALSE)="①公益社団法人","公社",IF(VLOOKUP(A103,[7]令和3年度契約状況調査票!$F:$AR,26,FALSE)="②公益財団法人","公財","")))</f>
        <v/>
      </c>
      <c r="M103" s="20" t="str">
        <f>IF(A103="","",VLOOKUP(A103,[7]令和3年度契約状況調査票!$F:$AR,27,FALSE))</f>
        <v/>
      </c>
      <c r="N103" s="20" t="str">
        <f>IF(A103="","",IF(VLOOKUP(A103,[7]令和3年度契約状況調査票!$F:$AR,27,FALSE)="国所管",VLOOKUP(A103,[7]令和3年度契約状況調査票!$F:$AR,21,FALSE),""))</f>
        <v/>
      </c>
      <c r="O103" s="22" t="str">
        <f>IF(A103="","",IF(AND(Q103="○",P103="分担契約/単価契約"),"単価契約"&amp;CHAR(10)&amp;"予定調達総額 "&amp;TEXT(VLOOKUP(A103,[7]令和3年度契約状況調査票!$F:$AR,15,FALSE),"#,##0円")&amp;"(B)"&amp;CHAR(10)&amp;"分担契約"&amp;CHAR(10)&amp;VLOOKUP(A103,[7]令和3年度契約状況調査票!$F:$AR,31,FALSE),IF(AND(Q103="○",P103="分担契約"),"分担契約"&amp;CHAR(10)&amp;"契約総額 "&amp;TEXT(VLOOKUP(A103,[7]令和3年度契約状況調査票!$F:$AR,15,FALSE),"#,##0円")&amp;"(B)"&amp;CHAR(10)&amp;VLOOKUP(A103,[7]令和3年度契約状況調査票!$F:$AR,31,FALSE),(IF(P103="分担契約/単価契約","単価契約"&amp;CHAR(10)&amp;"予定調達総額 "&amp;TEXT(VLOOKUP(A103,[7]令和3年度契約状況調査票!$F:$AR,15,FALSE),"#,##0円")&amp;CHAR(10)&amp;"分担契約"&amp;CHAR(10)&amp;VLOOKUP(A103,[7]令和3年度契約状況調査票!$F:$AR,31,FALSE),IF(P103="分担契約","分担契約"&amp;CHAR(10)&amp;"契約総額 "&amp;TEXT(VLOOKUP(A103,[7]令和3年度契約状況調査票!$F:$AR,15,FALSE),"#,##0円")&amp;CHAR(10)&amp;VLOOKUP(A103,[7]令和3年度契約状況調査票!$F:$AR,31,FALSE),IF(P103="単価契約","単価契約"&amp;CHAR(10)&amp;"予定調達総額 "&amp;TEXT(VLOOKUP(A103,[7]令和3年度契約状況調査票!$F:$AR,15,FALSE),"#,##0円")&amp;CHAR(10)&amp;VLOOKUP(A103,[7]令和3年度契約状況調査票!$F:$AR,31,FALSE),VLOOKUP(A103,[7]令和3年度契約状況調査票!$F:$AR,31,FALSE))))))))</f>
        <v/>
      </c>
      <c r="P103" s="36" t="str">
        <f>IF(A103="","",VLOOKUP(A103,[7]令和3年度契約状況調査票!$F:$BY,52,FALSE))</f>
        <v/>
      </c>
    </row>
    <row r="104" spans="1:16" s="46" customFormat="1" ht="60" hidden="1" customHeight="1">
      <c r="A104" s="42" t="str">
        <f>IF(MAX([7]令和3年度契約状況調査票!F98:F343)&gt;=ROW()-5,ROW()-5,"")</f>
        <v/>
      </c>
      <c r="B104" s="13" t="str">
        <f>IF(A104="","",VLOOKUP(A104,[7]令和3年度契約状況調査票!$F:$AR,4,FALSE))</f>
        <v/>
      </c>
      <c r="C104" s="14" t="str">
        <f>IF(A104="","",VLOOKUP(A104,[7]令和3年度契約状況調査票!$F:$AR,5,FALSE))</f>
        <v/>
      </c>
      <c r="D104" s="15" t="str">
        <f>IF(A104="","",VLOOKUP(A104,[7]令和3年度契約状況調査票!$F:$AR,8,FALSE))</f>
        <v/>
      </c>
      <c r="E104" s="13" t="str">
        <f>IF(A104="","",VLOOKUP(A104,[7]令和3年度契約状況調査票!$F:$AR,9,FALSE))</f>
        <v/>
      </c>
      <c r="F104" s="16" t="str">
        <f>IF(A104="","",VLOOKUP(A104,[7]令和3年度契約状況調査票!$F:$AR,10,FALSE))</f>
        <v/>
      </c>
      <c r="G104" s="45" t="str">
        <f>IF(A104="","",VLOOKUP(A104,[7]令和3年度契約状況調査票!$F:$AR,30,FALSE))</f>
        <v/>
      </c>
      <c r="H104" s="18" t="str">
        <f>IF(A104="","",IF(VLOOKUP(A104,[7]令和3年度契約状況調査票!$F:$AR,20,FALSE)="②同種の他の契約の予定価格を類推されるおそれがあるため公表しない","同種の他の契約の予定価格を類推されるおそれがあるため公表しない",IF(VLOOKUP(A104,[7]令和3年度契約状況調査票!$F:$AR,20,FALSE)="－","－",IF(VLOOKUP(A104,[7]令和3年度契約状況調査票!$F:$AR,6,FALSE)&lt;&gt;"",TEXT(VLOOKUP(A104,[7]令和3年度契約状況調査票!$F:$AR,13,FALSE),"#,##0円")&amp;CHAR(10)&amp;"(A)",VLOOKUP(A104,[7]令和3年度契約状況調査票!$F:$AR,13,FALSE)))))</f>
        <v/>
      </c>
      <c r="I104" s="18" t="str">
        <f>IF(A104="","",VLOOKUP(A104,[7]令和3年度契約状況調査票!$F:$AR,14,FALSE))</f>
        <v/>
      </c>
      <c r="J104" s="20" t="str">
        <f>IF(A104="","",IF(VLOOKUP(A104,[7]令和3年度契約状況調査票!$F:$AR,20,FALSE)="②同種の他の契約の予定価格を類推されるおそれがあるため公表しない","－",IF(VLOOKUP(A104,[7]令和3年度契約状況調査票!$F:$AR,20,FALSE)="－","－",IF(VLOOKUP(A104,[7]令和3年度契約状況調査票!$F:$AR,6,FALSE)&lt;&gt;"",TEXT(VLOOKUP(A104,[7]令和3年度契約状況調査票!$F:$AR,16,FALSE),"#.0%")&amp;CHAR(10)&amp;"(B/A×100)",VLOOKUP(A104,[7]令和3年度契約状況調査票!$F:$AR,16,FALSE)))))</f>
        <v/>
      </c>
      <c r="K104" s="38"/>
      <c r="L104" s="20" t="str">
        <f>IF(A104="","",IF(VLOOKUP(A104,[7]令和3年度契約状況調査票!$F:$AR,26,FALSE)="①公益社団法人","公社",IF(VLOOKUP(A104,[7]令和3年度契約状況調査票!$F:$AR,26,FALSE)="②公益財団法人","公財","")))</f>
        <v/>
      </c>
      <c r="M104" s="20" t="str">
        <f>IF(A104="","",VLOOKUP(A104,[7]令和3年度契約状況調査票!$F:$AR,27,FALSE))</f>
        <v/>
      </c>
      <c r="N104" s="20" t="str">
        <f>IF(A104="","",IF(VLOOKUP(A104,[7]令和3年度契約状況調査票!$F:$AR,27,FALSE)="国所管",VLOOKUP(A104,[7]令和3年度契約状況調査票!$F:$AR,21,FALSE),""))</f>
        <v/>
      </c>
      <c r="O104" s="22" t="str">
        <f>IF(A104="","",IF(AND(Q104="○",P104="分担契約/単価契約"),"単価契約"&amp;CHAR(10)&amp;"予定調達総額 "&amp;TEXT(VLOOKUP(A104,[7]令和3年度契約状況調査票!$F:$AR,15,FALSE),"#,##0円")&amp;"(B)"&amp;CHAR(10)&amp;"分担契約"&amp;CHAR(10)&amp;VLOOKUP(A104,[7]令和3年度契約状況調査票!$F:$AR,31,FALSE),IF(AND(Q104="○",P104="分担契約"),"分担契約"&amp;CHAR(10)&amp;"契約総額 "&amp;TEXT(VLOOKUP(A104,[7]令和3年度契約状況調査票!$F:$AR,15,FALSE),"#,##0円")&amp;"(B)"&amp;CHAR(10)&amp;VLOOKUP(A104,[7]令和3年度契約状況調査票!$F:$AR,31,FALSE),(IF(P104="分担契約/単価契約","単価契約"&amp;CHAR(10)&amp;"予定調達総額 "&amp;TEXT(VLOOKUP(A104,[7]令和3年度契約状況調査票!$F:$AR,15,FALSE),"#,##0円")&amp;CHAR(10)&amp;"分担契約"&amp;CHAR(10)&amp;VLOOKUP(A104,[7]令和3年度契約状況調査票!$F:$AR,31,FALSE),IF(P104="分担契約","分担契約"&amp;CHAR(10)&amp;"契約総額 "&amp;TEXT(VLOOKUP(A104,[7]令和3年度契約状況調査票!$F:$AR,15,FALSE),"#,##0円")&amp;CHAR(10)&amp;VLOOKUP(A104,[7]令和3年度契約状況調査票!$F:$AR,31,FALSE),IF(P104="単価契約","単価契約"&amp;CHAR(10)&amp;"予定調達総額 "&amp;TEXT(VLOOKUP(A104,[7]令和3年度契約状況調査票!$F:$AR,15,FALSE),"#,##0円")&amp;CHAR(10)&amp;VLOOKUP(A104,[7]令和3年度契約状況調査票!$F:$AR,31,FALSE),VLOOKUP(A104,[7]令和3年度契約状況調査票!$F:$AR,31,FALSE))))))))</f>
        <v/>
      </c>
      <c r="P104" s="36" t="str">
        <f>IF(A104="","",VLOOKUP(A104,[7]令和3年度契約状況調査票!$F:$BY,52,FALSE))</f>
        <v/>
      </c>
    </row>
    <row r="105" spans="1:16" s="46" customFormat="1" ht="60" hidden="1" customHeight="1">
      <c r="A105" s="42" t="str">
        <f>IF(MAX([7]令和3年度契約状況調査票!F99:F344)&gt;=ROW()-5,ROW()-5,"")</f>
        <v/>
      </c>
      <c r="B105" s="13" t="str">
        <f>IF(A105="","",VLOOKUP(A105,[7]令和3年度契約状況調査票!$F:$AR,4,FALSE))</f>
        <v/>
      </c>
      <c r="C105" s="14" t="str">
        <f>IF(A105="","",VLOOKUP(A105,[7]令和3年度契約状況調査票!$F:$AR,5,FALSE))</f>
        <v/>
      </c>
      <c r="D105" s="15" t="str">
        <f>IF(A105="","",VLOOKUP(A105,[7]令和3年度契約状況調査票!$F:$AR,8,FALSE))</f>
        <v/>
      </c>
      <c r="E105" s="13" t="str">
        <f>IF(A105="","",VLOOKUP(A105,[7]令和3年度契約状況調査票!$F:$AR,9,FALSE))</f>
        <v/>
      </c>
      <c r="F105" s="16" t="str">
        <f>IF(A105="","",VLOOKUP(A105,[7]令和3年度契約状況調査票!$F:$AR,10,FALSE))</f>
        <v/>
      </c>
      <c r="G105" s="45" t="str">
        <f>IF(A105="","",VLOOKUP(A105,[7]令和3年度契約状況調査票!$F:$AR,30,FALSE))</f>
        <v/>
      </c>
      <c r="H105" s="18" t="str">
        <f>IF(A105="","",IF(VLOOKUP(A105,[7]令和3年度契約状況調査票!$F:$AR,20,FALSE)="②同種の他の契約の予定価格を類推されるおそれがあるため公表しない","同種の他の契約の予定価格を類推されるおそれがあるため公表しない",IF(VLOOKUP(A105,[7]令和3年度契約状況調査票!$F:$AR,20,FALSE)="－","－",IF(VLOOKUP(A105,[7]令和3年度契約状況調査票!$F:$AR,6,FALSE)&lt;&gt;"",TEXT(VLOOKUP(A105,[7]令和3年度契約状況調査票!$F:$AR,13,FALSE),"#,##0円")&amp;CHAR(10)&amp;"(A)",VLOOKUP(A105,[7]令和3年度契約状況調査票!$F:$AR,13,FALSE)))))</f>
        <v/>
      </c>
      <c r="I105" s="18" t="str">
        <f>IF(A105="","",VLOOKUP(A105,[7]令和3年度契約状況調査票!$F:$AR,14,FALSE))</f>
        <v/>
      </c>
      <c r="J105" s="20" t="str">
        <f>IF(A105="","",IF(VLOOKUP(A105,[7]令和3年度契約状況調査票!$F:$AR,20,FALSE)="②同種の他の契約の予定価格を類推されるおそれがあるため公表しない","－",IF(VLOOKUP(A105,[7]令和3年度契約状況調査票!$F:$AR,20,FALSE)="－","－",IF(VLOOKUP(A105,[7]令和3年度契約状況調査票!$F:$AR,6,FALSE)&lt;&gt;"",TEXT(VLOOKUP(A105,[7]令和3年度契約状況調査票!$F:$AR,16,FALSE),"#.0%")&amp;CHAR(10)&amp;"(B/A×100)",VLOOKUP(A105,[7]令和3年度契約状況調査票!$F:$AR,16,FALSE)))))</f>
        <v/>
      </c>
      <c r="K105" s="38"/>
      <c r="L105" s="20" t="str">
        <f>IF(A105="","",IF(VLOOKUP(A105,[7]令和3年度契約状況調査票!$F:$AR,26,FALSE)="①公益社団法人","公社",IF(VLOOKUP(A105,[7]令和3年度契約状況調査票!$F:$AR,26,FALSE)="②公益財団法人","公財","")))</f>
        <v/>
      </c>
      <c r="M105" s="20" t="str">
        <f>IF(A105="","",VLOOKUP(A105,[7]令和3年度契約状況調査票!$F:$AR,27,FALSE))</f>
        <v/>
      </c>
      <c r="N105" s="20" t="str">
        <f>IF(A105="","",IF(VLOOKUP(A105,[7]令和3年度契約状況調査票!$F:$AR,27,FALSE)="国所管",VLOOKUP(A105,[7]令和3年度契約状況調査票!$F:$AR,21,FALSE),""))</f>
        <v/>
      </c>
      <c r="O105" s="22" t="str">
        <f>IF(A105="","",IF(AND(Q105="○",P105="分担契約/単価契約"),"単価契約"&amp;CHAR(10)&amp;"予定調達総額 "&amp;TEXT(VLOOKUP(A105,[7]令和3年度契約状況調査票!$F:$AR,15,FALSE),"#,##0円")&amp;"(B)"&amp;CHAR(10)&amp;"分担契約"&amp;CHAR(10)&amp;VLOOKUP(A105,[7]令和3年度契約状況調査票!$F:$AR,31,FALSE),IF(AND(Q105="○",P105="分担契約"),"分担契約"&amp;CHAR(10)&amp;"契約総額 "&amp;TEXT(VLOOKUP(A105,[7]令和3年度契約状況調査票!$F:$AR,15,FALSE),"#,##0円")&amp;"(B)"&amp;CHAR(10)&amp;VLOOKUP(A105,[7]令和3年度契約状況調査票!$F:$AR,31,FALSE),(IF(P105="分担契約/単価契約","単価契約"&amp;CHAR(10)&amp;"予定調達総額 "&amp;TEXT(VLOOKUP(A105,[7]令和3年度契約状況調査票!$F:$AR,15,FALSE),"#,##0円")&amp;CHAR(10)&amp;"分担契約"&amp;CHAR(10)&amp;VLOOKUP(A105,[7]令和3年度契約状況調査票!$F:$AR,31,FALSE),IF(P105="分担契約","分担契約"&amp;CHAR(10)&amp;"契約総額 "&amp;TEXT(VLOOKUP(A105,[7]令和3年度契約状況調査票!$F:$AR,15,FALSE),"#,##0円")&amp;CHAR(10)&amp;VLOOKUP(A105,[7]令和3年度契約状況調査票!$F:$AR,31,FALSE),IF(P105="単価契約","単価契約"&amp;CHAR(10)&amp;"予定調達総額 "&amp;TEXT(VLOOKUP(A105,[7]令和3年度契約状況調査票!$F:$AR,15,FALSE),"#,##0円")&amp;CHAR(10)&amp;VLOOKUP(A105,[7]令和3年度契約状況調査票!$F:$AR,31,FALSE),VLOOKUP(A105,[7]令和3年度契約状況調査票!$F:$AR,31,FALSE))))))))</f>
        <v/>
      </c>
      <c r="P105" s="36" t="str">
        <f>IF(A105="","",VLOOKUP(A105,[7]令和3年度契約状況調査票!$F:$BY,52,FALSE))</f>
        <v/>
      </c>
    </row>
    <row r="106" spans="1:16" s="46" customFormat="1" ht="60" hidden="1" customHeight="1">
      <c r="A106" s="42" t="str">
        <f>IF(MAX([7]令和3年度契約状況調査票!F100:F345)&gt;=ROW()-5,ROW()-5,"")</f>
        <v/>
      </c>
      <c r="B106" s="13" t="str">
        <f>IF(A106="","",VLOOKUP(A106,[7]令和3年度契約状況調査票!$F:$AR,4,FALSE))</f>
        <v/>
      </c>
      <c r="C106" s="14" t="str">
        <f>IF(A106="","",VLOOKUP(A106,[7]令和3年度契約状況調査票!$F:$AR,5,FALSE))</f>
        <v/>
      </c>
      <c r="D106" s="15" t="str">
        <f>IF(A106="","",VLOOKUP(A106,[7]令和3年度契約状況調査票!$F:$AR,8,FALSE))</f>
        <v/>
      </c>
      <c r="E106" s="13" t="str">
        <f>IF(A106="","",VLOOKUP(A106,[7]令和3年度契約状況調査票!$F:$AR,9,FALSE))</f>
        <v/>
      </c>
      <c r="F106" s="16" t="str">
        <f>IF(A106="","",VLOOKUP(A106,[7]令和3年度契約状況調査票!$F:$AR,10,FALSE))</f>
        <v/>
      </c>
      <c r="G106" s="45" t="str">
        <f>IF(A106="","",VLOOKUP(A106,[7]令和3年度契約状況調査票!$F:$AR,30,FALSE))</f>
        <v/>
      </c>
      <c r="H106" s="18" t="str">
        <f>IF(A106="","",IF(VLOOKUP(A106,[7]令和3年度契約状況調査票!$F:$AR,20,FALSE)="②同種の他の契約の予定価格を類推されるおそれがあるため公表しない","同種の他の契約の予定価格を類推されるおそれがあるため公表しない",IF(VLOOKUP(A106,[7]令和3年度契約状況調査票!$F:$AR,20,FALSE)="－","－",IF(VLOOKUP(A106,[7]令和3年度契約状況調査票!$F:$AR,6,FALSE)&lt;&gt;"",TEXT(VLOOKUP(A106,[7]令和3年度契約状況調査票!$F:$AR,13,FALSE),"#,##0円")&amp;CHAR(10)&amp;"(A)",VLOOKUP(A106,[7]令和3年度契約状況調査票!$F:$AR,13,FALSE)))))</f>
        <v/>
      </c>
      <c r="I106" s="18" t="str">
        <f>IF(A106="","",VLOOKUP(A106,[7]令和3年度契約状況調査票!$F:$AR,14,FALSE))</f>
        <v/>
      </c>
      <c r="J106" s="20" t="str">
        <f>IF(A106="","",IF(VLOOKUP(A106,[7]令和3年度契約状況調査票!$F:$AR,20,FALSE)="②同種の他の契約の予定価格を類推されるおそれがあるため公表しない","－",IF(VLOOKUP(A106,[7]令和3年度契約状況調査票!$F:$AR,20,FALSE)="－","－",IF(VLOOKUP(A106,[7]令和3年度契約状況調査票!$F:$AR,6,FALSE)&lt;&gt;"",TEXT(VLOOKUP(A106,[7]令和3年度契約状況調査票!$F:$AR,16,FALSE),"#.0%")&amp;CHAR(10)&amp;"(B/A×100)",VLOOKUP(A106,[7]令和3年度契約状況調査票!$F:$AR,16,FALSE)))))</f>
        <v/>
      </c>
      <c r="K106" s="38"/>
      <c r="L106" s="20" t="str">
        <f>IF(A106="","",IF(VLOOKUP(A106,[7]令和3年度契約状況調査票!$F:$AR,26,FALSE)="①公益社団法人","公社",IF(VLOOKUP(A106,[7]令和3年度契約状況調査票!$F:$AR,26,FALSE)="②公益財団法人","公財","")))</f>
        <v/>
      </c>
      <c r="M106" s="20" t="str">
        <f>IF(A106="","",VLOOKUP(A106,[7]令和3年度契約状況調査票!$F:$AR,27,FALSE))</f>
        <v/>
      </c>
      <c r="N106" s="20" t="str">
        <f>IF(A106="","",IF(VLOOKUP(A106,[7]令和3年度契約状況調査票!$F:$AR,27,FALSE)="国所管",VLOOKUP(A106,[7]令和3年度契約状況調査票!$F:$AR,21,FALSE),""))</f>
        <v/>
      </c>
      <c r="O106" s="22" t="str">
        <f>IF(A106="","",IF(AND(Q106="○",P106="分担契約/単価契約"),"単価契約"&amp;CHAR(10)&amp;"予定調達総額 "&amp;TEXT(VLOOKUP(A106,[7]令和3年度契約状況調査票!$F:$AR,15,FALSE),"#,##0円")&amp;"(B)"&amp;CHAR(10)&amp;"分担契約"&amp;CHAR(10)&amp;VLOOKUP(A106,[7]令和3年度契約状況調査票!$F:$AR,31,FALSE),IF(AND(Q106="○",P106="分担契約"),"分担契約"&amp;CHAR(10)&amp;"契約総額 "&amp;TEXT(VLOOKUP(A106,[7]令和3年度契約状況調査票!$F:$AR,15,FALSE),"#,##0円")&amp;"(B)"&amp;CHAR(10)&amp;VLOOKUP(A106,[7]令和3年度契約状況調査票!$F:$AR,31,FALSE),(IF(P106="分担契約/単価契約","単価契約"&amp;CHAR(10)&amp;"予定調達総額 "&amp;TEXT(VLOOKUP(A106,[7]令和3年度契約状況調査票!$F:$AR,15,FALSE),"#,##0円")&amp;CHAR(10)&amp;"分担契約"&amp;CHAR(10)&amp;VLOOKUP(A106,[7]令和3年度契約状況調査票!$F:$AR,31,FALSE),IF(P106="分担契約","分担契約"&amp;CHAR(10)&amp;"契約総額 "&amp;TEXT(VLOOKUP(A106,[7]令和3年度契約状況調査票!$F:$AR,15,FALSE),"#,##0円")&amp;CHAR(10)&amp;VLOOKUP(A106,[7]令和3年度契約状況調査票!$F:$AR,31,FALSE),IF(P106="単価契約","単価契約"&amp;CHAR(10)&amp;"予定調達総額 "&amp;TEXT(VLOOKUP(A106,[7]令和3年度契約状況調査票!$F:$AR,15,FALSE),"#,##0円")&amp;CHAR(10)&amp;VLOOKUP(A106,[7]令和3年度契約状況調査票!$F:$AR,31,FALSE),VLOOKUP(A106,[7]令和3年度契約状況調査票!$F:$AR,31,FALSE))))))))</f>
        <v/>
      </c>
      <c r="P106" s="36" t="str">
        <f>IF(A106="","",VLOOKUP(A106,[7]令和3年度契約状況調査票!$F:$BY,52,FALSE))</f>
        <v/>
      </c>
    </row>
    <row r="107" spans="1:16" s="46" customFormat="1" ht="60" hidden="1" customHeight="1">
      <c r="A107" s="42" t="str">
        <f>IF(MAX([7]令和3年度契約状況調査票!F101:F346)&gt;=ROW()-5,ROW()-5,"")</f>
        <v/>
      </c>
      <c r="B107" s="13" t="str">
        <f>IF(A107="","",VLOOKUP(A107,[7]令和3年度契約状況調査票!$F:$AR,4,FALSE))</f>
        <v/>
      </c>
      <c r="C107" s="14" t="str">
        <f>IF(A107="","",VLOOKUP(A107,[7]令和3年度契約状況調査票!$F:$AR,5,FALSE))</f>
        <v/>
      </c>
      <c r="D107" s="15" t="str">
        <f>IF(A107="","",VLOOKUP(A107,[7]令和3年度契約状況調査票!$F:$AR,8,FALSE))</f>
        <v/>
      </c>
      <c r="E107" s="13" t="str">
        <f>IF(A107="","",VLOOKUP(A107,[7]令和3年度契約状況調査票!$F:$AR,9,FALSE))</f>
        <v/>
      </c>
      <c r="F107" s="16" t="str">
        <f>IF(A107="","",VLOOKUP(A107,[7]令和3年度契約状況調査票!$F:$AR,10,FALSE))</f>
        <v/>
      </c>
      <c r="G107" s="45" t="str">
        <f>IF(A107="","",VLOOKUP(A107,[7]令和3年度契約状況調査票!$F:$AR,30,FALSE))</f>
        <v/>
      </c>
      <c r="H107" s="18" t="str">
        <f>IF(A107="","",IF(VLOOKUP(A107,[7]令和3年度契約状況調査票!$F:$AR,20,FALSE)="②同種の他の契約の予定価格を類推されるおそれがあるため公表しない","同種の他の契約の予定価格を類推されるおそれがあるため公表しない",IF(VLOOKUP(A107,[7]令和3年度契約状況調査票!$F:$AR,20,FALSE)="－","－",IF(VLOOKUP(A107,[7]令和3年度契約状況調査票!$F:$AR,6,FALSE)&lt;&gt;"",TEXT(VLOOKUP(A107,[7]令和3年度契約状況調査票!$F:$AR,13,FALSE),"#,##0円")&amp;CHAR(10)&amp;"(A)",VLOOKUP(A107,[7]令和3年度契約状況調査票!$F:$AR,13,FALSE)))))</f>
        <v/>
      </c>
      <c r="I107" s="18" t="str">
        <f>IF(A107="","",VLOOKUP(A107,[7]令和3年度契約状況調査票!$F:$AR,14,FALSE))</f>
        <v/>
      </c>
      <c r="J107" s="20" t="str">
        <f>IF(A107="","",IF(VLOOKUP(A107,[7]令和3年度契約状況調査票!$F:$AR,20,FALSE)="②同種の他の契約の予定価格を類推されるおそれがあるため公表しない","－",IF(VLOOKUP(A107,[7]令和3年度契約状況調査票!$F:$AR,20,FALSE)="－","－",IF(VLOOKUP(A107,[7]令和3年度契約状況調査票!$F:$AR,6,FALSE)&lt;&gt;"",TEXT(VLOOKUP(A107,[7]令和3年度契約状況調査票!$F:$AR,16,FALSE),"#.0%")&amp;CHAR(10)&amp;"(B/A×100)",VLOOKUP(A107,[7]令和3年度契約状況調査票!$F:$AR,16,FALSE)))))</f>
        <v/>
      </c>
      <c r="K107" s="38"/>
      <c r="L107" s="20" t="str">
        <f>IF(A107="","",IF(VLOOKUP(A107,[7]令和3年度契約状況調査票!$F:$AR,26,FALSE)="①公益社団法人","公社",IF(VLOOKUP(A107,[7]令和3年度契約状況調査票!$F:$AR,26,FALSE)="②公益財団法人","公財","")))</f>
        <v/>
      </c>
      <c r="M107" s="20" t="str">
        <f>IF(A107="","",VLOOKUP(A107,[7]令和3年度契約状況調査票!$F:$AR,27,FALSE))</f>
        <v/>
      </c>
      <c r="N107" s="20" t="str">
        <f>IF(A107="","",IF(VLOOKUP(A107,[7]令和3年度契約状況調査票!$F:$AR,27,FALSE)="国所管",VLOOKUP(A107,[7]令和3年度契約状況調査票!$F:$AR,21,FALSE),""))</f>
        <v/>
      </c>
      <c r="O107" s="22" t="str">
        <f>IF(A107="","",IF(AND(Q107="○",P107="分担契約/単価契約"),"単価契約"&amp;CHAR(10)&amp;"予定調達総額 "&amp;TEXT(VLOOKUP(A107,[7]令和3年度契約状況調査票!$F:$AR,15,FALSE),"#,##0円")&amp;"(B)"&amp;CHAR(10)&amp;"分担契約"&amp;CHAR(10)&amp;VLOOKUP(A107,[7]令和3年度契約状況調査票!$F:$AR,31,FALSE),IF(AND(Q107="○",P107="分担契約"),"分担契約"&amp;CHAR(10)&amp;"契約総額 "&amp;TEXT(VLOOKUP(A107,[7]令和3年度契約状況調査票!$F:$AR,15,FALSE),"#,##0円")&amp;"(B)"&amp;CHAR(10)&amp;VLOOKUP(A107,[7]令和3年度契約状況調査票!$F:$AR,31,FALSE),(IF(P107="分担契約/単価契約","単価契約"&amp;CHAR(10)&amp;"予定調達総額 "&amp;TEXT(VLOOKUP(A107,[7]令和3年度契約状況調査票!$F:$AR,15,FALSE),"#,##0円")&amp;CHAR(10)&amp;"分担契約"&amp;CHAR(10)&amp;VLOOKUP(A107,[7]令和3年度契約状況調査票!$F:$AR,31,FALSE),IF(P107="分担契約","分担契約"&amp;CHAR(10)&amp;"契約総額 "&amp;TEXT(VLOOKUP(A107,[7]令和3年度契約状況調査票!$F:$AR,15,FALSE),"#,##0円")&amp;CHAR(10)&amp;VLOOKUP(A107,[7]令和3年度契約状況調査票!$F:$AR,31,FALSE),IF(P107="単価契約","単価契約"&amp;CHAR(10)&amp;"予定調達総額 "&amp;TEXT(VLOOKUP(A107,[7]令和3年度契約状況調査票!$F:$AR,15,FALSE),"#,##0円")&amp;CHAR(10)&amp;VLOOKUP(A107,[7]令和3年度契約状況調査票!$F:$AR,31,FALSE),VLOOKUP(A107,[7]令和3年度契約状況調査票!$F:$AR,31,FALSE))))))))</f>
        <v/>
      </c>
      <c r="P107" s="36" t="str">
        <f>IF(A107="","",VLOOKUP(A107,[7]令和3年度契約状況調査票!$F:$BY,52,FALSE))</f>
        <v/>
      </c>
    </row>
    <row r="108" spans="1:16" s="46" customFormat="1" ht="60" hidden="1" customHeight="1">
      <c r="A108" s="42" t="str">
        <f>IF(MAX([7]令和3年度契約状況調査票!F102:F347)&gt;=ROW()-5,ROW()-5,"")</f>
        <v/>
      </c>
      <c r="B108" s="13" t="str">
        <f>IF(A108="","",VLOOKUP(A108,[7]令和3年度契約状況調査票!$F:$AR,4,FALSE))</f>
        <v/>
      </c>
      <c r="C108" s="14" t="str">
        <f>IF(A108="","",VLOOKUP(A108,[7]令和3年度契約状況調査票!$F:$AR,5,FALSE))</f>
        <v/>
      </c>
      <c r="D108" s="15" t="str">
        <f>IF(A108="","",VLOOKUP(A108,[7]令和3年度契約状況調査票!$F:$AR,8,FALSE))</f>
        <v/>
      </c>
      <c r="E108" s="13" t="str">
        <f>IF(A108="","",VLOOKUP(A108,[7]令和3年度契約状況調査票!$F:$AR,9,FALSE))</f>
        <v/>
      </c>
      <c r="F108" s="16" t="str">
        <f>IF(A108="","",VLOOKUP(A108,[7]令和3年度契約状況調査票!$F:$AR,10,FALSE))</f>
        <v/>
      </c>
      <c r="G108" s="45" t="str">
        <f>IF(A108="","",VLOOKUP(A108,[7]令和3年度契約状況調査票!$F:$AR,30,FALSE))</f>
        <v/>
      </c>
      <c r="H108" s="18" t="str">
        <f>IF(A108="","",IF(VLOOKUP(A108,[7]令和3年度契約状況調査票!$F:$AR,20,FALSE)="②同種の他の契約の予定価格を類推されるおそれがあるため公表しない","同種の他の契約の予定価格を類推されるおそれがあるため公表しない",IF(VLOOKUP(A108,[7]令和3年度契約状況調査票!$F:$AR,20,FALSE)="－","－",IF(VLOOKUP(A108,[7]令和3年度契約状況調査票!$F:$AR,6,FALSE)&lt;&gt;"",TEXT(VLOOKUP(A108,[7]令和3年度契約状況調査票!$F:$AR,13,FALSE),"#,##0円")&amp;CHAR(10)&amp;"(A)",VLOOKUP(A108,[7]令和3年度契約状況調査票!$F:$AR,13,FALSE)))))</f>
        <v/>
      </c>
      <c r="I108" s="18" t="str">
        <f>IF(A108="","",VLOOKUP(A108,[7]令和3年度契約状況調査票!$F:$AR,14,FALSE))</f>
        <v/>
      </c>
      <c r="J108" s="20" t="str">
        <f>IF(A108="","",IF(VLOOKUP(A108,[7]令和3年度契約状況調査票!$F:$AR,20,FALSE)="②同種の他の契約の予定価格を類推されるおそれがあるため公表しない","－",IF(VLOOKUP(A108,[7]令和3年度契約状況調査票!$F:$AR,20,FALSE)="－","－",IF(VLOOKUP(A108,[7]令和3年度契約状況調査票!$F:$AR,6,FALSE)&lt;&gt;"",TEXT(VLOOKUP(A108,[7]令和3年度契約状況調査票!$F:$AR,16,FALSE),"#.0%")&amp;CHAR(10)&amp;"(B/A×100)",VLOOKUP(A108,[7]令和3年度契約状況調査票!$F:$AR,16,FALSE)))))</f>
        <v/>
      </c>
      <c r="K108" s="38"/>
      <c r="L108" s="20" t="str">
        <f>IF(A108="","",IF(VLOOKUP(A108,[7]令和3年度契約状況調査票!$F:$AR,26,FALSE)="①公益社団法人","公社",IF(VLOOKUP(A108,[7]令和3年度契約状況調査票!$F:$AR,26,FALSE)="②公益財団法人","公財","")))</f>
        <v/>
      </c>
      <c r="M108" s="20" t="str">
        <f>IF(A108="","",VLOOKUP(A108,[7]令和3年度契約状況調査票!$F:$AR,27,FALSE))</f>
        <v/>
      </c>
      <c r="N108" s="20" t="str">
        <f>IF(A108="","",IF(VLOOKUP(A108,[7]令和3年度契約状況調査票!$F:$AR,27,FALSE)="国所管",VLOOKUP(A108,[7]令和3年度契約状況調査票!$F:$AR,21,FALSE),""))</f>
        <v/>
      </c>
      <c r="O108" s="22" t="str">
        <f>IF(A108="","",IF(AND(Q108="○",P108="分担契約/単価契約"),"単価契約"&amp;CHAR(10)&amp;"予定調達総額 "&amp;TEXT(VLOOKUP(A108,[7]令和3年度契約状況調査票!$F:$AR,15,FALSE),"#,##0円")&amp;"(B)"&amp;CHAR(10)&amp;"分担契約"&amp;CHAR(10)&amp;VLOOKUP(A108,[7]令和3年度契約状況調査票!$F:$AR,31,FALSE),IF(AND(Q108="○",P108="分担契約"),"分担契約"&amp;CHAR(10)&amp;"契約総額 "&amp;TEXT(VLOOKUP(A108,[7]令和3年度契約状況調査票!$F:$AR,15,FALSE),"#,##0円")&amp;"(B)"&amp;CHAR(10)&amp;VLOOKUP(A108,[7]令和3年度契約状況調査票!$F:$AR,31,FALSE),(IF(P108="分担契約/単価契約","単価契約"&amp;CHAR(10)&amp;"予定調達総額 "&amp;TEXT(VLOOKUP(A108,[7]令和3年度契約状況調査票!$F:$AR,15,FALSE),"#,##0円")&amp;CHAR(10)&amp;"分担契約"&amp;CHAR(10)&amp;VLOOKUP(A108,[7]令和3年度契約状況調査票!$F:$AR,31,FALSE),IF(P108="分担契約","分担契約"&amp;CHAR(10)&amp;"契約総額 "&amp;TEXT(VLOOKUP(A108,[7]令和3年度契約状況調査票!$F:$AR,15,FALSE),"#,##0円")&amp;CHAR(10)&amp;VLOOKUP(A108,[7]令和3年度契約状況調査票!$F:$AR,31,FALSE),IF(P108="単価契約","単価契約"&amp;CHAR(10)&amp;"予定調達総額 "&amp;TEXT(VLOOKUP(A108,[7]令和3年度契約状況調査票!$F:$AR,15,FALSE),"#,##0円")&amp;CHAR(10)&amp;VLOOKUP(A108,[7]令和3年度契約状況調査票!$F:$AR,31,FALSE),VLOOKUP(A108,[7]令和3年度契約状況調査票!$F:$AR,31,FALSE))))))))</f>
        <v/>
      </c>
      <c r="P108" s="36" t="str">
        <f>IF(A108="","",VLOOKUP(A108,[7]令和3年度契約状況調査票!$F:$BY,52,FALSE))</f>
        <v/>
      </c>
    </row>
    <row r="109" spans="1:16" s="46" customFormat="1" ht="60" hidden="1" customHeight="1">
      <c r="A109" s="42" t="str">
        <f>IF(MAX([7]令和3年度契約状況調査票!F103:F348)&gt;=ROW()-5,ROW()-5,"")</f>
        <v/>
      </c>
      <c r="B109" s="13" t="str">
        <f>IF(A109="","",VLOOKUP(A109,[7]令和3年度契約状況調査票!$F:$AR,4,FALSE))</f>
        <v/>
      </c>
      <c r="C109" s="14" t="str">
        <f>IF(A109="","",VLOOKUP(A109,[7]令和3年度契約状況調査票!$F:$AR,5,FALSE))</f>
        <v/>
      </c>
      <c r="D109" s="15" t="str">
        <f>IF(A109="","",VLOOKUP(A109,[7]令和3年度契約状況調査票!$F:$AR,8,FALSE))</f>
        <v/>
      </c>
      <c r="E109" s="13" t="str">
        <f>IF(A109="","",VLOOKUP(A109,[7]令和3年度契約状況調査票!$F:$AR,9,FALSE))</f>
        <v/>
      </c>
      <c r="F109" s="16" t="str">
        <f>IF(A109="","",VLOOKUP(A109,[7]令和3年度契約状況調査票!$F:$AR,10,FALSE))</f>
        <v/>
      </c>
      <c r="G109" s="45" t="str">
        <f>IF(A109="","",VLOOKUP(A109,[7]令和3年度契約状況調査票!$F:$AR,30,FALSE))</f>
        <v/>
      </c>
      <c r="H109" s="18" t="str">
        <f>IF(A109="","",IF(VLOOKUP(A109,[7]令和3年度契約状況調査票!$F:$AR,20,FALSE)="②同種の他の契約の予定価格を類推されるおそれがあるため公表しない","同種の他の契約の予定価格を類推されるおそれがあるため公表しない",IF(VLOOKUP(A109,[7]令和3年度契約状況調査票!$F:$AR,20,FALSE)="－","－",IF(VLOOKUP(A109,[7]令和3年度契約状況調査票!$F:$AR,6,FALSE)&lt;&gt;"",TEXT(VLOOKUP(A109,[7]令和3年度契約状況調査票!$F:$AR,13,FALSE),"#,##0円")&amp;CHAR(10)&amp;"(A)",VLOOKUP(A109,[7]令和3年度契約状況調査票!$F:$AR,13,FALSE)))))</f>
        <v/>
      </c>
      <c r="I109" s="18" t="str">
        <f>IF(A109="","",VLOOKUP(A109,[7]令和3年度契約状況調査票!$F:$AR,14,FALSE))</f>
        <v/>
      </c>
      <c r="J109" s="20" t="str">
        <f>IF(A109="","",IF(VLOOKUP(A109,[7]令和3年度契約状況調査票!$F:$AR,20,FALSE)="②同種の他の契約の予定価格を類推されるおそれがあるため公表しない","－",IF(VLOOKUP(A109,[7]令和3年度契約状況調査票!$F:$AR,20,FALSE)="－","－",IF(VLOOKUP(A109,[7]令和3年度契約状況調査票!$F:$AR,6,FALSE)&lt;&gt;"",TEXT(VLOOKUP(A109,[7]令和3年度契約状況調査票!$F:$AR,16,FALSE),"#.0%")&amp;CHAR(10)&amp;"(B/A×100)",VLOOKUP(A109,[7]令和3年度契約状況調査票!$F:$AR,16,FALSE)))))</f>
        <v/>
      </c>
      <c r="K109" s="38"/>
      <c r="L109" s="20" t="str">
        <f>IF(A109="","",IF(VLOOKUP(A109,[7]令和3年度契約状況調査票!$F:$AR,26,FALSE)="①公益社団法人","公社",IF(VLOOKUP(A109,[7]令和3年度契約状況調査票!$F:$AR,26,FALSE)="②公益財団法人","公財","")))</f>
        <v/>
      </c>
      <c r="M109" s="20" t="str">
        <f>IF(A109="","",VLOOKUP(A109,[7]令和3年度契約状況調査票!$F:$AR,27,FALSE))</f>
        <v/>
      </c>
      <c r="N109" s="20" t="str">
        <f>IF(A109="","",IF(VLOOKUP(A109,[7]令和3年度契約状況調査票!$F:$AR,27,FALSE)="国所管",VLOOKUP(A109,[7]令和3年度契約状況調査票!$F:$AR,21,FALSE),""))</f>
        <v/>
      </c>
      <c r="O109" s="22" t="str">
        <f>IF(A109="","",IF(AND(Q109="○",P109="分担契約/単価契約"),"単価契約"&amp;CHAR(10)&amp;"予定調達総額 "&amp;TEXT(VLOOKUP(A109,[7]令和3年度契約状況調査票!$F:$AR,15,FALSE),"#,##0円")&amp;"(B)"&amp;CHAR(10)&amp;"分担契約"&amp;CHAR(10)&amp;VLOOKUP(A109,[7]令和3年度契約状況調査票!$F:$AR,31,FALSE),IF(AND(Q109="○",P109="分担契約"),"分担契約"&amp;CHAR(10)&amp;"契約総額 "&amp;TEXT(VLOOKUP(A109,[7]令和3年度契約状況調査票!$F:$AR,15,FALSE),"#,##0円")&amp;"(B)"&amp;CHAR(10)&amp;VLOOKUP(A109,[7]令和3年度契約状況調査票!$F:$AR,31,FALSE),(IF(P109="分担契約/単価契約","単価契約"&amp;CHAR(10)&amp;"予定調達総額 "&amp;TEXT(VLOOKUP(A109,[7]令和3年度契約状況調査票!$F:$AR,15,FALSE),"#,##0円")&amp;CHAR(10)&amp;"分担契約"&amp;CHAR(10)&amp;VLOOKUP(A109,[7]令和3年度契約状況調査票!$F:$AR,31,FALSE),IF(P109="分担契約","分担契約"&amp;CHAR(10)&amp;"契約総額 "&amp;TEXT(VLOOKUP(A109,[7]令和3年度契約状況調査票!$F:$AR,15,FALSE),"#,##0円")&amp;CHAR(10)&amp;VLOOKUP(A109,[7]令和3年度契約状況調査票!$F:$AR,31,FALSE),IF(P109="単価契約","単価契約"&amp;CHAR(10)&amp;"予定調達総額 "&amp;TEXT(VLOOKUP(A109,[7]令和3年度契約状況調査票!$F:$AR,15,FALSE),"#,##0円")&amp;CHAR(10)&amp;VLOOKUP(A109,[7]令和3年度契約状況調査票!$F:$AR,31,FALSE),VLOOKUP(A109,[7]令和3年度契約状況調査票!$F:$AR,31,FALSE))))))))</f>
        <v/>
      </c>
      <c r="P109" s="36" t="str">
        <f>IF(A109="","",VLOOKUP(A109,[7]令和3年度契約状況調査票!$F:$BY,52,FALSE))</f>
        <v/>
      </c>
    </row>
    <row r="110" spans="1:16" s="46" customFormat="1" ht="60" hidden="1" customHeight="1">
      <c r="A110" s="42" t="str">
        <f>IF(MAX([7]令和3年度契約状況調査票!F104:F349)&gt;=ROW()-5,ROW()-5,"")</f>
        <v/>
      </c>
      <c r="B110" s="13" t="str">
        <f>IF(A110="","",VLOOKUP(A110,[7]令和3年度契約状況調査票!$F:$AR,4,FALSE))</f>
        <v/>
      </c>
      <c r="C110" s="14" t="str">
        <f>IF(A110="","",VLOOKUP(A110,[7]令和3年度契約状況調査票!$F:$AR,5,FALSE))</f>
        <v/>
      </c>
      <c r="D110" s="15" t="str">
        <f>IF(A110="","",VLOOKUP(A110,[7]令和3年度契約状況調査票!$F:$AR,8,FALSE))</f>
        <v/>
      </c>
      <c r="E110" s="13" t="str">
        <f>IF(A110="","",VLOOKUP(A110,[7]令和3年度契約状況調査票!$F:$AR,9,FALSE))</f>
        <v/>
      </c>
      <c r="F110" s="16" t="str">
        <f>IF(A110="","",VLOOKUP(A110,[7]令和3年度契約状況調査票!$F:$AR,10,FALSE))</f>
        <v/>
      </c>
      <c r="G110" s="45" t="str">
        <f>IF(A110="","",VLOOKUP(A110,[7]令和3年度契約状況調査票!$F:$AR,30,FALSE))</f>
        <v/>
      </c>
      <c r="H110" s="18" t="str">
        <f>IF(A110="","",IF(VLOOKUP(A110,[7]令和3年度契約状況調査票!$F:$AR,20,FALSE)="②同種の他の契約の予定価格を類推されるおそれがあるため公表しない","同種の他の契約の予定価格を類推されるおそれがあるため公表しない",IF(VLOOKUP(A110,[7]令和3年度契約状況調査票!$F:$AR,20,FALSE)="－","－",IF(VLOOKUP(A110,[7]令和3年度契約状況調査票!$F:$AR,6,FALSE)&lt;&gt;"",TEXT(VLOOKUP(A110,[7]令和3年度契約状況調査票!$F:$AR,13,FALSE),"#,##0円")&amp;CHAR(10)&amp;"(A)",VLOOKUP(A110,[7]令和3年度契約状況調査票!$F:$AR,13,FALSE)))))</f>
        <v/>
      </c>
      <c r="I110" s="18" t="str">
        <f>IF(A110="","",VLOOKUP(A110,[7]令和3年度契約状況調査票!$F:$AR,14,FALSE))</f>
        <v/>
      </c>
      <c r="J110" s="20" t="str">
        <f>IF(A110="","",IF(VLOOKUP(A110,[7]令和3年度契約状況調査票!$F:$AR,20,FALSE)="②同種の他の契約の予定価格を類推されるおそれがあるため公表しない","－",IF(VLOOKUP(A110,[7]令和3年度契約状況調査票!$F:$AR,20,FALSE)="－","－",IF(VLOOKUP(A110,[7]令和3年度契約状況調査票!$F:$AR,6,FALSE)&lt;&gt;"",TEXT(VLOOKUP(A110,[7]令和3年度契約状況調査票!$F:$AR,16,FALSE),"#.0%")&amp;CHAR(10)&amp;"(B/A×100)",VLOOKUP(A110,[7]令和3年度契約状況調査票!$F:$AR,16,FALSE)))))</f>
        <v/>
      </c>
      <c r="K110" s="38"/>
      <c r="L110" s="20" t="str">
        <f>IF(A110="","",IF(VLOOKUP(A110,[7]令和3年度契約状況調査票!$F:$AR,26,FALSE)="①公益社団法人","公社",IF(VLOOKUP(A110,[7]令和3年度契約状況調査票!$F:$AR,26,FALSE)="②公益財団法人","公財","")))</f>
        <v/>
      </c>
      <c r="M110" s="20" t="str">
        <f>IF(A110="","",VLOOKUP(A110,[7]令和3年度契約状況調査票!$F:$AR,27,FALSE))</f>
        <v/>
      </c>
      <c r="N110" s="20" t="str">
        <f>IF(A110="","",IF(VLOOKUP(A110,[7]令和3年度契約状況調査票!$F:$AR,27,FALSE)="国所管",VLOOKUP(A110,[7]令和3年度契約状況調査票!$F:$AR,21,FALSE),""))</f>
        <v/>
      </c>
      <c r="O110" s="22" t="str">
        <f>IF(A110="","",IF(AND(Q110="○",P110="分担契約/単価契約"),"単価契約"&amp;CHAR(10)&amp;"予定調達総額 "&amp;TEXT(VLOOKUP(A110,[7]令和3年度契約状況調査票!$F:$AR,15,FALSE),"#,##0円")&amp;"(B)"&amp;CHAR(10)&amp;"分担契約"&amp;CHAR(10)&amp;VLOOKUP(A110,[7]令和3年度契約状況調査票!$F:$AR,31,FALSE),IF(AND(Q110="○",P110="分担契約"),"分担契約"&amp;CHAR(10)&amp;"契約総額 "&amp;TEXT(VLOOKUP(A110,[7]令和3年度契約状況調査票!$F:$AR,15,FALSE),"#,##0円")&amp;"(B)"&amp;CHAR(10)&amp;VLOOKUP(A110,[7]令和3年度契約状況調査票!$F:$AR,31,FALSE),(IF(P110="分担契約/単価契約","単価契約"&amp;CHAR(10)&amp;"予定調達総額 "&amp;TEXT(VLOOKUP(A110,[7]令和3年度契約状況調査票!$F:$AR,15,FALSE),"#,##0円")&amp;CHAR(10)&amp;"分担契約"&amp;CHAR(10)&amp;VLOOKUP(A110,[7]令和3年度契約状況調査票!$F:$AR,31,FALSE),IF(P110="分担契約","分担契約"&amp;CHAR(10)&amp;"契約総額 "&amp;TEXT(VLOOKUP(A110,[7]令和3年度契約状況調査票!$F:$AR,15,FALSE),"#,##0円")&amp;CHAR(10)&amp;VLOOKUP(A110,[7]令和3年度契約状況調査票!$F:$AR,31,FALSE),IF(P110="単価契約","単価契約"&amp;CHAR(10)&amp;"予定調達総額 "&amp;TEXT(VLOOKUP(A110,[7]令和3年度契約状況調査票!$F:$AR,15,FALSE),"#,##0円")&amp;CHAR(10)&amp;VLOOKUP(A110,[7]令和3年度契約状況調査票!$F:$AR,31,FALSE),VLOOKUP(A110,[7]令和3年度契約状況調査票!$F:$AR,31,FALSE))))))))</f>
        <v/>
      </c>
      <c r="P110" s="36" t="str">
        <f>IF(A110="","",VLOOKUP(A110,[7]令和3年度契約状況調査票!$F:$BY,52,FALSE))</f>
        <v/>
      </c>
    </row>
    <row r="111" spans="1:16" s="46" customFormat="1" ht="60" hidden="1" customHeight="1">
      <c r="A111" s="42" t="str">
        <f>IF(MAX([7]令和3年度契約状況調査票!F105:F350)&gt;=ROW()-5,ROW()-5,"")</f>
        <v/>
      </c>
      <c r="B111" s="13" t="str">
        <f>IF(A111="","",VLOOKUP(A111,[7]令和3年度契約状況調査票!$F:$AR,4,FALSE))</f>
        <v/>
      </c>
      <c r="C111" s="14" t="str">
        <f>IF(A111="","",VLOOKUP(A111,[7]令和3年度契約状況調査票!$F:$AR,5,FALSE))</f>
        <v/>
      </c>
      <c r="D111" s="15" t="str">
        <f>IF(A111="","",VLOOKUP(A111,[7]令和3年度契約状況調査票!$F:$AR,8,FALSE))</f>
        <v/>
      </c>
      <c r="E111" s="13" t="str">
        <f>IF(A111="","",VLOOKUP(A111,[7]令和3年度契約状況調査票!$F:$AR,9,FALSE))</f>
        <v/>
      </c>
      <c r="F111" s="16" t="str">
        <f>IF(A111="","",VLOOKUP(A111,[7]令和3年度契約状況調査票!$F:$AR,10,FALSE))</f>
        <v/>
      </c>
      <c r="G111" s="45" t="str">
        <f>IF(A111="","",VLOOKUP(A111,[7]令和3年度契約状況調査票!$F:$AR,30,FALSE))</f>
        <v/>
      </c>
      <c r="H111" s="18" t="str">
        <f>IF(A111="","",IF(VLOOKUP(A111,[7]令和3年度契約状況調査票!$F:$AR,20,FALSE)="②同種の他の契約の予定価格を類推されるおそれがあるため公表しない","同種の他の契約の予定価格を類推されるおそれがあるため公表しない",IF(VLOOKUP(A111,[7]令和3年度契約状況調査票!$F:$AR,20,FALSE)="－","－",IF(VLOOKUP(A111,[7]令和3年度契約状況調査票!$F:$AR,6,FALSE)&lt;&gt;"",TEXT(VLOOKUP(A111,[7]令和3年度契約状況調査票!$F:$AR,13,FALSE),"#,##0円")&amp;CHAR(10)&amp;"(A)",VLOOKUP(A111,[7]令和3年度契約状況調査票!$F:$AR,13,FALSE)))))</f>
        <v/>
      </c>
      <c r="I111" s="18" t="str">
        <f>IF(A111="","",VLOOKUP(A111,[7]令和3年度契約状況調査票!$F:$AR,14,FALSE))</f>
        <v/>
      </c>
      <c r="J111" s="20" t="str">
        <f>IF(A111="","",IF(VLOOKUP(A111,[7]令和3年度契約状況調査票!$F:$AR,20,FALSE)="②同種の他の契約の予定価格を類推されるおそれがあるため公表しない","－",IF(VLOOKUP(A111,[7]令和3年度契約状況調査票!$F:$AR,20,FALSE)="－","－",IF(VLOOKUP(A111,[7]令和3年度契約状況調査票!$F:$AR,6,FALSE)&lt;&gt;"",TEXT(VLOOKUP(A111,[7]令和3年度契約状況調査票!$F:$AR,16,FALSE),"#.0%")&amp;CHAR(10)&amp;"(B/A×100)",VLOOKUP(A111,[7]令和3年度契約状況調査票!$F:$AR,16,FALSE)))))</f>
        <v/>
      </c>
      <c r="K111" s="38"/>
      <c r="L111" s="20" t="str">
        <f>IF(A111="","",IF(VLOOKUP(A111,[7]令和3年度契約状況調査票!$F:$AR,26,FALSE)="①公益社団法人","公社",IF(VLOOKUP(A111,[7]令和3年度契約状況調査票!$F:$AR,26,FALSE)="②公益財団法人","公財","")))</f>
        <v/>
      </c>
      <c r="M111" s="20" t="str">
        <f>IF(A111="","",VLOOKUP(A111,[7]令和3年度契約状況調査票!$F:$AR,27,FALSE))</f>
        <v/>
      </c>
      <c r="N111" s="20" t="str">
        <f>IF(A111="","",IF(VLOOKUP(A111,[7]令和3年度契約状況調査票!$F:$AR,27,FALSE)="国所管",VLOOKUP(A111,[7]令和3年度契約状況調査票!$F:$AR,21,FALSE),""))</f>
        <v/>
      </c>
      <c r="O111" s="22" t="str">
        <f>IF(A111="","",IF(AND(Q111="○",P111="分担契約/単価契約"),"単価契約"&amp;CHAR(10)&amp;"予定調達総額 "&amp;TEXT(VLOOKUP(A111,[7]令和3年度契約状況調査票!$F:$AR,15,FALSE),"#,##0円")&amp;"(B)"&amp;CHAR(10)&amp;"分担契約"&amp;CHAR(10)&amp;VLOOKUP(A111,[7]令和3年度契約状況調査票!$F:$AR,31,FALSE),IF(AND(Q111="○",P111="分担契約"),"分担契約"&amp;CHAR(10)&amp;"契約総額 "&amp;TEXT(VLOOKUP(A111,[7]令和3年度契約状況調査票!$F:$AR,15,FALSE),"#,##0円")&amp;"(B)"&amp;CHAR(10)&amp;VLOOKUP(A111,[7]令和3年度契約状況調査票!$F:$AR,31,FALSE),(IF(P111="分担契約/単価契約","単価契約"&amp;CHAR(10)&amp;"予定調達総額 "&amp;TEXT(VLOOKUP(A111,[7]令和3年度契約状況調査票!$F:$AR,15,FALSE),"#,##0円")&amp;CHAR(10)&amp;"分担契約"&amp;CHAR(10)&amp;VLOOKUP(A111,[7]令和3年度契約状況調査票!$F:$AR,31,FALSE),IF(P111="分担契約","分担契約"&amp;CHAR(10)&amp;"契約総額 "&amp;TEXT(VLOOKUP(A111,[7]令和3年度契約状況調査票!$F:$AR,15,FALSE),"#,##0円")&amp;CHAR(10)&amp;VLOOKUP(A111,[7]令和3年度契約状況調査票!$F:$AR,31,FALSE),IF(P111="単価契約","単価契約"&amp;CHAR(10)&amp;"予定調達総額 "&amp;TEXT(VLOOKUP(A111,[7]令和3年度契約状況調査票!$F:$AR,15,FALSE),"#,##0円")&amp;CHAR(10)&amp;VLOOKUP(A111,[7]令和3年度契約状況調査票!$F:$AR,31,FALSE),VLOOKUP(A111,[7]令和3年度契約状況調査票!$F:$AR,31,FALSE))))))))</f>
        <v/>
      </c>
      <c r="P111" s="36" t="str">
        <f>IF(A111="","",VLOOKUP(A111,[7]令和3年度契約状況調査票!$F:$BY,52,FALSE))</f>
        <v/>
      </c>
    </row>
    <row r="112" spans="1:16" s="46" customFormat="1" ht="60" hidden="1" customHeight="1">
      <c r="A112" s="42" t="str">
        <f>IF(MAX([7]令和3年度契約状況調査票!F106:F351)&gt;=ROW()-5,ROW()-5,"")</f>
        <v/>
      </c>
      <c r="B112" s="13" t="str">
        <f>IF(A112="","",VLOOKUP(A112,[7]令和3年度契約状況調査票!$F:$AR,4,FALSE))</f>
        <v/>
      </c>
      <c r="C112" s="14" t="str">
        <f>IF(A112="","",VLOOKUP(A112,[7]令和3年度契約状況調査票!$F:$AR,5,FALSE))</f>
        <v/>
      </c>
      <c r="D112" s="15" t="str">
        <f>IF(A112="","",VLOOKUP(A112,[7]令和3年度契約状況調査票!$F:$AR,8,FALSE))</f>
        <v/>
      </c>
      <c r="E112" s="13" t="str">
        <f>IF(A112="","",VLOOKUP(A112,[7]令和3年度契約状況調査票!$F:$AR,9,FALSE))</f>
        <v/>
      </c>
      <c r="F112" s="16" t="str">
        <f>IF(A112="","",VLOOKUP(A112,[7]令和3年度契約状況調査票!$F:$AR,10,FALSE))</f>
        <v/>
      </c>
      <c r="G112" s="45" t="str">
        <f>IF(A112="","",VLOOKUP(A112,[7]令和3年度契約状況調査票!$F:$AR,30,FALSE))</f>
        <v/>
      </c>
      <c r="H112" s="18" t="str">
        <f>IF(A112="","",IF(VLOOKUP(A112,[7]令和3年度契約状況調査票!$F:$AR,20,FALSE)="②同種の他の契約の予定価格を類推されるおそれがあるため公表しない","同種の他の契約の予定価格を類推されるおそれがあるため公表しない",IF(VLOOKUP(A112,[7]令和3年度契約状況調査票!$F:$AR,20,FALSE)="－","－",IF(VLOOKUP(A112,[7]令和3年度契約状況調査票!$F:$AR,6,FALSE)&lt;&gt;"",TEXT(VLOOKUP(A112,[7]令和3年度契約状況調査票!$F:$AR,13,FALSE),"#,##0円")&amp;CHAR(10)&amp;"(A)",VLOOKUP(A112,[7]令和3年度契約状況調査票!$F:$AR,13,FALSE)))))</f>
        <v/>
      </c>
      <c r="I112" s="18" t="str">
        <f>IF(A112="","",VLOOKUP(A112,[7]令和3年度契約状況調査票!$F:$AR,14,FALSE))</f>
        <v/>
      </c>
      <c r="J112" s="20" t="str">
        <f>IF(A112="","",IF(VLOOKUP(A112,[7]令和3年度契約状況調査票!$F:$AR,20,FALSE)="②同種の他の契約の予定価格を類推されるおそれがあるため公表しない","－",IF(VLOOKUP(A112,[7]令和3年度契約状況調査票!$F:$AR,20,FALSE)="－","－",IF(VLOOKUP(A112,[7]令和3年度契約状況調査票!$F:$AR,6,FALSE)&lt;&gt;"",TEXT(VLOOKUP(A112,[7]令和3年度契約状況調査票!$F:$AR,16,FALSE),"#.0%")&amp;CHAR(10)&amp;"(B/A×100)",VLOOKUP(A112,[7]令和3年度契約状況調査票!$F:$AR,16,FALSE)))))</f>
        <v/>
      </c>
      <c r="K112" s="38"/>
      <c r="L112" s="20" t="str">
        <f>IF(A112="","",IF(VLOOKUP(A112,[7]令和3年度契約状況調査票!$F:$AR,26,FALSE)="①公益社団法人","公社",IF(VLOOKUP(A112,[7]令和3年度契約状況調査票!$F:$AR,26,FALSE)="②公益財団法人","公財","")))</f>
        <v/>
      </c>
      <c r="M112" s="20" t="str">
        <f>IF(A112="","",VLOOKUP(A112,[7]令和3年度契約状況調査票!$F:$AR,27,FALSE))</f>
        <v/>
      </c>
      <c r="N112" s="20" t="str">
        <f>IF(A112="","",IF(VLOOKUP(A112,[7]令和3年度契約状況調査票!$F:$AR,27,FALSE)="国所管",VLOOKUP(A112,[7]令和3年度契約状況調査票!$F:$AR,21,FALSE),""))</f>
        <v/>
      </c>
      <c r="O112" s="22" t="str">
        <f>IF(A112="","",IF(AND(Q112="○",P112="分担契約/単価契約"),"単価契約"&amp;CHAR(10)&amp;"予定調達総額 "&amp;TEXT(VLOOKUP(A112,[7]令和3年度契約状況調査票!$F:$AR,15,FALSE),"#,##0円")&amp;"(B)"&amp;CHAR(10)&amp;"分担契約"&amp;CHAR(10)&amp;VLOOKUP(A112,[7]令和3年度契約状況調査票!$F:$AR,31,FALSE),IF(AND(Q112="○",P112="分担契約"),"分担契約"&amp;CHAR(10)&amp;"契約総額 "&amp;TEXT(VLOOKUP(A112,[7]令和3年度契約状況調査票!$F:$AR,15,FALSE),"#,##0円")&amp;"(B)"&amp;CHAR(10)&amp;VLOOKUP(A112,[7]令和3年度契約状況調査票!$F:$AR,31,FALSE),(IF(P112="分担契約/単価契約","単価契約"&amp;CHAR(10)&amp;"予定調達総額 "&amp;TEXT(VLOOKUP(A112,[7]令和3年度契約状況調査票!$F:$AR,15,FALSE),"#,##0円")&amp;CHAR(10)&amp;"分担契約"&amp;CHAR(10)&amp;VLOOKUP(A112,[7]令和3年度契約状況調査票!$F:$AR,31,FALSE),IF(P112="分担契約","分担契約"&amp;CHAR(10)&amp;"契約総額 "&amp;TEXT(VLOOKUP(A112,[7]令和3年度契約状況調査票!$F:$AR,15,FALSE),"#,##0円")&amp;CHAR(10)&amp;VLOOKUP(A112,[7]令和3年度契約状況調査票!$F:$AR,31,FALSE),IF(P112="単価契約","単価契約"&amp;CHAR(10)&amp;"予定調達総額 "&amp;TEXT(VLOOKUP(A112,[7]令和3年度契約状況調査票!$F:$AR,15,FALSE),"#,##0円")&amp;CHAR(10)&amp;VLOOKUP(A112,[7]令和3年度契約状況調査票!$F:$AR,31,FALSE),VLOOKUP(A112,[7]令和3年度契約状況調査票!$F:$AR,31,FALSE))))))))</f>
        <v/>
      </c>
      <c r="P112" s="36" t="str">
        <f>IF(A112="","",VLOOKUP(A112,[7]令和3年度契約状況調査票!$F:$BY,52,FALSE))</f>
        <v/>
      </c>
    </row>
    <row r="113" spans="1:16" s="46" customFormat="1" ht="60" hidden="1" customHeight="1">
      <c r="A113" s="42" t="str">
        <f>IF(MAX([7]令和3年度契約状況調査票!F107:F352)&gt;=ROW()-5,ROW()-5,"")</f>
        <v/>
      </c>
      <c r="B113" s="13" t="str">
        <f>IF(A113="","",VLOOKUP(A113,[7]令和3年度契約状況調査票!$F:$AR,4,FALSE))</f>
        <v/>
      </c>
      <c r="C113" s="14" t="str">
        <f>IF(A113="","",VLOOKUP(A113,[7]令和3年度契約状況調査票!$F:$AR,5,FALSE))</f>
        <v/>
      </c>
      <c r="D113" s="15" t="str">
        <f>IF(A113="","",VLOOKUP(A113,[7]令和3年度契約状況調査票!$F:$AR,8,FALSE))</f>
        <v/>
      </c>
      <c r="E113" s="13" t="str">
        <f>IF(A113="","",VLOOKUP(A113,[7]令和3年度契約状況調査票!$F:$AR,9,FALSE))</f>
        <v/>
      </c>
      <c r="F113" s="16" t="str">
        <f>IF(A113="","",VLOOKUP(A113,[7]令和3年度契約状況調査票!$F:$AR,10,FALSE))</f>
        <v/>
      </c>
      <c r="G113" s="45" t="str">
        <f>IF(A113="","",VLOOKUP(A113,[7]令和3年度契約状況調査票!$F:$AR,30,FALSE))</f>
        <v/>
      </c>
      <c r="H113" s="18" t="str">
        <f>IF(A113="","",IF(VLOOKUP(A113,[7]令和3年度契約状況調査票!$F:$AR,20,FALSE)="②同種の他の契約の予定価格を類推されるおそれがあるため公表しない","同種の他の契約の予定価格を類推されるおそれがあるため公表しない",IF(VLOOKUP(A113,[7]令和3年度契約状況調査票!$F:$AR,20,FALSE)="－","－",IF(VLOOKUP(A113,[7]令和3年度契約状況調査票!$F:$AR,6,FALSE)&lt;&gt;"",TEXT(VLOOKUP(A113,[7]令和3年度契約状況調査票!$F:$AR,13,FALSE),"#,##0円")&amp;CHAR(10)&amp;"(A)",VLOOKUP(A113,[7]令和3年度契約状況調査票!$F:$AR,13,FALSE)))))</f>
        <v/>
      </c>
      <c r="I113" s="18" t="str">
        <f>IF(A113="","",VLOOKUP(A113,[7]令和3年度契約状況調査票!$F:$AR,14,FALSE))</f>
        <v/>
      </c>
      <c r="J113" s="20" t="str">
        <f>IF(A113="","",IF(VLOOKUP(A113,[7]令和3年度契約状況調査票!$F:$AR,20,FALSE)="②同種の他の契約の予定価格を類推されるおそれがあるため公表しない","－",IF(VLOOKUP(A113,[7]令和3年度契約状況調査票!$F:$AR,20,FALSE)="－","－",IF(VLOOKUP(A113,[7]令和3年度契約状況調査票!$F:$AR,6,FALSE)&lt;&gt;"",TEXT(VLOOKUP(A113,[7]令和3年度契約状況調査票!$F:$AR,16,FALSE),"#.0%")&amp;CHAR(10)&amp;"(B/A×100)",VLOOKUP(A113,[7]令和3年度契約状況調査票!$F:$AR,16,FALSE)))))</f>
        <v/>
      </c>
      <c r="K113" s="38"/>
      <c r="L113" s="20" t="str">
        <f>IF(A113="","",IF(VLOOKUP(A113,[7]令和3年度契約状況調査票!$F:$AR,26,FALSE)="①公益社団法人","公社",IF(VLOOKUP(A113,[7]令和3年度契約状況調査票!$F:$AR,26,FALSE)="②公益財団法人","公財","")))</f>
        <v/>
      </c>
      <c r="M113" s="20" t="str">
        <f>IF(A113="","",VLOOKUP(A113,[7]令和3年度契約状況調査票!$F:$AR,27,FALSE))</f>
        <v/>
      </c>
      <c r="N113" s="20" t="str">
        <f>IF(A113="","",IF(VLOOKUP(A113,[7]令和3年度契約状況調査票!$F:$AR,27,FALSE)="国所管",VLOOKUP(A113,[7]令和3年度契約状況調査票!$F:$AR,21,FALSE),""))</f>
        <v/>
      </c>
      <c r="O113" s="22" t="str">
        <f>IF(A113="","",IF(AND(Q113="○",P113="分担契約/単価契約"),"単価契約"&amp;CHAR(10)&amp;"予定調達総額 "&amp;TEXT(VLOOKUP(A113,[7]令和3年度契約状況調査票!$F:$AR,15,FALSE),"#,##0円")&amp;"(B)"&amp;CHAR(10)&amp;"分担契約"&amp;CHAR(10)&amp;VLOOKUP(A113,[7]令和3年度契約状況調査票!$F:$AR,31,FALSE),IF(AND(Q113="○",P113="分担契約"),"分担契約"&amp;CHAR(10)&amp;"契約総額 "&amp;TEXT(VLOOKUP(A113,[7]令和3年度契約状況調査票!$F:$AR,15,FALSE),"#,##0円")&amp;"(B)"&amp;CHAR(10)&amp;VLOOKUP(A113,[7]令和3年度契約状況調査票!$F:$AR,31,FALSE),(IF(P113="分担契約/単価契約","単価契約"&amp;CHAR(10)&amp;"予定調達総額 "&amp;TEXT(VLOOKUP(A113,[7]令和3年度契約状況調査票!$F:$AR,15,FALSE),"#,##0円")&amp;CHAR(10)&amp;"分担契約"&amp;CHAR(10)&amp;VLOOKUP(A113,[7]令和3年度契約状況調査票!$F:$AR,31,FALSE),IF(P113="分担契約","分担契約"&amp;CHAR(10)&amp;"契約総額 "&amp;TEXT(VLOOKUP(A113,[7]令和3年度契約状況調査票!$F:$AR,15,FALSE),"#,##0円")&amp;CHAR(10)&amp;VLOOKUP(A113,[7]令和3年度契約状況調査票!$F:$AR,31,FALSE),IF(P113="単価契約","単価契約"&amp;CHAR(10)&amp;"予定調達総額 "&amp;TEXT(VLOOKUP(A113,[7]令和3年度契約状況調査票!$F:$AR,15,FALSE),"#,##0円")&amp;CHAR(10)&amp;VLOOKUP(A113,[7]令和3年度契約状況調査票!$F:$AR,31,FALSE),VLOOKUP(A113,[7]令和3年度契約状況調査票!$F:$AR,31,FALSE))))))))</f>
        <v/>
      </c>
      <c r="P113" s="36" t="str">
        <f>IF(A113="","",VLOOKUP(A113,[7]令和3年度契約状況調査票!$F:$BY,52,FALSE))</f>
        <v/>
      </c>
    </row>
    <row r="114" spans="1:16" s="46" customFormat="1" ht="60" hidden="1" customHeight="1">
      <c r="A114" s="42" t="str">
        <f>IF(MAX([7]令和3年度契約状況調査票!F108:F353)&gt;=ROW()-5,ROW()-5,"")</f>
        <v/>
      </c>
      <c r="B114" s="13" t="str">
        <f>IF(A114="","",VLOOKUP(A114,[7]令和3年度契約状況調査票!$F:$AR,4,FALSE))</f>
        <v/>
      </c>
      <c r="C114" s="14" t="str">
        <f>IF(A114="","",VLOOKUP(A114,[7]令和3年度契約状況調査票!$F:$AR,5,FALSE))</f>
        <v/>
      </c>
      <c r="D114" s="15" t="str">
        <f>IF(A114="","",VLOOKUP(A114,[7]令和3年度契約状況調査票!$F:$AR,8,FALSE))</f>
        <v/>
      </c>
      <c r="E114" s="13" t="str">
        <f>IF(A114="","",VLOOKUP(A114,[7]令和3年度契約状況調査票!$F:$AR,9,FALSE))</f>
        <v/>
      </c>
      <c r="F114" s="16" t="str">
        <f>IF(A114="","",VLOOKUP(A114,[7]令和3年度契約状況調査票!$F:$AR,10,FALSE))</f>
        <v/>
      </c>
      <c r="G114" s="45" t="str">
        <f>IF(A114="","",VLOOKUP(A114,[7]令和3年度契約状況調査票!$F:$AR,30,FALSE))</f>
        <v/>
      </c>
      <c r="H114" s="18" t="str">
        <f>IF(A114="","",IF(VLOOKUP(A114,[7]令和3年度契約状況調査票!$F:$AR,20,FALSE)="②同種の他の契約の予定価格を類推されるおそれがあるため公表しない","同種の他の契約の予定価格を類推されるおそれがあるため公表しない",IF(VLOOKUP(A114,[7]令和3年度契約状況調査票!$F:$AR,20,FALSE)="－","－",IF(VLOOKUP(A114,[7]令和3年度契約状況調査票!$F:$AR,6,FALSE)&lt;&gt;"",TEXT(VLOOKUP(A114,[7]令和3年度契約状況調査票!$F:$AR,13,FALSE),"#,##0円")&amp;CHAR(10)&amp;"(A)",VLOOKUP(A114,[7]令和3年度契約状況調査票!$F:$AR,13,FALSE)))))</f>
        <v/>
      </c>
      <c r="I114" s="18" t="str">
        <f>IF(A114="","",VLOOKUP(A114,[7]令和3年度契約状況調査票!$F:$AR,14,FALSE))</f>
        <v/>
      </c>
      <c r="J114" s="20" t="str">
        <f>IF(A114="","",IF(VLOOKUP(A114,[7]令和3年度契約状況調査票!$F:$AR,20,FALSE)="②同種の他の契約の予定価格を類推されるおそれがあるため公表しない","－",IF(VLOOKUP(A114,[7]令和3年度契約状況調査票!$F:$AR,20,FALSE)="－","－",IF(VLOOKUP(A114,[7]令和3年度契約状況調査票!$F:$AR,6,FALSE)&lt;&gt;"",TEXT(VLOOKUP(A114,[7]令和3年度契約状況調査票!$F:$AR,16,FALSE),"#.0%")&amp;CHAR(10)&amp;"(B/A×100)",VLOOKUP(A114,[7]令和3年度契約状況調査票!$F:$AR,16,FALSE)))))</f>
        <v/>
      </c>
      <c r="K114" s="38"/>
      <c r="L114" s="20" t="str">
        <f>IF(A114="","",IF(VLOOKUP(A114,[7]令和3年度契約状況調査票!$F:$AR,26,FALSE)="①公益社団法人","公社",IF(VLOOKUP(A114,[7]令和3年度契約状況調査票!$F:$AR,26,FALSE)="②公益財団法人","公財","")))</f>
        <v/>
      </c>
      <c r="M114" s="20" t="str">
        <f>IF(A114="","",VLOOKUP(A114,[7]令和3年度契約状況調査票!$F:$AR,27,FALSE))</f>
        <v/>
      </c>
      <c r="N114" s="20" t="str">
        <f>IF(A114="","",IF(VLOOKUP(A114,[7]令和3年度契約状況調査票!$F:$AR,27,FALSE)="国所管",VLOOKUP(A114,[7]令和3年度契約状況調査票!$F:$AR,21,FALSE),""))</f>
        <v/>
      </c>
      <c r="O114" s="22" t="str">
        <f>IF(A114="","",IF(AND(Q114="○",P114="分担契約/単価契約"),"単価契約"&amp;CHAR(10)&amp;"予定調達総額 "&amp;TEXT(VLOOKUP(A114,[7]令和3年度契約状況調査票!$F:$AR,15,FALSE),"#,##0円")&amp;"(B)"&amp;CHAR(10)&amp;"分担契約"&amp;CHAR(10)&amp;VLOOKUP(A114,[7]令和3年度契約状況調査票!$F:$AR,31,FALSE),IF(AND(Q114="○",P114="分担契約"),"分担契約"&amp;CHAR(10)&amp;"契約総額 "&amp;TEXT(VLOOKUP(A114,[7]令和3年度契約状況調査票!$F:$AR,15,FALSE),"#,##0円")&amp;"(B)"&amp;CHAR(10)&amp;VLOOKUP(A114,[7]令和3年度契約状況調査票!$F:$AR,31,FALSE),(IF(P114="分担契約/単価契約","単価契約"&amp;CHAR(10)&amp;"予定調達総額 "&amp;TEXT(VLOOKUP(A114,[7]令和3年度契約状況調査票!$F:$AR,15,FALSE),"#,##0円")&amp;CHAR(10)&amp;"分担契約"&amp;CHAR(10)&amp;VLOOKUP(A114,[7]令和3年度契約状況調査票!$F:$AR,31,FALSE),IF(P114="分担契約","分担契約"&amp;CHAR(10)&amp;"契約総額 "&amp;TEXT(VLOOKUP(A114,[7]令和3年度契約状況調査票!$F:$AR,15,FALSE),"#,##0円")&amp;CHAR(10)&amp;VLOOKUP(A114,[7]令和3年度契約状況調査票!$F:$AR,31,FALSE),IF(P114="単価契約","単価契約"&amp;CHAR(10)&amp;"予定調達総額 "&amp;TEXT(VLOOKUP(A114,[7]令和3年度契約状況調査票!$F:$AR,15,FALSE),"#,##0円")&amp;CHAR(10)&amp;VLOOKUP(A114,[7]令和3年度契約状況調査票!$F:$AR,31,FALSE),VLOOKUP(A114,[7]令和3年度契約状況調査票!$F:$AR,31,FALSE))))))))</f>
        <v/>
      </c>
      <c r="P114" s="36" t="str">
        <f>IF(A114="","",VLOOKUP(A114,[7]令和3年度契約状況調査票!$F:$BY,52,FALSE))</f>
        <v/>
      </c>
    </row>
    <row r="115" spans="1:16" ht="60" hidden="1" customHeight="1">
      <c r="A115" s="42" t="str">
        <f>IF(MAX([7]令和3年度契約状況調査票!F109:F354)&gt;=ROW()-5,ROW()-5,"")</f>
        <v/>
      </c>
      <c r="B115" s="13" t="str">
        <f>IF(A115="","",VLOOKUP(A115,[7]令和3年度契約状況調査票!$F:$AR,4,FALSE))</f>
        <v/>
      </c>
      <c r="C115" s="14" t="str">
        <f>IF(A115="","",VLOOKUP(A115,[7]令和3年度契約状況調査票!$F:$AR,5,FALSE))</f>
        <v/>
      </c>
      <c r="D115" s="15" t="str">
        <f>IF(A115="","",VLOOKUP(A115,[7]令和3年度契約状況調査票!$F:$AR,8,FALSE))</f>
        <v/>
      </c>
      <c r="E115" s="13" t="str">
        <f>IF(A115="","",VLOOKUP(A115,[7]令和3年度契約状況調査票!$F:$AR,9,FALSE))</f>
        <v/>
      </c>
      <c r="F115" s="16" t="str">
        <f>IF(A115="","",VLOOKUP(A115,[7]令和3年度契約状況調査票!$F:$AR,10,FALSE))</f>
        <v/>
      </c>
      <c r="G115" s="45" t="str">
        <f>IF(A115="","",VLOOKUP(A115,[7]令和3年度契約状況調査票!$F:$AR,30,FALSE))</f>
        <v/>
      </c>
      <c r="H115" s="18" t="str">
        <f>IF(A115="","",IF(VLOOKUP(A115,[7]令和3年度契約状況調査票!$F:$AR,20,FALSE)="②同種の他の契約の予定価格を類推されるおそれがあるため公表しない","同種の他の契約の予定価格を類推されるおそれがあるため公表しない",IF(VLOOKUP(A115,[7]令和3年度契約状況調査票!$F:$AR,20,FALSE)="－","－",IF(VLOOKUP(A115,[7]令和3年度契約状況調査票!$F:$AR,6,FALSE)&lt;&gt;"",TEXT(VLOOKUP(A115,[7]令和3年度契約状況調査票!$F:$AR,13,FALSE),"#,##0円")&amp;CHAR(10)&amp;"(A)",VLOOKUP(A115,[7]令和3年度契約状況調査票!$F:$AR,13,FALSE)))))</f>
        <v/>
      </c>
      <c r="I115" s="18" t="str">
        <f>IF(A115="","",VLOOKUP(A115,[7]令和3年度契約状況調査票!$F:$AR,14,FALSE))</f>
        <v/>
      </c>
      <c r="J115" s="20" t="str">
        <f>IF(A115="","",IF(VLOOKUP(A115,[7]令和3年度契約状況調査票!$F:$AR,20,FALSE)="②同種の他の契約の予定価格を類推されるおそれがあるため公表しない","－",IF(VLOOKUP(A115,[7]令和3年度契約状況調査票!$F:$AR,20,FALSE)="－","－",IF(VLOOKUP(A115,[7]令和3年度契約状況調査票!$F:$AR,6,FALSE)&lt;&gt;"",TEXT(VLOOKUP(A115,[7]令和3年度契約状況調査票!$F:$AR,16,FALSE),"#.0%")&amp;CHAR(10)&amp;"(B/A×100)",VLOOKUP(A115,[7]令和3年度契約状況調査票!$F:$AR,16,FALSE)))))</f>
        <v/>
      </c>
      <c r="K115" s="38"/>
      <c r="L115" s="20" t="str">
        <f>IF(A115="","",IF(VLOOKUP(A115,[7]令和3年度契約状況調査票!$F:$AR,26,FALSE)="①公益社団法人","公社",IF(VLOOKUP(A115,[7]令和3年度契約状況調査票!$F:$AR,26,FALSE)="②公益財団法人","公財","")))</f>
        <v/>
      </c>
      <c r="M115" s="20" t="str">
        <f>IF(A115="","",VLOOKUP(A115,[7]令和3年度契約状況調査票!$F:$AR,27,FALSE))</f>
        <v/>
      </c>
      <c r="N115" s="20" t="str">
        <f>IF(A115="","",IF(VLOOKUP(A115,[7]令和3年度契約状況調査票!$F:$AR,27,FALSE)="国所管",VLOOKUP(A115,[7]令和3年度契約状況調査票!$F:$AR,21,FALSE),""))</f>
        <v/>
      </c>
      <c r="O115" s="22" t="str">
        <f>IF(A115="","",IF(AND(Q115="○",P115="分担契約/単価契約"),"単価契約"&amp;CHAR(10)&amp;"予定調達総額 "&amp;TEXT(VLOOKUP(A115,[7]令和3年度契約状況調査票!$F:$AR,15,FALSE),"#,##0円")&amp;"(B)"&amp;CHAR(10)&amp;"分担契約"&amp;CHAR(10)&amp;VLOOKUP(A115,[7]令和3年度契約状況調査票!$F:$AR,31,FALSE),IF(AND(Q115="○",P115="分担契約"),"分担契約"&amp;CHAR(10)&amp;"契約総額 "&amp;TEXT(VLOOKUP(A115,[7]令和3年度契約状況調査票!$F:$AR,15,FALSE),"#,##0円")&amp;"(B)"&amp;CHAR(10)&amp;VLOOKUP(A115,[7]令和3年度契約状況調査票!$F:$AR,31,FALSE),(IF(P115="分担契約/単価契約","単価契約"&amp;CHAR(10)&amp;"予定調達総額 "&amp;TEXT(VLOOKUP(A115,[7]令和3年度契約状況調査票!$F:$AR,15,FALSE),"#,##0円")&amp;CHAR(10)&amp;"分担契約"&amp;CHAR(10)&amp;VLOOKUP(A115,[7]令和3年度契約状況調査票!$F:$AR,31,FALSE),IF(P115="分担契約","分担契約"&amp;CHAR(10)&amp;"契約総額 "&amp;TEXT(VLOOKUP(A115,[7]令和3年度契約状況調査票!$F:$AR,15,FALSE),"#,##0円")&amp;CHAR(10)&amp;VLOOKUP(A115,[7]令和3年度契約状況調査票!$F:$AR,31,FALSE),IF(P115="単価契約","単価契約"&amp;CHAR(10)&amp;"予定調達総額 "&amp;TEXT(VLOOKUP(A115,[7]令和3年度契約状況調査票!$F:$AR,15,FALSE),"#,##0円")&amp;CHAR(10)&amp;VLOOKUP(A115,[7]令和3年度契約状況調査票!$F:$AR,31,FALSE),VLOOKUP(A115,[7]令和3年度契約状況調査票!$F:$AR,31,FALSE))))))))</f>
        <v/>
      </c>
      <c r="P115" s="36" t="str">
        <f>IF(A115="","",VLOOKUP(A115,[7]令和3年度契約状況調査票!$F:$BY,52,FALSE))</f>
        <v/>
      </c>
    </row>
    <row r="116" spans="1:16" ht="60" hidden="1" customHeight="1">
      <c r="A116" s="42" t="str">
        <f>IF(MAX([7]令和3年度契約状況調査票!F110:F355)&gt;=ROW()-5,ROW()-5,"")</f>
        <v/>
      </c>
      <c r="B116" s="13" t="str">
        <f>IF(A116="","",VLOOKUP(A116,[7]令和3年度契約状況調査票!$F:$AR,4,FALSE))</f>
        <v/>
      </c>
      <c r="C116" s="14" t="str">
        <f>IF(A116="","",VLOOKUP(A116,[7]令和3年度契約状況調査票!$F:$AR,5,FALSE))</f>
        <v/>
      </c>
      <c r="D116" s="15" t="str">
        <f>IF(A116="","",VLOOKUP(A116,[7]令和3年度契約状況調査票!$F:$AR,8,FALSE))</f>
        <v/>
      </c>
      <c r="E116" s="13" t="str">
        <f>IF(A116="","",VLOOKUP(A116,[7]令和3年度契約状況調査票!$F:$AR,9,FALSE))</f>
        <v/>
      </c>
      <c r="F116" s="16" t="str">
        <f>IF(A116="","",VLOOKUP(A116,[7]令和3年度契約状況調査票!$F:$AR,10,FALSE))</f>
        <v/>
      </c>
      <c r="G116" s="45" t="str">
        <f>IF(A116="","",VLOOKUP(A116,[7]令和3年度契約状況調査票!$F:$AR,30,FALSE))</f>
        <v/>
      </c>
      <c r="H116" s="18" t="str">
        <f>IF(A116="","",IF(VLOOKUP(A116,[7]令和3年度契約状況調査票!$F:$AR,20,FALSE)="②同種の他の契約の予定価格を類推されるおそれがあるため公表しない","同種の他の契約の予定価格を類推されるおそれがあるため公表しない",IF(VLOOKUP(A116,[7]令和3年度契約状況調査票!$F:$AR,20,FALSE)="－","－",IF(VLOOKUP(A116,[7]令和3年度契約状況調査票!$F:$AR,6,FALSE)&lt;&gt;"",TEXT(VLOOKUP(A116,[7]令和3年度契約状況調査票!$F:$AR,13,FALSE),"#,##0円")&amp;CHAR(10)&amp;"(A)",VLOOKUP(A116,[7]令和3年度契約状況調査票!$F:$AR,13,FALSE)))))</f>
        <v/>
      </c>
      <c r="I116" s="18" t="str">
        <f>IF(A116="","",VLOOKUP(A116,[7]令和3年度契約状況調査票!$F:$AR,14,FALSE))</f>
        <v/>
      </c>
      <c r="J116" s="20" t="str">
        <f>IF(A116="","",IF(VLOOKUP(A116,[7]令和3年度契約状況調査票!$F:$AR,20,FALSE)="②同種の他の契約の予定価格を類推されるおそれがあるため公表しない","－",IF(VLOOKUP(A116,[7]令和3年度契約状況調査票!$F:$AR,20,FALSE)="－","－",IF(VLOOKUP(A116,[7]令和3年度契約状況調査票!$F:$AR,6,FALSE)&lt;&gt;"",TEXT(VLOOKUP(A116,[7]令和3年度契約状況調査票!$F:$AR,16,FALSE),"#.0%")&amp;CHAR(10)&amp;"(B/A×100)",VLOOKUP(A116,[7]令和3年度契約状況調査票!$F:$AR,16,FALSE)))))</f>
        <v/>
      </c>
      <c r="K116" s="38"/>
      <c r="L116" s="20" t="str">
        <f>IF(A116="","",IF(VLOOKUP(A116,[7]令和3年度契約状況調査票!$F:$AR,26,FALSE)="①公益社団法人","公社",IF(VLOOKUP(A116,[7]令和3年度契約状況調査票!$F:$AR,26,FALSE)="②公益財団法人","公財","")))</f>
        <v/>
      </c>
      <c r="M116" s="20" t="str">
        <f>IF(A116="","",VLOOKUP(A116,[7]令和3年度契約状況調査票!$F:$AR,27,FALSE))</f>
        <v/>
      </c>
      <c r="N116" s="20" t="str">
        <f>IF(A116="","",IF(VLOOKUP(A116,[7]令和3年度契約状況調査票!$F:$AR,27,FALSE)="国所管",VLOOKUP(A116,[7]令和3年度契約状況調査票!$F:$AR,21,FALSE),""))</f>
        <v/>
      </c>
      <c r="O116" s="22" t="str">
        <f>IF(A116="","",IF(AND(Q116="○",P116="分担契約/単価契約"),"単価契約"&amp;CHAR(10)&amp;"予定調達総額 "&amp;TEXT(VLOOKUP(A116,[7]令和3年度契約状況調査票!$F:$AR,15,FALSE),"#,##0円")&amp;"(B)"&amp;CHAR(10)&amp;"分担契約"&amp;CHAR(10)&amp;VLOOKUP(A116,[7]令和3年度契約状況調査票!$F:$AR,31,FALSE),IF(AND(Q116="○",P116="分担契約"),"分担契約"&amp;CHAR(10)&amp;"契約総額 "&amp;TEXT(VLOOKUP(A116,[7]令和3年度契約状況調査票!$F:$AR,15,FALSE),"#,##0円")&amp;"(B)"&amp;CHAR(10)&amp;VLOOKUP(A116,[7]令和3年度契約状況調査票!$F:$AR,31,FALSE),(IF(P116="分担契約/単価契約","単価契約"&amp;CHAR(10)&amp;"予定調達総額 "&amp;TEXT(VLOOKUP(A116,[7]令和3年度契約状況調査票!$F:$AR,15,FALSE),"#,##0円")&amp;CHAR(10)&amp;"分担契約"&amp;CHAR(10)&amp;VLOOKUP(A116,[7]令和3年度契約状況調査票!$F:$AR,31,FALSE),IF(P116="分担契約","分担契約"&amp;CHAR(10)&amp;"契約総額 "&amp;TEXT(VLOOKUP(A116,[7]令和3年度契約状況調査票!$F:$AR,15,FALSE),"#,##0円")&amp;CHAR(10)&amp;VLOOKUP(A116,[7]令和3年度契約状況調査票!$F:$AR,31,FALSE),IF(P116="単価契約","単価契約"&amp;CHAR(10)&amp;"予定調達総額 "&amp;TEXT(VLOOKUP(A116,[7]令和3年度契約状況調査票!$F:$AR,15,FALSE),"#,##0円")&amp;CHAR(10)&amp;VLOOKUP(A116,[7]令和3年度契約状況調査票!$F:$AR,31,FALSE),VLOOKUP(A116,[7]令和3年度契約状況調査票!$F:$AR,31,FALSE))))))))</f>
        <v/>
      </c>
      <c r="P116" s="36" t="str">
        <f>IF(A116="","",VLOOKUP(A116,[7]令和3年度契約状況調査票!$F:$BY,52,FALSE))</f>
        <v/>
      </c>
    </row>
    <row r="117" spans="1:16" ht="60" hidden="1" customHeight="1">
      <c r="A117" s="42" t="str">
        <f>IF(MAX([7]令和3年度契約状況調査票!F111:F356)&gt;=ROW()-5,ROW()-5,"")</f>
        <v/>
      </c>
      <c r="B117" s="13" t="str">
        <f>IF(A117="","",VLOOKUP(A117,[7]令和3年度契約状況調査票!$F:$AR,4,FALSE))</f>
        <v/>
      </c>
      <c r="C117" s="14" t="str">
        <f>IF(A117="","",VLOOKUP(A117,[7]令和3年度契約状況調査票!$F:$AR,5,FALSE))</f>
        <v/>
      </c>
      <c r="D117" s="15" t="str">
        <f>IF(A117="","",VLOOKUP(A117,[7]令和3年度契約状況調査票!$F:$AR,8,FALSE))</f>
        <v/>
      </c>
      <c r="E117" s="13" t="str">
        <f>IF(A117="","",VLOOKUP(A117,[7]令和3年度契約状況調査票!$F:$AR,9,FALSE))</f>
        <v/>
      </c>
      <c r="F117" s="16" t="str">
        <f>IF(A117="","",VLOOKUP(A117,[7]令和3年度契約状況調査票!$F:$AR,10,FALSE))</f>
        <v/>
      </c>
      <c r="G117" s="45" t="str">
        <f>IF(A117="","",VLOOKUP(A117,[7]令和3年度契約状況調査票!$F:$AR,30,FALSE))</f>
        <v/>
      </c>
      <c r="H117" s="18" t="str">
        <f>IF(A117="","",IF(VLOOKUP(A117,[7]令和3年度契約状況調査票!$F:$AR,20,FALSE)="②同種の他の契約の予定価格を類推されるおそれがあるため公表しない","同種の他の契約の予定価格を類推されるおそれがあるため公表しない",IF(VLOOKUP(A117,[7]令和3年度契約状況調査票!$F:$AR,20,FALSE)="－","－",IF(VLOOKUP(A117,[7]令和3年度契約状況調査票!$F:$AR,6,FALSE)&lt;&gt;"",TEXT(VLOOKUP(A117,[7]令和3年度契約状況調査票!$F:$AR,13,FALSE),"#,##0円")&amp;CHAR(10)&amp;"(A)",VLOOKUP(A117,[7]令和3年度契約状況調査票!$F:$AR,13,FALSE)))))</f>
        <v/>
      </c>
      <c r="I117" s="18" t="str">
        <f>IF(A117="","",VLOOKUP(A117,[7]令和3年度契約状況調査票!$F:$AR,14,FALSE))</f>
        <v/>
      </c>
      <c r="J117" s="20" t="str">
        <f>IF(A117="","",IF(VLOOKUP(A117,[7]令和3年度契約状況調査票!$F:$AR,20,FALSE)="②同種の他の契約の予定価格を類推されるおそれがあるため公表しない","－",IF(VLOOKUP(A117,[7]令和3年度契約状況調査票!$F:$AR,20,FALSE)="－","－",IF(VLOOKUP(A117,[7]令和3年度契約状況調査票!$F:$AR,6,FALSE)&lt;&gt;"",TEXT(VLOOKUP(A117,[7]令和3年度契約状況調査票!$F:$AR,16,FALSE),"#.0%")&amp;CHAR(10)&amp;"(B/A×100)",VLOOKUP(A117,[7]令和3年度契約状況調査票!$F:$AR,16,FALSE)))))</f>
        <v/>
      </c>
      <c r="K117" s="38"/>
      <c r="L117" s="20" t="str">
        <f>IF(A117="","",IF(VLOOKUP(A117,[7]令和3年度契約状況調査票!$F:$AR,26,FALSE)="①公益社団法人","公社",IF(VLOOKUP(A117,[7]令和3年度契約状況調査票!$F:$AR,26,FALSE)="②公益財団法人","公財","")))</f>
        <v/>
      </c>
      <c r="M117" s="20" t="str">
        <f>IF(A117="","",VLOOKUP(A117,[7]令和3年度契約状況調査票!$F:$AR,27,FALSE))</f>
        <v/>
      </c>
      <c r="N117" s="20" t="str">
        <f>IF(A117="","",IF(VLOOKUP(A117,[7]令和3年度契約状況調査票!$F:$AR,27,FALSE)="国所管",VLOOKUP(A117,[7]令和3年度契約状況調査票!$F:$AR,21,FALSE),""))</f>
        <v/>
      </c>
      <c r="O117" s="22" t="str">
        <f>IF(A117="","",IF(AND(Q117="○",P117="分担契約/単価契約"),"単価契約"&amp;CHAR(10)&amp;"予定調達総額 "&amp;TEXT(VLOOKUP(A117,[7]令和3年度契約状況調査票!$F:$AR,15,FALSE),"#,##0円")&amp;"(B)"&amp;CHAR(10)&amp;"分担契約"&amp;CHAR(10)&amp;VLOOKUP(A117,[7]令和3年度契約状況調査票!$F:$AR,31,FALSE),IF(AND(Q117="○",P117="分担契約"),"分担契約"&amp;CHAR(10)&amp;"契約総額 "&amp;TEXT(VLOOKUP(A117,[7]令和3年度契約状況調査票!$F:$AR,15,FALSE),"#,##0円")&amp;"(B)"&amp;CHAR(10)&amp;VLOOKUP(A117,[7]令和3年度契約状況調査票!$F:$AR,31,FALSE),(IF(P117="分担契約/単価契約","単価契約"&amp;CHAR(10)&amp;"予定調達総額 "&amp;TEXT(VLOOKUP(A117,[7]令和3年度契約状況調査票!$F:$AR,15,FALSE),"#,##0円")&amp;CHAR(10)&amp;"分担契約"&amp;CHAR(10)&amp;VLOOKUP(A117,[7]令和3年度契約状況調査票!$F:$AR,31,FALSE),IF(P117="分担契約","分担契約"&amp;CHAR(10)&amp;"契約総額 "&amp;TEXT(VLOOKUP(A117,[7]令和3年度契約状況調査票!$F:$AR,15,FALSE),"#,##0円")&amp;CHAR(10)&amp;VLOOKUP(A117,[7]令和3年度契約状況調査票!$F:$AR,31,FALSE),IF(P117="単価契約","単価契約"&amp;CHAR(10)&amp;"予定調達総額 "&amp;TEXT(VLOOKUP(A117,[7]令和3年度契約状況調査票!$F:$AR,15,FALSE),"#,##0円")&amp;CHAR(10)&amp;VLOOKUP(A117,[7]令和3年度契約状況調査票!$F:$AR,31,FALSE),VLOOKUP(A117,[7]令和3年度契約状況調査票!$F:$AR,31,FALSE))))))))</f>
        <v/>
      </c>
      <c r="P117" s="36" t="str">
        <f>IF(A117="","",VLOOKUP(A117,[7]令和3年度契約状況調査票!$F:$BY,52,FALSE))</f>
        <v/>
      </c>
    </row>
    <row r="118" spans="1:16" ht="60" hidden="1" customHeight="1">
      <c r="A118" s="42" t="str">
        <f>IF(MAX([7]令和3年度契約状況調査票!F112:F357)&gt;=ROW()-5,ROW()-5,"")</f>
        <v/>
      </c>
      <c r="B118" s="13" t="str">
        <f>IF(A118="","",VLOOKUP(A118,[7]令和3年度契約状況調査票!$F:$AR,4,FALSE))</f>
        <v/>
      </c>
      <c r="C118" s="14" t="str">
        <f>IF(A118="","",VLOOKUP(A118,[7]令和3年度契約状況調査票!$F:$AR,5,FALSE))</f>
        <v/>
      </c>
      <c r="D118" s="15" t="str">
        <f>IF(A118="","",VLOOKUP(A118,[7]令和3年度契約状況調査票!$F:$AR,8,FALSE))</f>
        <v/>
      </c>
      <c r="E118" s="13" t="str">
        <f>IF(A118="","",VLOOKUP(A118,[7]令和3年度契約状況調査票!$F:$AR,9,FALSE))</f>
        <v/>
      </c>
      <c r="F118" s="16" t="str">
        <f>IF(A118="","",VLOOKUP(A118,[7]令和3年度契約状況調査票!$F:$AR,10,FALSE))</f>
        <v/>
      </c>
      <c r="G118" s="45" t="str">
        <f>IF(A118="","",VLOOKUP(A118,[7]令和3年度契約状況調査票!$F:$AR,30,FALSE))</f>
        <v/>
      </c>
      <c r="H118" s="18" t="str">
        <f>IF(A118="","",IF(VLOOKUP(A118,[7]令和3年度契約状況調査票!$F:$AR,20,FALSE)="②同種の他の契約の予定価格を類推されるおそれがあるため公表しない","同種の他の契約の予定価格を類推されるおそれがあるため公表しない",IF(VLOOKUP(A118,[7]令和3年度契約状況調査票!$F:$AR,20,FALSE)="－","－",IF(VLOOKUP(A118,[7]令和3年度契約状況調査票!$F:$AR,6,FALSE)&lt;&gt;"",TEXT(VLOOKUP(A118,[7]令和3年度契約状況調査票!$F:$AR,13,FALSE),"#,##0円")&amp;CHAR(10)&amp;"(A)",VLOOKUP(A118,[7]令和3年度契約状況調査票!$F:$AR,13,FALSE)))))</f>
        <v/>
      </c>
      <c r="I118" s="18" t="str">
        <f>IF(A118="","",VLOOKUP(A118,[7]令和3年度契約状況調査票!$F:$AR,14,FALSE))</f>
        <v/>
      </c>
      <c r="J118" s="20" t="str">
        <f>IF(A118="","",IF(VLOOKUP(A118,[7]令和3年度契約状況調査票!$F:$AR,20,FALSE)="②同種の他の契約の予定価格を類推されるおそれがあるため公表しない","－",IF(VLOOKUP(A118,[7]令和3年度契約状況調査票!$F:$AR,20,FALSE)="－","－",IF(VLOOKUP(A118,[7]令和3年度契約状況調査票!$F:$AR,6,FALSE)&lt;&gt;"",TEXT(VLOOKUP(A118,[7]令和3年度契約状況調査票!$F:$AR,16,FALSE),"#.0%")&amp;CHAR(10)&amp;"(B/A×100)",VLOOKUP(A118,[7]令和3年度契約状況調査票!$F:$AR,16,FALSE)))))</f>
        <v/>
      </c>
      <c r="K118" s="38"/>
      <c r="L118" s="20" t="str">
        <f>IF(A118="","",IF(VLOOKUP(A118,[7]令和3年度契約状況調査票!$F:$AR,26,FALSE)="①公益社団法人","公社",IF(VLOOKUP(A118,[7]令和3年度契約状況調査票!$F:$AR,26,FALSE)="②公益財団法人","公財","")))</f>
        <v/>
      </c>
      <c r="M118" s="20" t="str">
        <f>IF(A118="","",VLOOKUP(A118,[7]令和3年度契約状況調査票!$F:$AR,27,FALSE))</f>
        <v/>
      </c>
      <c r="N118" s="20" t="str">
        <f>IF(A118="","",IF(VLOOKUP(A118,[7]令和3年度契約状況調査票!$F:$AR,27,FALSE)="国所管",VLOOKUP(A118,[7]令和3年度契約状況調査票!$F:$AR,21,FALSE),""))</f>
        <v/>
      </c>
      <c r="O118" s="22" t="str">
        <f>IF(A118="","",IF(AND(Q118="○",P118="分担契約/単価契約"),"単価契約"&amp;CHAR(10)&amp;"予定調達総額 "&amp;TEXT(VLOOKUP(A118,[7]令和3年度契約状況調査票!$F:$AR,15,FALSE),"#,##0円")&amp;"(B)"&amp;CHAR(10)&amp;"分担契約"&amp;CHAR(10)&amp;VLOOKUP(A118,[7]令和3年度契約状況調査票!$F:$AR,31,FALSE),IF(AND(Q118="○",P118="分担契約"),"分担契約"&amp;CHAR(10)&amp;"契約総額 "&amp;TEXT(VLOOKUP(A118,[7]令和3年度契約状況調査票!$F:$AR,15,FALSE),"#,##0円")&amp;"(B)"&amp;CHAR(10)&amp;VLOOKUP(A118,[7]令和3年度契約状況調査票!$F:$AR,31,FALSE),(IF(P118="分担契約/単価契約","単価契約"&amp;CHAR(10)&amp;"予定調達総額 "&amp;TEXT(VLOOKUP(A118,[7]令和3年度契約状況調査票!$F:$AR,15,FALSE),"#,##0円")&amp;CHAR(10)&amp;"分担契約"&amp;CHAR(10)&amp;VLOOKUP(A118,[7]令和3年度契約状況調査票!$F:$AR,31,FALSE),IF(P118="分担契約","分担契約"&amp;CHAR(10)&amp;"契約総額 "&amp;TEXT(VLOOKUP(A118,[7]令和3年度契約状況調査票!$F:$AR,15,FALSE),"#,##0円")&amp;CHAR(10)&amp;VLOOKUP(A118,[7]令和3年度契約状況調査票!$F:$AR,31,FALSE),IF(P118="単価契約","単価契約"&amp;CHAR(10)&amp;"予定調達総額 "&amp;TEXT(VLOOKUP(A118,[7]令和3年度契約状況調査票!$F:$AR,15,FALSE),"#,##0円")&amp;CHAR(10)&amp;VLOOKUP(A118,[7]令和3年度契約状況調査票!$F:$AR,31,FALSE),VLOOKUP(A118,[7]令和3年度契約状況調査票!$F:$AR,31,FALSE))))))))</f>
        <v/>
      </c>
      <c r="P118" s="36" t="str">
        <f>IF(A118="","",VLOOKUP(A118,[7]令和3年度契約状況調査票!$F:$BY,52,FALSE))</f>
        <v/>
      </c>
    </row>
    <row r="119" spans="1:16" ht="60" hidden="1" customHeight="1">
      <c r="A119" s="42" t="str">
        <f>IF(MAX([7]令和3年度契約状況調査票!F113:F358)&gt;=ROW()-5,ROW()-5,"")</f>
        <v/>
      </c>
      <c r="B119" s="13" t="str">
        <f>IF(A119="","",VLOOKUP(A119,[7]令和3年度契約状況調査票!$F:$AR,4,FALSE))</f>
        <v/>
      </c>
      <c r="C119" s="14" t="str">
        <f>IF(A119="","",VLOOKUP(A119,[7]令和3年度契約状況調査票!$F:$AR,5,FALSE))</f>
        <v/>
      </c>
      <c r="D119" s="15" t="str">
        <f>IF(A119="","",VLOOKUP(A119,[7]令和3年度契約状況調査票!$F:$AR,8,FALSE))</f>
        <v/>
      </c>
      <c r="E119" s="13" t="str">
        <f>IF(A119="","",VLOOKUP(A119,[7]令和3年度契約状況調査票!$F:$AR,9,FALSE))</f>
        <v/>
      </c>
      <c r="F119" s="16" t="str">
        <f>IF(A119="","",VLOOKUP(A119,[7]令和3年度契約状況調査票!$F:$AR,10,FALSE))</f>
        <v/>
      </c>
      <c r="G119" s="45" t="str">
        <f>IF(A119="","",VLOOKUP(A119,[7]令和3年度契約状況調査票!$F:$AR,30,FALSE))</f>
        <v/>
      </c>
      <c r="H119" s="18" t="str">
        <f>IF(A119="","",IF(VLOOKUP(A119,[7]令和3年度契約状況調査票!$F:$AR,20,FALSE)="②同種の他の契約の予定価格を類推されるおそれがあるため公表しない","同種の他の契約の予定価格を類推されるおそれがあるため公表しない",IF(VLOOKUP(A119,[7]令和3年度契約状況調査票!$F:$AR,20,FALSE)="－","－",IF(VLOOKUP(A119,[7]令和3年度契約状況調査票!$F:$AR,6,FALSE)&lt;&gt;"",TEXT(VLOOKUP(A119,[7]令和3年度契約状況調査票!$F:$AR,13,FALSE),"#,##0円")&amp;CHAR(10)&amp;"(A)",VLOOKUP(A119,[7]令和3年度契約状況調査票!$F:$AR,13,FALSE)))))</f>
        <v/>
      </c>
      <c r="I119" s="18" t="str">
        <f>IF(A119="","",VLOOKUP(A119,[7]令和3年度契約状況調査票!$F:$AR,14,FALSE))</f>
        <v/>
      </c>
      <c r="J119" s="20" t="str">
        <f>IF(A119="","",IF(VLOOKUP(A119,[7]令和3年度契約状況調査票!$F:$AR,20,FALSE)="②同種の他の契約の予定価格を類推されるおそれがあるため公表しない","－",IF(VLOOKUP(A119,[7]令和3年度契約状況調査票!$F:$AR,20,FALSE)="－","－",IF(VLOOKUP(A119,[7]令和3年度契約状況調査票!$F:$AR,6,FALSE)&lt;&gt;"",TEXT(VLOOKUP(A119,[7]令和3年度契約状況調査票!$F:$AR,16,FALSE),"#.0%")&amp;CHAR(10)&amp;"(B/A×100)",VLOOKUP(A119,[7]令和3年度契約状況調査票!$F:$AR,16,FALSE)))))</f>
        <v/>
      </c>
      <c r="K119" s="38"/>
      <c r="L119" s="20" t="str">
        <f>IF(A119="","",IF(VLOOKUP(A119,[7]令和3年度契約状況調査票!$F:$AR,26,FALSE)="①公益社団法人","公社",IF(VLOOKUP(A119,[7]令和3年度契約状況調査票!$F:$AR,26,FALSE)="②公益財団法人","公財","")))</f>
        <v/>
      </c>
      <c r="M119" s="20" t="str">
        <f>IF(A119="","",VLOOKUP(A119,[7]令和3年度契約状況調査票!$F:$AR,27,FALSE))</f>
        <v/>
      </c>
      <c r="N119" s="20" t="str">
        <f>IF(A119="","",IF(VLOOKUP(A119,[7]令和3年度契約状況調査票!$F:$AR,27,FALSE)="国所管",VLOOKUP(A119,[7]令和3年度契約状況調査票!$F:$AR,21,FALSE),""))</f>
        <v/>
      </c>
      <c r="O119" s="22" t="str">
        <f>IF(A119="","",IF(AND(Q119="○",P119="分担契約/単価契約"),"単価契約"&amp;CHAR(10)&amp;"予定調達総額 "&amp;TEXT(VLOOKUP(A119,[7]令和3年度契約状況調査票!$F:$AR,15,FALSE),"#,##0円")&amp;"(B)"&amp;CHAR(10)&amp;"分担契約"&amp;CHAR(10)&amp;VLOOKUP(A119,[7]令和3年度契約状況調査票!$F:$AR,31,FALSE),IF(AND(Q119="○",P119="分担契約"),"分担契約"&amp;CHAR(10)&amp;"契約総額 "&amp;TEXT(VLOOKUP(A119,[7]令和3年度契約状況調査票!$F:$AR,15,FALSE),"#,##0円")&amp;"(B)"&amp;CHAR(10)&amp;VLOOKUP(A119,[7]令和3年度契約状況調査票!$F:$AR,31,FALSE),(IF(P119="分担契約/単価契約","単価契約"&amp;CHAR(10)&amp;"予定調達総額 "&amp;TEXT(VLOOKUP(A119,[7]令和3年度契約状況調査票!$F:$AR,15,FALSE),"#,##0円")&amp;CHAR(10)&amp;"分担契約"&amp;CHAR(10)&amp;VLOOKUP(A119,[7]令和3年度契約状況調査票!$F:$AR,31,FALSE),IF(P119="分担契約","分担契約"&amp;CHAR(10)&amp;"契約総額 "&amp;TEXT(VLOOKUP(A119,[7]令和3年度契約状況調査票!$F:$AR,15,FALSE),"#,##0円")&amp;CHAR(10)&amp;VLOOKUP(A119,[7]令和3年度契約状況調査票!$F:$AR,31,FALSE),IF(P119="単価契約","単価契約"&amp;CHAR(10)&amp;"予定調達総額 "&amp;TEXT(VLOOKUP(A119,[7]令和3年度契約状況調査票!$F:$AR,15,FALSE),"#,##0円")&amp;CHAR(10)&amp;VLOOKUP(A119,[7]令和3年度契約状況調査票!$F:$AR,31,FALSE),VLOOKUP(A119,[7]令和3年度契約状況調査票!$F:$AR,31,FALSE))))))))</f>
        <v/>
      </c>
      <c r="P119" s="36" t="str">
        <f>IF(A119="","",VLOOKUP(A119,[7]令和3年度契約状況調査票!$F:$BY,52,FALSE))</f>
        <v/>
      </c>
    </row>
    <row r="120" spans="1:16" ht="60" hidden="1" customHeight="1">
      <c r="A120" s="42" t="str">
        <f>IF(MAX([7]令和3年度契約状況調査票!F114:F359)&gt;=ROW()-5,ROW()-5,"")</f>
        <v/>
      </c>
      <c r="B120" s="13" t="str">
        <f>IF(A120="","",VLOOKUP(A120,[7]令和3年度契約状況調査票!$F:$AR,4,FALSE))</f>
        <v/>
      </c>
      <c r="C120" s="14" t="str">
        <f>IF(A120="","",VLOOKUP(A120,[7]令和3年度契約状況調査票!$F:$AR,5,FALSE))</f>
        <v/>
      </c>
      <c r="D120" s="15" t="str">
        <f>IF(A120="","",VLOOKUP(A120,[7]令和3年度契約状況調査票!$F:$AR,8,FALSE))</f>
        <v/>
      </c>
      <c r="E120" s="13" t="str">
        <f>IF(A120="","",VLOOKUP(A120,[7]令和3年度契約状況調査票!$F:$AR,9,FALSE))</f>
        <v/>
      </c>
      <c r="F120" s="16" t="str">
        <f>IF(A120="","",VLOOKUP(A120,[7]令和3年度契約状況調査票!$F:$AR,10,FALSE))</f>
        <v/>
      </c>
      <c r="G120" s="45" t="str">
        <f>IF(A120="","",VLOOKUP(A120,[7]令和3年度契約状況調査票!$F:$AR,30,FALSE))</f>
        <v/>
      </c>
      <c r="H120" s="18" t="str">
        <f>IF(A120="","",IF(VLOOKUP(A120,[7]令和3年度契約状況調査票!$F:$AR,20,FALSE)="②同種の他の契約の予定価格を類推されるおそれがあるため公表しない","同種の他の契約の予定価格を類推されるおそれがあるため公表しない",IF(VLOOKUP(A120,[7]令和3年度契約状況調査票!$F:$AR,20,FALSE)="－","－",IF(VLOOKUP(A120,[7]令和3年度契約状況調査票!$F:$AR,6,FALSE)&lt;&gt;"",TEXT(VLOOKUP(A120,[7]令和3年度契約状況調査票!$F:$AR,13,FALSE),"#,##0円")&amp;CHAR(10)&amp;"(A)",VLOOKUP(A120,[7]令和3年度契約状況調査票!$F:$AR,13,FALSE)))))</f>
        <v/>
      </c>
      <c r="I120" s="18" t="str">
        <f>IF(A120="","",VLOOKUP(A120,[7]令和3年度契約状況調査票!$F:$AR,14,FALSE))</f>
        <v/>
      </c>
      <c r="J120" s="20" t="str">
        <f>IF(A120="","",IF(VLOOKUP(A120,[7]令和3年度契約状況調査票!$F:$AR,20,FALSE)="②同種の他の契約の予定価格を類推されるおそれがあるため公表しない","－",IF(VLOOKUP(A120,[7]令和3年度契約状況調査票!$F:$AR,20,FALSE)="－","－",IF(VLOOKUP(A120,[7]令和3年度契約状況調査票!$F:$AR,6,FALSE)&lt;&gt;"",TEXT(VLOOKUP(A120,[7]令和3年度契約状況調査票!$F:$AR,16,FALSE),"#.0%")&amp;CHAR(10)&amp;"(B/A×100)",VLOOKUP(A120,[7]令和3年度契約状況調査票!$F:$AR,16,FALSE)))))</f>
        <v/>
      </c>
      <c r="K120" s="38"/>
      <c r="L120" s="20" t="str">
        <f>IF(A120="","",IF(VLOOKUP(A120,[7]令和3年度契約状況調査票!$F:$AR,26,FALSE)="①公益社団法人","公社",IF(VLOOKUP(A120,[7]令和3年度契約状況調査票!$F:$AR,26,FALSE)="②公益財団法人","公財","")))</f>
        <v/>
      </c>
      <c r="M120" s="20" t="str">
        <f>IF(A120="","",VLOOKUP(A120,[7]令和3年度契約状況調査票!$F:$AR,27,FALSE))</f>
        <v/>
      </c>
      <c r="N120" s="20" t="str">
        <f>IF(A120="","",IF(VLOOKUP(A120,[7]令和3年度契約状況調査票!$F:$AR,27,FALSE)="国所管",VLOOKUP(A120,[7]令和3年度契約状況調査票!$F:$AR,21,FALSE),""))</f>
        <v/>
      </c>
      <c r="O120" s="22" t="str">
        <f>IF(A120="","",IF(AND(Q120="○",P120="分担契約/単価契約"),"単価契約"&amp;CHAR(10)&amp;"予定調達総額 "&amp;TEXT(VLOOKUP(A120,[7]令和3年度契約状況調査票!$F:$AR,15,FALSE),"#,##0円")&amp;"(B)"&amp;CHAR(10)&amp;"分担契約"&amp;CHAR(10)&amp;VLOOKUP(A120,[7]令和3年度契約状況調査票!$F:$AR,31,FALSE),IF(AND(Q120="○",P120="分担契約"),"分担契約"&amp;CHAR(10)&amp;"契約総額 "&amp;TEXT(VLOOKUP(A120,[7]令和3年度契約状況調査票!$F:$AR,15,FALSE),"#,##0円")&amp;"(B)"&amp;CHAR(10)&amp;VLOOKUP(A120,[7]令和3年度契約状況調査票!$F:$AR,31,FALSE),(IF(P120="分担契約/単価契約","単価契約"&amp;CHAR(10)&amp;"予定調達総額 "&amp;TEXT(VLOOKUP(A120,[7]令和3年度契約状況調査票!$F:$AR,15,FALSE),"#,##0円")&amp;CHAR(10)&amp;"分担契約"&amp;CHAR(10)&amp;VLOOKUP(A120,[7]令和3年度契約状況調査票!$F:$AR,31,FALSE),IF(P120="分担契約","分担契約"&amp;CHAR(10)&amp;"契約総額 "&amp;TEXT(VLOOKUP(A120,[7]令和3年度契約状況調査票!$F:$AR,15,FALSE),"#,##0円")&amp;CHAR(10)&amp;VLOOKUP(A120,[7]令和3年度契約状況調査票!$F:$AR,31,FALSE),IF(P120="単価契約","単価契約"&amp;CHAR(10)&amp;"予定調達総額 "&amp;TEXT(VLOOKUP(A120,[7]令和3年度契約状況調査票!$F:$AR,15,FALSE),"#,##0円")&amp;CHAR(10)&amp;VLOOKUP(A120,[7]令和3年度契約状況調査票!$F:$AR,31,FALSE),VLOOKUP(A120,[7]令和3年度契約状況調査票!$F:$AR,31,FALSE))))))))</f>
        <v/>
      </c>
      <c r="P120" s="36" t="str">
        <f>IF(A120="","",VLOOKUP(A120,[7]令和3年度契約状況調査票!$F:$BY,52,FALSE))</f>
        <v/>
      </c>
    </row>
    <row r="121" spans="1:16" ht="60" hidden="1" customHeight="1">
      <c r="A121" s="42" t="str">
        <f>IF(MAX([7]令和3年度契約状況調査票!F115:F360)&gt;=ROW()-5,ROW()-5,"")</f>
        <v/>
      </c>
      <c r="B121" s="13" t="str">
        <f>IF(A121="","",VLOOKUP(A121,[7]令和3年度契約状況調査票!$F:$AR,4,FALSE))</f>
        <v/>
      </c>
      <c r="C121" s="14" t="str">
        <f>IF(A121="","",VLOOKUP(A121,[7]令和3年度契約状況調査票!$F:$AR,5,FALSE))</f>
        <v/>
      </c>
      <c r="D121" s="15" t="str">
        <f>IF(A121="","",VLOOKUP(A121,[7]令和3年度契約状況調査票!$F:$AR,8,FALSE))</f>
        <v/>
      </c>
      <c r="E121" s="13" t="str">
        <f>IF(A121="","",VLOOKUP(A121,[7]令和3年度契約状況調査票!$F:$AR,9,FALSE))</f>
        <v/>
      </c>
      <c r="F121" s="16" t="str">
        <f>IF(A121="","",VLOOKUP(A121,[7]令和3年度契約状況調査票!$F:$AR,10,FALSE))</f>
        <v/>
      </c>
      <c r="G121" s="45" t="str">
        <f>IF(A121="","",VLOOKUP(A121,[7]令和3年度契約状況調査票!$F:$AR,30,FALSE))</f>
        <v/>
      </c>
      <c r="H121" s="18" t="str">
        <f>IF(A121="","",IF(VLOOKUP(A121,[7]令和3年度契約状況調査票!$F:$AR,20,FALSE)="②同種の他の契約の予定価格を類推されるおそれがあるため公表しない","同種の他の契約の予定価格を類推されるおそれがあるため公表しない",IF(VLOOKUP(A121,[7]令和3年度契約状況調査票!$F:$AR,20,FALSE)="－","－",IF(VLOOKUP(A121,[7]令和3年度契約状況調査票!$F:$AR,6,FALSE)&lt;&gt;"",TEXT(VLOOKUP(A121,[7]令和3年度契約状況調査票!$F:$AR,13,FALSE),"#,##0円")&amp;CHAR(10)&amp;"(A)",VLOOKUP(A121,[7]令和3年度契約状況調査票!$F:$AR,13,FALSE)))))</f>
        <v/>
      </c>
      <c r="I121" s="18" t="str">
        <f>IF(A121="","",VLOOKUP(A121,[7]令和3年度契約状況調査票!$F:$AR,14,FALSE))</f>
        <v/>
      </c>
      <c r="J121" s="20" t="str">
        <f>IF(A121="","",IF(VLOOKUP(A121,[7]令和3年度契約状況調査票!$F:$AR,20,FALSE)="②同種の他の契約の予定価格を類推されるおそれがあるため公表しない","－",IF(VLOOKUP(A121,[7]令和3年度契約状況調査票!$F:$AR,20,FALSE)="－","－",IF(VLOOKUP(A121,[7]令和3年度契約状況調査票!$F:$AR,6,FALSE)&lt;&gt;"",TEXT(VLOOKUP(A121,[7]令和3年度契約状況調査票!$F:$AR,16,FALSE),"#.0%")&amp;CHAR(10)&amp;"(B/A×100)",VLOOKUP(A121,[7]令和3年度契約状況調査票!$F:$AR,16,FALSE)))))</f>
        <v/>
      </c>
      <c r="K121" s="38"/>
      <c r="L121" s="20" t="str">
        <f>IF(A121="","",IF(VLOOKUP(A121,[7]令和3年度契約状況調査票!$F:$AR,26,FALSE)="①公益社団法人","公社",IF(VLOOKUP(A121,[7]令和3年度契約状況調査票!$F:$AR,26,FALSE)="②公益財団法人","公財","")))</f>
        <v/>
      </c>
      <c r="M121" s="20" t="str">
        <f>IF(A121="","",VLOOKUP(A121,[7]令和3年度契約状況調査票!$F:$AR,27,FALSE))</f>
        <v/>
      </c>
      <c r="N121" s="20" t="str">
        <f>IF(A121="","",IF(VLOOKUP(A121,[7]令和3年度契約状況調査票!$F:$AR,27,FALSE)="国所管",VLOOKUP(A121,[7]令和3年度契約状況調査票!$F:$AR,21,FALSE),""))</f>
        <v/>
      </c>
      <c r="O121" s="22" t="str">
        <f>IF(A121="","",IF(AND(Q121="○",P121="分担契約/単価契約"),"単価契約"&amp;CHAR(10)&amp;"予定調達総額 "&amp;TEXT(VLOOKUP(A121,[7]令和3年度契約状況調査票!$F:$AR,15,FALSE),"#,##0円")&amp;"(B)"&amp;CHAR(10)&amp;"分担契約"&amp;CHAR(10)&amp;VLOOKUP(A121,[7]令和3年度契約状況調査票!$F:$AR,31,FALSE),IF(AND(Q121="○",P121="分担契約"),"分担契約"&amp;CHAR(10)&amp;"契約総額 "&amp;TEXT(VLOOKUP(A121,[7]令和3年度契約状況調査票!$F:$AR,15,FALSE),"#,##0円")&amp;"(B)"&amp;CHAR(10)&amp;VLOOKUP(A121,[7]令和3年度契約状況調査票!$F:$AR,31,FALSE),(IF(P121="分担契約/単価契約","単価契約"&amp;CHAR(10)&amp;"予定調達総額 "&amp;TEXT(VLOOKUP(A121,[7]令和3年度契約状況調査票!$F:$AR,15,FALSE),"#,##0円")&amp;CHAR(10)&amp;"分担契約"&amp;CHAR(10)&amp;VLOOKUP(A121,[7]令和3年度契約状況調査票!$F:$AR,31,FALSE),IF(P121="分担契約","分担契約"&amp;CHAR(10)&amp;"契約総額 "&amp;TEXT(VLOOKUP(A121,[7]令和3年度契約状況調査票!$F:$AR,15,FALSE),"#,##0円")&amp;CHAR(10)&amp;VLOOKUP(A121,[7]令和3年度契約状況調査票!$F:$AR,31,FALSE),IF(P121="単価契約","単価契約"&amp;CHAR(10)&amp;"予定調達総額 "&amp;TEXT(VLOOKUP(A121,[7]令和3年度契約状況調査票!$F:$AR,15,FALSE),"#,##0円")&amp;CHAR(10)&amp;VLOOKUP(A121,[7]令和3年度契約状況調査票!$F:$AR,31,FALSE),VLOOKUP(A121,[7]令和3年度契約状況調査票!$F:$AR,31,FALSE))))))))</f>
        <v/>
      </c>
      <c r="P121" s="36" t="str">
        <f>IF(A121="","",VLOOKUP(A121,[7]令和3年度契約状況調査票!$F:$BY,52,FALSE))</f>
        <v/>
      </c>
    </row>
    <row r="122" spans="1:16" ht="60" hidden="1" customHeight="1">
      <c r="A122" s="42" t="str">
        <f>IF(MAX([7]令和3年度契約状況調査票!F116:F361)&gt;=ROW()-5,ROW()-5,"")</f>
        <v/>
      </c>
      <c r="B122" s="13" t="str">
        <f>IF(A122="","",VLOOKUP(A122,[7]令和3年度契約状況調査票!$F:$AR,4,FALSE))</f>
        <v/>
      </c>
      <c r="C122" s="14" t="str">
        <f>IF(A122="","",VLOOKUP(A122,[7]令和3年度契約状況調査票!$F:$AR,5,FALSE))</f>
        <v/>
      </c>
      <c r="D122" s="15" t="str">
        <f>IF(A122="","",VLOOKUP(A122,[7]令和3年度契約状況調査票!$F:$AR,8,FALSE))</f>
        <v/>
      </c>
      <c r="E122" s="13" t="str">
        <f>IF(A122="","",VLOOKUP(A122,[7]令和3年度契約状況調査票!$F:$AR,9,FALSE))</f>
        <v/>
      </c>
      <c r="F122" s="16" t="str">
        <f>IF(A122="","",VLOOKUP(A122,[7]令和3年度契約状況調査票!$F:$AR,10,FALSE))</f>
        <v/>
      </c>
      <c r="G122" s="45" t="str">
        <f>IF(A122="","",VLOOKUP(A122,[7]令和3年度契約状況調査票!$F:$AR,30,FALSE))</f>
        <v/>
      </c>
      <c r="H122" s="18" t="str">
        <f>IF(A122="","",IF(VLOOKUP(A122,[7]令和3年度契約状況調査票!$F:$AR,20,FALSE)="②同種の他の契約の予定価格を類推されるおそれがあるため公表しない","同種の他の契約の予定価格を類推されるおそれがあるため公表しない",IF(VLOOKUP(A122,[7]令和3年度契約状況調査票!$F:$AR,20,FALSE)="－","－",IF(VLOOKUP(A122,[7]令和3年度契約状況調査票!$F:$AR,6,FALSE)&lt;&gt;"",TEXT(VLOOKUP(A122,[7]令和3年度契約状況調査票!$F:$AR,13,FALSE),"#,##0円")&amp;CHAR(10)&amp;"(A)",VLOOKUP(A122,[7]令和3年度契約状況調査票!$F:$AR,13,FALSE)))))</f>
        <v/>
      </c>
      <c r="I122" s="18" t="str">
        <f>IF(A122="","",VLOOKUP(A122,[7]令和3年度契約状況調査票!$F:$AR,14,FALSE))</f>
        <v/>
      </c>
      <c r="J122" s="20" t="str">
        <f>IF(A122="","",IF(VLOOKUP(A122,[7]令和3年度契約状況調査票!$F:$AR,20,FALSE)="②同種の他の契約の予定価格を類推されるおそれがあるため公表しない","－",IF(VLOOKUP(A122,[7]令和3年度契約状況調査票!$F:$AR,20,FALSE)="－","－",IF(VLOOKUP(A122,[7]令和3年度契約状況調査票!$F:$AR,6,FALSE)&lt;&gt;"",TEXT(VLOOKUP(A122,[7]令和3年度契約状況調査票!$F:$AR,16,FALSE),"#.0%")&amp;CHAR(10)&amp;"(B/A×100)",VLOOKUP(A122,[7]令和3年度契約状況調査票!$F:$AR,16,FALSE)))))</f>
        <v/>
      </c>
      <c r="K122" s="38"/>
      <c r="L122" s="20" t="str">
        <f>IF(A122="","",IF(VLOOKUP(A122,[7]令和3年度契約状況調査票!$F:$AR,26,FALSE)="①公益社団法人","公社",IF(VLOOKUP(A122,[7]令和3年度契約状況調査票!$F:$AR,26,FALSE)="②公益財団法人","公財","")))</f>
        <v/>
      </c>
      <c r="M122" s="20" t="str">
        <f>IF(A122="","",VLOOKUP(A122,[7]令和3年度契約状況調査票!$F:$AR,27,FALSE))</f>
        <v/>
      </c>
      <c r="N122" s="20" t="str">
        <f>IF(A122="","",IF(VLOOKUP(A122,[7]令和3年度契約状況調査票!$F:$AR,27,FALSE)="国所管",VLOOKUP(A122,[7]令和3年度契約状況調査票!$F:$AR,21,FALSE),""))</f>
        <v/>
      </c>
      <c r="O122" s="22" t="str">
        <f>IF(A122="","",IF(AND(Q122="○",P122="分担契約/単価契約"),"単価契約"&amp;CHAR(10)&amp;"予定調達総額 "&amp;TEXT(VLOOKUP(A122,[7]令和3年度契約状況調査票!$F:$AR,15,FALSE),"#,##0円")&amp;"(B)"&amp;CHAR(10)&amp;"分担契約"&amp;CHAR(10)&amp;VLOOKUP(A122,[7]令和3年度契約状況調査票!$F:$AR,31,FALSE),IF(AND(Q122="○",P122="分担契約"),"分担契約"&amp;CHAR(10)&amp;"契約総額 "&amp;TEXT(VLOOKUP(A122,[7]令和3年度契約状況調査票!$F:$AR,15,FALSE),"#,##0円")&amp;"(B)"&amp;CHAR(10)&amp;VLOOKUP(A122,[7]令和3年度契約状況調査票!$F:$AR,31,FALSE),(IF(P122="分担契約/単価契約","単価契約"&amp;CHAR(10)&amp;"予定調達総額 "&amp;TEXT(VLOOKUP(A122,[7]令和3年度契約状況調査票!$F:$AR,15,FALSE),"#,##0円")&amp;CHAR(10)&amp;"分担契約"&amp;CHAR(10)&amp;VLOOKUP(A122,[7]令和3年度契約状況調査票!$F:$AR,31,FALSE),IF(P122="分担契約","分担契約"&amp;CHAR(10)&amp;"契約総額 "&amp;TEXT(VLOOKUP(A122,[7]令和3年度契約状況調査票!$F:$AR,15,FALSE),"#,##0円")&amp;CHAR(10)&amp;VLOOKUP(A122,[7]令和3年度契約状況調査票!$F:$AR,31,FALSE),IF(P122="単価契約","単価契約"&amp;CHAR(10)&amp;"予定調達総額 "&amp;TEXT(VLOOKUP(A122,[7]令和3年度契約状況調査票!$F:$AR,15,FALSE),"#,##0円")&amp;CHAR(10)&amp;VLOOKUP(A122,[7]令和3年度契約状況調査票!$F:$AR,31,FALSE),VLOOKUP(A122,[7]令和3年度契約状況調査票!$F:$AR,31,FALSE))))))))</f>
        <v/>
      </c>
      <c r="P122" s="36" t="str">
        <f>IF(A122="","",VLOOKUP(A122,[7]令和3年度契約状況調査票!$F:$BY,52,FALSE))</f>
        <v/>
      </c>
    </row>
    <row r="123" spans="1:16" ht="60" hidden="1" customHeight="1">
      <c r="A123" s="42" t="str">
        <f>IF(MAX([7]令和3年度契約状況調査票!F117:F362)&gt;=ROW()-5,ROW()-5,"")</f>
        <v/>
      </c>
      <c r="B123" s="13" t="str">
        <f>IF(A123="","",VLOOKUP(A123,[7]令和3年度契約状況調査票!$F:$AR,4,FALSE))</f>
        <v/>
      </c>
      <c r="C123" s="14" t="str">
        <f>IF(A123="","",VLOOKUP(A123,[7]令和3年度契約状況調査票!$F:$AR,5,FALSE))</f>
        <v/>
      </c>
      <c r="D123" s="15" t="str">
        <f>IF(A123="","",VLOOKUP(A123,[7]令和3年度契約状況調査票!$F:$AR,8,FALSE))</f>
        <v/>
      </c>
      <c r="E123" s="13" t="str">
        <f>IF(A123="","",VLOOKUP(A123,[7]令和3年度契約状況調査票!$F:$AR,9,FALSE))</f>
        <v/>
      </c>
      <c r="F123" s="16" t="str">
        <f>IF(A123="","",VLOOKUP(A123,[7]令和3年度契約状況調査票!$F:$AR,10,FALSE))</f>
        <v/>
      </c>
      <c r="G123" s="45" t="str">
        <f>IF(A123="","",VLOOKUP(A123,[7]令和3年度契約状況調査票!$F:$AR,30,FALSE))</f>
        <v/>
      </c>
      <c r="H123" s="18" t="str">
        <f>IF(A123="","",IF(VLOOKUP(A123,[7]令和3年度契約状況調査票!$F:$AR,20,FALSE)="②同種の他の契約の予定価格を類推されるおそれがあるため公表しない","同種の他の契約の予定価格を類推されるおそれがあるため公表しない",IF(VLOOKUP(A123,[7]令和3年度契約状況調査票!$F:$AR,20,FALSE)="－","－",IF(VLOOKUP(A123,[7]令和3年度契約状況調査票!$F:$AR,6,FALSE)&lt;&gt;"",TEXT(VLOOKUP(A123,[7]令和3年度契約状況調査票!$F:$AR,13,FALSE),"#,##0円")&amp;CHAR(10)&amp;"(A)",VLOOKUP(A123,[7]令和3年度契約状況調査票!$F:$AR,13,FALSE)))))</f>
        <v/>
      </c>
      <c r="I123" s="18" t="str">
        <f>IF(A123="","",VLOOKUP(A123,[7]令和3年度契約状況調査票!$F:$AR,14,FALSE))</f>
        <v/>
      </c>
      <c r="J123" s="20" t="str">
        <f>IF(A123="","",IF(VLOOKUP(A123,[7]令和3年度契約状況調査票!$F:$AR,20,FALSE)="②同種の他の契約の予定価格を類推されるおそれがあるため公表しない","－",IF(VLOOKUP(A123,[7]令和3年度契約状況調査票!$F:$AR,20,FALSE)="－","－",IF(VLOOKUP(A123,[7]令和3年度契約状況調査票!$F:$AR,6,FALSE)&lt;&gt;"",TEXT(VLOOKUP(A123,[7]令和3年度契約状況調査票!$F:$AR,16,FALSE),"#.0%")&amp;CHAR(10)&amp;"(B/A×100)",VLOOKUP(A123,[7]令和3年度契約状況調査票!$F:$AR,16,FALSE)))))</f>
        <v/>
      </c>
      <c r="K123" s="38"/>
      <c r="L123" s="20" t="str">
        <f>IF(A123="","",IF(VLOOKUP(A123,[7]令和3年度契約状況調査票!$F:$AR,26,FALSE)="①公益社団法人","公社",IF(VLOOKUP(A123,[7]令和3年度契約状況調査票!$F:$AR,26,FALSE)="②公益財団法人","公財","")))</f>
        <v/>
      </c>
      <c r="M123" s="20" t="str">
        <f>IF(A123="","",VLOOKUP(A123,[7]令和3年度契約状況調査票!$F:$AR,27,FALSE))</f>
        <v/>
      </c>
      <c r="N123" s="20" t="str">
        <f>IF(A123="","",IF(VLOOKUP(A123,[7]令和3年度契約状況調査票!$F:$AR,27,FALSE)="国所管",VLOOKUP(A123,[7]令和3年度契約状況調査票!$F:$AR,21,FALSE),""))</f>
        <v/>
      </c>
      <c r="O123" s="22" t="str">
        <f>IF(A123="","",IF(AND(Q123="○",P123="分担契約/単価契約"),"単価契約"&amp;CHAR(10)&amp;"予定調達総額 "&amp;TEXT(VLOOKUP(A123,[7]令和3年度契約状況調査票!$F:$AR,15,FALSE),"#,##0円")&amp;"(B)"&amp;CHAR(10)&amp;"分担契約"&amp;CHAR(10)&amp;VLOOKUP(A123,[7]令和3年度契約状況調査票!$F:$AR,31,FALSE),IF(AND(Q123="○",P123="分担契約"),"分担契約"&amp;CHAR(10)&amp;"契約総額 "&amp;TEXT(VLOOKUP(A123,[7]令和3年度契約状況調査票!$F:$AR,15,FALSE),"#,##0円")&amp;"(B)"&amp;CHAR(10)&amp;VLOOKUP(A123,[7]令和3年度契約状況調査票!$F:$AR,31,FALSE),(IF(P123="分担契約/単価契約","単価契約"&amp;CHAR(10)&amp;"予定調達総額 "&amp;TEXT(VLOOKUP(A123,[7]令和3年度契約状況調査票!$F:$AR,15,FALSE),"#,##0円")&amp;CHAR(10)&amp;"分担契約"&amp;CHAR(10)&amp;VLOOKUP(A123,[7]令和3年度契約状況調査票!$F:$AR,31,FALSE),IF(P123="分担契約","分担契約"&amp;CHAR(10)&amp;"契約総額 "&amp;TEXT(VLOOKUP(A123,[7]令和3年度契約状況調査票!$F:$AR,15,FALSE),"#,##0円")&amp;CHAR(10)&amp;VLOOKUP(A123,[7]令和3年度契約状況調査票!$F:$AR,31,FALSE),IF(P123="単価契約","単価契約"&amp;CHAR(10)&amp;"予定調達総額 "&amp;TEXT(VLOOKUP(A123,[7]令和3年度契約状況調査票!$F:$AR,15,FALSE),"#,##0円")&amp;CHAR(10)&amp;VLOOKUP(A123,[7]令和3年度契約状況調査票!$F:$AR,31,FALSE),VLOOKUP(A123,[7]令和3年度契約状況調査票!$F:$AR,31,FALSE))))))))</f>
        <v/>
      </c>
      <c r="P123" s="36" t="str">
        <f>IF(A123="","",VLOOKUP(A123,[7]令和3年度契約状況調査票!$F:$BY,52,FALSE))</f>
        <v/>
      </c>
    </row>
    <row r="124" spans="1:16" ht="60" hidden="1" customHeight="1">
      <c r="A124" s="42" t="str">
        <f>IF(MAX([7]令和3年度契約状況調査票!F118:F363)&gt;=ROW()-5,ROW()-5,"")</f>
        <v/>
      </c>
      <c r="B124" s="13" t="str">
        <f>IF(A124="","",VLOOKUP(A124,[7]令和3年度契約状況調査票!$F:$AR,4,FALSE))</f>
        <v/>
      </c>
      <c r="C124" s="14" t="str">
        <f>IF(A124="","",VLOOKUP(A124,[7]令和3年度契約状況調査票!$F:$AR,5,FALSE))</f>
        <v/>
      </c>
      <c r="D124" s="15" t="str">
        <f>IF(A124="","",VLOOKUP(A124,[7]令和3年度契約状況調査票!$F:$AR,8,FALSE))</f>
        <v/>
      </c>
      <c r="E124" s="13" t="str">
        <f>IF(A124="","",VLOOKUP(A124,[7]令和3年度契約状況調査票!$F:$AR,9,FALSE))</f>
        <v/>
      </c>
      <c r="F124" s="16" t="str">
        <f>IF(A124="","",VLOOKUP(A124,[7]令和3年度契約状況調査票!$F:$AR,10,FALSE))</f>
        <v/>
      </c>
      <c r="G124" s="45" t="str">
        <f>IF(A124="","",VLOOKUP(A124,[7]令和3年度契約状況調査票!$F:$AR,30,FALSE))</f>
        <v/>
      </c>
      <c r="H124" s="18" t="str">
        <f>IF(A124="","",IF(VLOOKUP(A124,[7]令和3年度契約状況調査票!$F:$AR,20,FALSE)="②同種の他の契約の予定価格を類推されるおそれがあるため公表しない","同種の他の契約の予定価格を類推されるおそれがあるため公表しない",IF(VLOOKUP(A124,[7]令和3年度契約状況調査票!$F:$AR,20,FALSE)="－","－",IF(VLOOKUP(A124,[7]令和3年度契約状況調査票!$F:$AR,6,FALSE)&lt;&gt;"",TEXT(VLOOKUP(A124,[7]令和3年度契約状況調査票!$F:$AR,13,FALSE),"#,##0円")&amp;CHAR(10)&amp;"(A)",VLOOKUP(A124,[7]令和3年度契約状況調査票!$F:$AR,13,FALSE)))))</f>
        <v/>
      </c>
      <c r="I124" s="18" t="str">
        <f>IF(A124="","",VLOOKUP(A124,[7]令和3年度契約状況調査票!$F:$AR,14,FALSE))</f>
        <v/>
      </c>
      <c r="J124" s="20" t="str">
        <f>IF(A124="","",IF(VLOOKUP(A124,[7]令和3年度契約状況調査票!$F:$AR,20,FALSE)="②同種の他の契約の予定価格を類推されるおそれがあるため公表しない","－",IF(VLOOKUP(A124,[7]令和3年度契約状況調査票!$F:$AR,20,FALSE)="－","－",IF(VLOOKUP(A124,[7]令和3年度契約状況調査票!$F:$AR,6,FALSE)&lt;&gt;"",TEXT(VLOOKUP(A124,[7]令和3年度契約状況調査票!$F:$AR,16,FALSE),"#.0%")&amp;CHAR(10)&amp;"(B/A×100)",VLOOKUP(A124,[7]令和3年度契約状況調査票!$F:$AR,16,FALSE)))))</f>
        <v/>
      </c>
      <c r="K124" s="38"/>
      <c r="L124" s="20" t="str">
        <f>IF(A124="","",IF(VLOOKUP(A124,[7]令和3年度契約状況調査票!$F:$AR,26,FALSE)="①公益社団法人","公社",IF(VLOOKUP(A124,[7]令和3年度契約状況調査票!$F:$AR,26,FALSE)="②公益財団法人","公財","")))</f>
        <v/>
      </c>
      <c r="M124" s="20" t="str">
        <f>IF(A124="","",VLOOKUP(A124,[7]令和3年度契約状況調査票!$F:$AR,27,FALSE))</f>
        <v/>
      </c>
      <c r="N124" s="20" t="str">
        <f>IF(A124="","",IF(VLOOKUP(A124,[7]令和3年度契約状況調査票!$F:$AR,27,FALSE)="国所管",VLOOKUP(A124,[7]令和3年度契約状況調査票!$F:$AR,21,FALSE),""))</f>
        <v/>
      </c>
      <c r="O124" s="22" t="str">
        <f>IF(A124="","",IF(AND(Q124="○",P124="分担契約/単価契約"),"単価契約"&amp;CHAR(10)&amp;"予定調達総額 "&amp;TEXT(VLOOKUP(A124,[7]令和3年度契約状況調査票!$F:$AR,15,FALSE),"#,##0円")&amp;"(B)"&amp;CHAR(10)&amp;"分担契約"&amp;CHAR(10)&amp;VLOOKUP(A124,[7]令和3年度契約状況調査票!$F:$AR,31,FALSE),IF(AND(Q124="○",P124="分担契約"),"分担契約"&amp;CHAR(10)&amp;"契約総額 "&amp;TEXT(VLOOKUP(A124,[7]令和3年度契約状況調査票!$F:$AR,15,FALSE),"#,##0円")&amp;"(B)"&amp;CHAR(10)&amp;VLOOKUP(A124,[7]令和3年度契約状況調査票!$F:$AR,31,FALSE),(IF(P124="分担契約/単価契約","単価契約"&amp;CHAR(10)&amp;"予定調達総額 "&amp;TEXT(VLOOKUP(A124,[7]令和3年度契約状況調査票!$F:$AR,15,FALSE),"#,##0円")&amp;CHAR(10)&amp;"分担契約"&amp;CHAR(10)&amp;VLOOKUP(A124,[7]令和3年度契約状況調査票!$F:$AR,31,FALSE),IF(P124="分担契約","分担契約"&amp;CHAR(10)&amp;"契約総額 "&amp;TEXT(VLOOKUP(A124,[7]令和3年度契約状況調査票!$F:$AR,15,FALSE),"#,##0円")&amp;CHAR(10)&amp;VLOOKUP(A124,[7]令和3年度契約状況調査票!$F:$AR,31,FALSE),IF(P124="単価契約","単価契約"&amp;CHAR(10)&amp;"予定調達総額 "&amp;TEXT(VLOOKUP(A124,[7]令和3年度契約状況調査票!$F:$AR,15,FALSE),"#,##0円")&amp;CHAR(10)&amp;VLOOKUP(A124,[7]令和3年度契約状況調査票!$F:$AR,31,FALSE),VLOOKUP(A124,[7]令和3年度契約状況調査票!$F:$AR,31,FALSE))))))))</f>
        <v/>
      </c>
      <c r="P124" s="36" t="str">
        <f>IF(A124="","",VLOOKUP(A124,[7]令和3年度契約状況調査票!$F:$BY,52,FALSE))</f>
        <v/>
      </c>
    </row>
    <row r="125" spans="1:16" ht="60" hidden="1" customHeight="1">
      <c r="A125" s="42" t="str">
        <f>IF(MAX([7]令和3年度契約状況調査票!F119:F364)&gt;=ROW()-5,ROW()-5,"")</f>
        <v/>
      </c>
      <c r="B125" s="13" t="str">
        <f>IF(A125="","",VLOOKUP(A125,[7]令和3年度契約状況調査票!$F:$AR,4,FALSE))</f>
        <v/>
      </c>
      <c r="C125" s="14" t="str">
        <f>IF(A125="","",VLOOKUP(A125,[7]令和3年度契約状況調査票!$F:$AR,5,FALSE))</f>
        <v/>
      </c>
      <c r="D125" s="15" t="str">
        <f>IF(A125="","",VLOOKUP(A125,[7]令和3年度契約状況調査票!$F:$AR,8,FALSE))</f>
        <v/>
      </c>
      <c r="E125" s="13" t="str">
        <f>IF(A125="","",VLOOKUP(A125,[7]令和3年度契約状況調査票!$F:$AR,9,FALSE))</f>
        <v/>
      </c>
      <c r="F125" s="16" t="str">
        <f>IF(A125="","",VLOOKUP(A125,[7]令和3年度契約状況調査票!$F:$AR,10,FALSE))</f>
        <v/>
      </c>
      <c r="G125" s="45" t="str">
        <f>IF(A125="","",VLOOKUP(A125,[7]令和3年度契約状況調査票!$F:$AR,30,FALSE))</f>
        <v/>
      </c>
      <c r="H125" s="18" t="str">
        <f>IF(A125="","",IF(VLOOKUP(A125,[7]令和3年度契約状況調査票!$F:$AR,20,FALSE)="②同種の他の契約の予定価格を類推されるおそれがあるため公表しない","同種の他の契約の予定価格を類推されるおそれがあるため公表しない",IF(VLOOKUP(A125,[7]令和3年度契約状況調査票!$F:$AR,20,FALSE)="－","－",IF(VLOOKUP(A125,[7]令和3年度契約状況調査票!$F:$AR,6,FALSE)&lt;&gt;"",TEXT(VLOOKUP(A125,[7]令和3年度契約状況調査票!$F:$AR,13,FALSE),"#,##0円")&amp;CHAR(10)&amp;"(A)",VLOOKUP(A125,[7]令和3年度契約状況調査票!$F:$AR,13,FALSE)))))</f>
        <v/>
      </c>
      <c r="I125" s="18" t="str">
        <f>IF(A125="","",VLOOKUP(A125,[7]令和3年度契約状況調査票!$F:$AR,14,FALSE))</f>
        <v/>
      </c>
      <c r="J125" s="20" t="str">
        <f>IF(A125="","",IF(VLOOKUP(A125,[7]令和3年度契約状況調査票!$F:$AR,20,FALSE)="②同種の他の契約の予定価格を類推されるおそれがあるため公表しない","－",IF(VLOOKUP(A125,[7]令和3年度契約状況調査票!$F:$AR,20,FALSE)="－","－",IF(VLOOKUP(A125,[7]令和3年度契約状況調査票!$F:$AR,6,FALSE)&lt;&gt;"",TEXT(VLOOKUP(A125,[7]令和3年度契約状況調査票!$F:$AR,16,FALSE),"#.0%")&amp;CHAR(10)&amp;"(B/A×100)",VLOOKUP(A125,[7]令和3年度契約状況調査票!$F:$AR,16,FALSE)))))</f>
        <v/>
      </c>
      <c r="K125" s="38"/>
      <c r="L125" s="20" t="str">
        <f>IF(A125="","",IF(VLOOKUP(A125,[7]令和3年度契約状況調査票!$F:$AR,26,FALSE)="①公益社団法人","公社",IF(VLOOKUP(A125,[7]令和3年度契約状況調査票!$F:$AR,26,FALSE)="②公益財団法人","公財","")))</f>
        <v/>
      </c>
      <c r="M125" s="20" t="str">
        <f>IF(A125="","",VLOOKUP(A125,[7]令和3年度契約状況調査票!$F:$AR,27,FALSE))</f>
        <v/>
      </c>
      <c r="N125" s="20" t="str">
        <f>IF(A125="","",IF(VLOOKUP(A125,[7]令和3年度契約状況調査票!$F:$AR,27,FALSE)="国所管",VLOOKUP(A125,[7]令和3年度契約状況調査票!$F:$AR,21,FALSE),""))</f>
        <v/>
      </c>
      <c r="O125" s="22" t="str">
        <f>IF(A125="","",IF(AND(Q125="○",P125="分担契約/単価契約"),"単価契約"&amp;CHAR(10)&amp;"予定調達総額 "&amp;TEXT(VLOOKUP(A125,[7]令和3年度契約状況調査票!$F:$AR,15,FALSE),"#,##0円")&amp;"(B)"&amp;CHAR(10)&amp;"分担契約"&amp;CHAR(10)&amp;VLOOKUP(A125,[7]令和3年度契約状況調査票!$F:$AR,31,FALSE),IF(AND(Q125="○",P125="分担契約"),"分担契約"&amp;CHAR(10)&amp;"契約総額 "&amp;TEXT(VLOOKUP(A125,[7]令和3年度契約状況調査票!$F:$AR,15,FALSE),"#,##0円")&amp;"(B)"&amp;CHAR(10)&amp;VLOOKUP(A125,[7]令和3年度契約状況調査票!$F:$AR,31,FALSE),(IF(P125="分担契約/単価契約","単価契約"&amp;CHAR(10)&amp;"予定調達総額 "&amp;TEXT(VLOOKUP(A125,[7]令和3年度契約状況調査票!$F:$AR,15,FALSE),"#,##0円")&amp;CHAR(10)&amp;"分担契約"&amp;CHAR(10)&amp;VLOOKUP(A125,[7]令和3年度契約状況調査票!$F:$AR,31,FALSE),IF(P125="分担契約","分担契約"&amp;CHAR(10)&amp;"契約総額 "&amp;TEXT(VLOOKUP(A125,[7]令和3年度契約状況調査票!$F:$AR,15,FALSE),"#,##0円")&amp;CHAR(10)&amp;VLOOKUP(A125,[7]令和3年度契約状況調査票!$F:$AR,31,FALSE),IF(P125="単価契約","単価契約"&amp;CHAR(10)&amp;"予定調達総額 "&amp;TEXT(VLOOKUP(A125,[7]令和3年度契約状況調査票!$F:$AR,15,FALSE),"#,##0円")&amp;CHAR(10)&amp;VLOOKUP(A125,[7]令和3年度契約状況調査票!$F:$AR,31,FALSE),VLOOKUP(A125,[7]令和3年度契約状況調査票!$F:$AR,31,FALSE))))))))</f>
        <v/>
      </c>
      <c r="P125" s="36" t="str">
        <f>IF(A125="","",VLOOKUP(A125,[7]令和3年度契約状況調査票!$F:$BY,52,FALSE))</f>
        <v/>
      </c>
    </row>
    <row r="126" spans="1:16" ht="60" hidden="1" customHeight="1">
      <c r="A126" s="42" t="str">
        <f>IF(MAX([7]令和3年度契約状況調査票!F120:F365)&gt;=ROW()-5,ROW()-5,"")</f>
        <v/>
      </c>
      <c r="B126" s="13" t="str">
        <f>IF(A126="","",VLOOKUP(A126,[7]令和3年度契約状況調査票!$F:$AR,4,FALSE))</f>
        <v/>
      </c>
      <c r="C126" s="14" t="str">
        <f>IF(A126="","",VLOOKUP(A126,[7]令和3年度契約状況調査票!$F:$AR,5,FALSE))</f>
        <v/>
      </c>
      <c r="D126" s="15" t="str">
        <f>IF(A126="","",VLOOKUP(A126,[7]令和3年度契約状況調査票!$F:$AR,8,FALSE))</f>
        <v/>
      </c>
      <c r="E126" s="13" t="str">
        <f>IF(A126="","",VLOOKUP(A126,[7]令和3年度契約状況調査票!$F:$AR,9,FALSE))</f>
        <v/>
      </c>
      <c r="F126" s="16" t="str">
        <f>IF(A126="","",VLOOKUP(A126,[7]令和3年度契約状況調査票!$F:$AR,10,FALSE))</f>
        <v/>
      </c>
      <c r="G126" s="45" t="str">
        <f>IF(A126="","",VLOOKUP(A126,[7]令和3年度契約状況調査票!$F:$AR,30,FALSE))</f>
        <v/>
      </c>
      <c r="H126" s="18" t="str">
        <f>IF(A126="","",IF(VLOOKUP(A126,[7]令和3年度契約状況調査票!$F:$AR,20,FALSE)="②同種の他の契約の予定価格を類推されるおそれがあるため公表しない","同種の他の契約の予定価格を類推されるおそれがあるため公表しない",IF(VLOOKUP(A126,[7]令和3年度契約状況調査票!$F:$AR,20,FALSE)="－","－",IF(VLOOKUP(A126,[7]令和3年度契約状況調査票!$F:$AR,6,FALSE)&lt;&gt;"",TEXT(VLOOKUP(A126,[7]令和3年度契約状況調査票!$F:$AR,13,FALSE),"#,##0円")&amp;CHAR(10)&amp;"(A)",VLOOKUP(A126,[7]令和3年度契約状況調査票!$F:$AR,13,FALSE)))))</f>
        <v/>
      </c>
      <c r="I126" s="18" t="str">
        <f>IF(A126="","",VLOOKUP(A126,[7]令和3年度契約状況調査票!$F:$AR,14,FALSE))</f>
        <v/>
      </c>
      <c r="J126" s="20" t="str">
        <f>IF(A126="","",IF(VLOOKUP(A126,[7]令和3年度契約状況調査票!$F:$AR,20,FALSE)="②同種の他の契約の予定価格を類推されるおそれがあるため公表しない","－",IF(VLOOKUP(A126,[7]令和3年度契約状況調査票!$F:$AR,20,FALSE)="－","－",IF(VLOOKUP(A126,[7]令和3年度契約状況調査票!$F:$AR,6,FALSE)&lt;&gt;"",TEXT(VLOOKUP(A126,[7]令和3年度契約状況調査票!$F:$AR,16,FALSE),"#.0%")&amp;CHAR(10)&amp;"(B/A×100)",VLOOKUP(A126,[7]令和3年度契約状況調査票!$F:$AR,16,FALSE)))))</f>
        <v/>
      </c>
      <c r="K126" s="38"/>
      <c r="L126" s="20" t="str">
        <f>IF(A126="","",IF(VLOOKUP(A126,[7]令和3年度契約状況調査票!$F:$AR,26,FALSE)="①公益社団法人","公社",IF(VLOOKUP(A126,[7]令和3年度契約状況調査票!$F:$AR,26,FALSE)="②公益財団法人","公財","")))</f>
        <v/>
      </c>
      <c r="M126" s="20" t="str">
        <f>IF(A126="","",VLOOKUP(A126,[7]令和3年度契約状況調査票!$F:$AR,27,FALSE))</f>
        <v/>
      </c>
      <c r="N126" s="20" t="str">
        <f>IF(A126="","",IF(VLOOKUP(A126,[7]令和3年度契約状況調査票!$F:$AR,27,FALSE)="国所管",VLOOKUP(A126,[7]令和3年度契約状況調査票!$F:$AR,21,FALSE),""))</f>
        <v/>
      </c>
      <c r="O126" s="22" t="str">
        <f>IF(A126="","",IF(AND(Q126="○",P126="分担契約/単価契約"),"単価契約"&amp;CHAR(10)&amp;"予定調達総額 "&amp;TEXT(VLOOKUP(A126,[7]令和3年度契約状況調査票!$F:$AR,15,FALSE),"#,##0円")&amp;"(B)"&amp;CHAR(10)&amp;"分担契約"&amp;CHAR(10)&amp;VLOOKUP(A126,[7]令和3年度契約状況調査票!$F:$AR,31,FALSE),IF(AND(Q126="○",P126="分担契約"),"分担契約"&amp;CHAR(10)&amp;"契約総額 "&amp;TEXT(VLOOKUP(A126,[7]令和3年度契約状況調査票!$F:$AR,15,FALSE),"#,##0円")&amp;"(B)"&amp;CHAR(10)&amp;VLOOKUP(A126,[7]令和3年度契約状況調査票!$F:$AR,31,FALSE),(IF(P126="分担契約/単価契約","単価契約"&amp;CHAR(10)&amp;"予定調達総額 "&amp;TEXT(VLOOKUP(A126,[7]令和3年度契約状況調査票!$F:$AR,15,FALSE),"#,##0円")&amp;CHAR(10)&amp;"分担契約"&amp;CHAR(10)&amp;VLOOKUP(A126,[7]令和3年度契約状況調査票!$F:$AR,31,FALSE),IF(P126="分担契約","分担契約"&amp;CHAR(10)&amp;"契約総額 "&amp;TEXT(VLOOKUP(A126,[7]令和3年度契約状況調査票!$F:$AR,15,FALSE),"#,##0円")&amp;CHAR(10)&amp;VLOOKUP(A126,[7]令和3年度契約状況調査票!$F:$AR,31,FALSE),IF(P126="単価契約","単価契約"&amp;CHAR(10)&amp;"予定調達総額 "&amp;TEXT(VLOOKUP(A126,[7]令和3年度契約状況調査票!$F:$AR,15,FALSE),"#,##0円")&amp;CHAR(10)&amp;VLOOKUP(A126,[7]令和3年度契約状況調査票!$F:$AR,31,FALSE),VLOOKUP(A126,[7]令和3年度契約状況調査票!$F:$AR,31,FALSE))))))))</f>
        <v/>
      </c>
      <c r="P126" s="36" t="str">
        <f>IF(A126="","",VLOOKUP(A126,[7]令和3年度契約状況調査票!$F:$BY,52,FALSE))</f>
        <v/>
      </c>
    </row>
    <row r="127" spans="1:16" ht="60" hidden="1" customHeight="1">
      <c r="A127" s="42" t="str">
        <f>IF(MAX([7]令和3年度契約状況調査票!F121:F366)&gt;=ROW()-5,ROW()-5,"")</f>
        <v/>
      </c>
      <c r="B127" s="13" t="str">
        <f>IF(A127="","",VLOOKUP(A127,[7]令和3年度契約状況調査票!$F:$AR,4,FALSE))</f>
        <v/>
      </c>
      <c r="C127" s="14" t="str">
        <f>IF(A127="","",VLOOKUP(A127,[7]令和3年度契約状況調査票!$F:$AR,5,FALSE))</f>
        <v/>
      </c>
      <c r="D127" s="15" t="str">
        <f>IF(A127="","",VLOOKUP(A127,[7]令和3年度契約状況調査票!$F:$AR,8,FALSE))</f>
        <v/>
      </c>
      <c r="E127" s="13" t="str">
        <f>IF(A127="","",VLOOKUP(A127,[7]令和3年度契約状況調査票!$F:$AR,9,FALSE))</f>
        <v/>
      </c>
      <c r="F127" s="16" t="str">
        <f>IF(A127="","",VLOOKUP(A127,[7]令和3年度契約状況調査票!$F:$AR,10,FALSE))</f>
        <v/>
      </c>
      <c r="G127" s="45" t="str">
        <f>IF(A127="","",VLOOKUP(A127,[7]令和3年度契約状況調査票!$F:$AR,30,FALSE))</f>
        <v/>
      </c>
      <c r="H127" s="18" t="str">
        <f>IF(A127="","",IF(VLOOKUP(A127,[7]令和3年度契約状況調査票!$F:$AR,20,FALSE)="②同種の他の契約の予定価格を類推されるおそれがあるため公表しない","同種の他の契約の予定価格を類推されるおそれがあるため公表しない",IF(VLOOKUP(A127,[7]令和3年度契約状況調査票!$F:$AR,20,FALSE)="－","－",IF(VLOOKUP(A127,[7]令和3年度契約状況調査票!$F:$AR,6,FALSE)&lt;&gt;"",TEXT(VLOOKUP(A127,[7]令和3年度契約状況調査票!$F:$AR,13,FALSE),"#,##0円")&amp;CHAR(10)&amp;"(A)",VLOOKUP(A127,[7]令和3年度契約状況調査票!$F:$AR,13,FALSE)))))</f>
        <v/>
      </c>
      <c r="I127" s="18" t="str">
        <f>IF(A127="","",VLOOKUP(A127,[7]令和3年度契約状況調査票!$F:$AR,14,FALSE))</f>
        <v/>
      </c>
      <c r="J127" s="20" t="str">
        <f>IF(A127="","",IF(VLOOKUP(A127,[7]令和3年度契約状況調査票!$F:$AR,20,FALSE)="②同種の他の契約の予定価格を類推されるおそれがあるため公表しない","－",IF(VLOOKUP(A127,[7]令和3年度契約状況調査票!$F:$AR,20,FALSE)="－","－",IF(VLOOKUP(A127,[7]令和3年度契約状況調査票!$F:$AR,6,FALSE)&lt;&gt;"",TEXT(VLOOKUP(A127,[7]令和3年度契約状況調査票!$F:$AR,16,FALSE),"#.0%")&amp;CHAR(10)&amp;"(B/A×100)",VLOOKUP(A127,[7]令和3年度契約状況調査票!$F:$AR,16,FALSE)))))</f>
        <v/>
      </c>
      <c r="K127" s="38"/>
      <c r="L127" s="20" t="str">
        <f>IF(A127="","",IF(VLOOKUP(A127,[7]令和3年度契約状況調査票!$F:$AR,26,FALSE)="①公益社団法人","公社",IF(VLOOKUP(A127,[7]令和3年度契約状況調査票!$F:$AR,26,FALSE)="②公益財団法人","公財","")))</f>
        <v/>
      </c>
      <c r="M127" s="20" t="str">
        <f>IF(A127="","",VLOOKUP(A127,[7]令和3年度契約状況調査票!$F:$AR,27,FALSE))</f>
        <v/>
      </c>
      <c r="N127" s="20" t="str">
        <f>IF(A127="","",IF(VLOOKUP(A127,[7]令和3年度契約状況調査票!$F:$AR,27,FALSE)="国所管",VLOOKUP(A127,[7]令和3年度契約状況調査票!$F:$AR,21,FALSE),""))</f>
        <v/>
      </c>
      <c r="O127" s="22" t="str">
        <f>IF(A127="","",IF(AND(Q127="○",P127="分担契約/単価契約"),"単価契約"&amp;CHAR(10)&amp;"予定調達総額 "&amp;TEXT(VLOOKUP(A127,[7]令和3年度契約状況調査票!$F:$AR,15,FALSE),"#,##0円")&amp;"(B)"&amp;CHAR(10)&amp;"分担契約"&amp;CHAR(10)&amp;VLOOKUP(A127,[7]令和3年度契約状況調査票!$F:$AR,31,FALSE),IF(AND(Q127="○",P127="分担契約"),"分担契約"&amp;CHAR(10)&amp;"契約総額 "&amp;TEXT(VLOOKUP(A127,[7]令和3年度契約状況調査票!$F:$AR,15,FALSE),"#,##0円")&amp;"(B)"&amp;CHAR(10)&amp;VLOOKUP(A127,[7]令和3年度契約状況調査票!$F:$AR,31,FALSE),(IF(P127="分担契約/単価契約","単価契約"&amp;CHAR(10)&amp;"予定調達総額 "&amp;TEXT(VLOOKUP(A127,[7]令和3年度契約状況調査票!$F:$AR,15,FALSE),"#,##0円")&amp;CHAR(10)&amp;"分担契約"&amp;CHAR(10)&amp;VLOOKUP(A127,[7]令和3年度契約状況調査票!$F:$AR,31,FALSE),IF(P127="分担契約","分担契約"&amp;CHAR(10)&amp;"契約総額 "&amp;TEXT(VLOOKUP(A127,[7]令和3年度契約状況調査票!$F:$AR,15,FALSE),"#,##0円")&amp;CHAR(10)&amp;VLOOKUP(A127,[7]令和3年度契約状況調査票!$F:$AR,31,FALSE),IF(P127="単価契約","単価契約"&amp;CHAR(10)&amp;"予定調達総額 "&amp;TEXT(VLOOKUP(A127,[7]令和3年度契約状況調査票!$F:$AR,15,FALSE),"#,##0円")&amp;CHAR(10)&amp;VLOOKUP(A127,[7]令和3年度契約状況調査票!$F:$AR,31,FALSE),VLOOKUP(A127,[7]令和3年度契約状況調査票!$F:$AR,31,FALSE))))))))</f>
        <v/>
      </c>
      <c r="P127" s="36" t="str">
        <f>IF(A127="","",VLOOKUP(A127,[7]令和3年度契約状況調査票!$F:$BY,52,FALSE))</f>
        <v/>
      </c>
    </row>
    <row r="128" spans="1:16" ht="67.5" hidden="1" customHeight="1">
      <c r="A128" s="42" t="str">
        <f>IF(MAX([7]令和3年度契約状況調査票!F122:F367)&gt;=ROW()-5,ROW()-5,"")</f>
        <v/>
      </c>
      <c r="B128" s="13" t="str">
        <f>IF(A128="","",VLOOKUP(A128,[7]令和3年度契約状況調査票!$F:$AR,4,FALSE))</f>
        <v/>
      </c>
      <c r="C128" s="14" t="str">
        <f>IF(A128="","",VLOOKUP(A128,[7]令和3年度契約状況調査票!$F:$AR,5,FALSE))</f>
        <v/>
      </c>
      <c r="D128" s="15" t="str">
        <f>IF(A128="","",VLOOKUP(A128,[7]令和3年度契約状況調査票!$F:$AR,8,FALSE))</f>
        <v/>
      </c>
      <c r="E128" s="13" t="str">
        <f>IF(A128="","",VLOOKUP(A128,[7]令和3年度契約状況調査票!$F:$AR,9,FALSE))</f>
        <v/>
      </c>
      <c r="F128" s="16" t="str">
        <f>IF(A128="","",VLOOKUP(A128,[7]令和3年度契約状況調査票!$F:$AR,10,FALSE))</f>
        <v/>
      </c>
      <c r="G128" s="45" t="str">
        <f>IF(A128="","",VLOOKUP(A128,[7]令和3年度契約状況調査票!$F:$AR,30,FALSE))</f>
        <v/>
      </c>
      <c r="H128" s="18" t="str">
        <f>IF(A128="","",IF(VLOOKUP(A128,[7]令和3年度契約状況調査票!$F:$AR,20,FALSE)="②同種の他の契約の予定価格を類推されるおそれがあるため公表しない","同種の他の契約の予定価格を類推されるおそれがあるため公表しない",IF(VLOOKUP(A128,[7]令和3年度契約状況調査票!$F:$AR,20,FALSE)="－","－",IF(VLOOKUP(A128,[7]令和3年度契約状況調査票!$F:$AR,6,FALSE)&lt;&gt;"",TEXT(VLOOKUP(A128,[7]令和3年度契約状況調査票!$F:$AR,13,FALSE),"#,##0円")&amp;CHAR(10)&amp;"(A)",VLOOKUP(A128,[7]令和3年度契約状況調査票!$F:$AR,13,FALSE)))))</f>
        <v/>
      </c>
      <c r="I128" s="18" t="str">
        <f>IF(A128="","",VLOOKUP(A128,[7]令和3年度契約状況調査票!$F:$AR,14,FALSE))</f>
        <v/>
      </c>
      <c r="J128" s="20" t="str">
        <f>IF(A128="","",IF(VLOOKUP(A128,[7]令和3年度契約状況調査票!$F:$AR,20,FALSE)="②同種の他の契約の予定価格を類推されるおそれがあるため公表しない","－",IF(VLOOKUP(A128,[7]令和3年度契約状況調査票!$F:$AR,20,FALSE)="－","－",IF(VLOOKUP(A128,[7]令和3年度契約状況調査票!$F:$AR,6,FALSE)&lt;&gt;"",TEXT(VLOOKUP(A128,[7]令和3年度契約状況調査票!$F:$AR,16,FALSE),"#.0%")&amp;CHAR(10)&amp;"(B/A×100)",VLOOKUP(A128,[7]令和3年度契約状況調査票!$F:$AR,16,FALSE)))))</f>
        <v/>
      </c>
      <c r="K128" s="38"/>
      <c r="L128" s="20" t="str">
        <f>IF(A128="","",IF(VLOOKUP(A128,[7]令和3年度契約状況調査票!$F:$AR,26,FALSE)="①公益社団法人","公社",IF(VLOOKUP(A128,[7]令和3年度契約状況調査票!$F:$AR,26,FALSE)="②公益財団法人","公財","")))</f>
        <v/>
      </c>
      <c r="M128" s="20" t="str">
        <f>IF(A128="","",VLOOKUP(A128,[7]令和3年度契約状況調査票!$F:$AR,27,FALSE))</f>
        <v/>
      </c>
      <c r="N128" s="20" t="str">
        <f>IF(A128="","",IF(VLOOKUP(A128,[7]令和3年度契約状況調査票!$F:$AR,27,FALSE)="国所管",VLOOKUP(A128,[7]令和3年度契約状況調査票!$F:$AR,21,FALSE),""))</f>
        <v/>
      </c>
      <c r="O128" s="22" t="str">
        <f>IF(A128="","",IF(AND(Q128="○",P128="分担契約/単価契約"),"単価契約"&amp;CHAR(10)&amp;"予定調達総額 "&amp;TEXT(VLOOKUP(A128,[7]令和3年度契約状況調査票!$F:$AR,15,FALSE),"#,##0円")&amp;"(B)"&amp;CHAR(10)&amp;"分担契約"&amp;CHAR(10)&amp;VLOOKUP(A128,[7]令和3年度契約状況調査票!$F:$AR,31,FALSE),IF(AND(Q128="○",P128="分担契約"),"分担契約"&amp;CHAR(10)&amp;"契約総額 "&amp;TEXT(VLOOKUP(A128,[7]令和3年度契約状況調査票!$F:$AR,15,FALSE),"#,##0円")&amp;"(B)"&amp;CHAR(10)&amp;VLOOKUP(A128,[7]令和3年度契約状況調査票!$F:$AR,31,FALSE),(IF(P128="分担契約/単価契約","単価契約"&amp;CHAR(10)&amp;"予定調達総額 "&amp;TEXT(VLOOKUP(A128,[7]令和3年度契約状況調査票!$F:$AR,15,FALSE),"#,##0円")&amp;CHAR(10)&amp;"分担契約"&amp;CHAR(10)&amp;VLOOKUP(A128,[7]令和3年度契約状況調査票!$F:$AR,31,FALSE),IF(P128="分担契約","分担契約"&amp;CHAR(10)&amp;"契約総額 "&amp;TEXT(VLOOKUP(A128,[7]令和3年度契約状況調査票!$F:$AR,15,FALSE),"#,##0円")&amp;CHAR(10)&amp;VLOOKUP(A128,[7]令和3年度契約状況調査票!$F:$AR,31,FALSE),IF(P128="単価契約","単価契約"&amp;CHAR(10)&amp;"予定調達総額 "&amp;TEXT(VLOOKUP(A128,[7]令和3年度契約状況調査票!$F:$AR,15,FALSE),"#,##0円")&amp;CHAR(10)&amp;VLOOKUP(A128,[7]令和3年度契約状況調査票!$F:$AR,31,FALSE),VLOOKUP(A128,[7]令和3年度契約状況調査票!$F:$AR,31,FALSE))))))))</f>
        <v/>
      </c>
      <c r="P128" s="36" t="str">
        <f>IF(A128="","",VLOOKUP(A128,[7]令和3年度契約状況調査票!$F:$BY,52,FALSE))</f>
        <v/>
      </c>
    </row>
    <row r="129" spans="1:16" ht="60" hidden="1" customHeight="1">
      <c r="A129" s="42" t="str">
        <f>IF(MAX([7]令和3年度契約状況調査票!F123:F368)&gt;=ROW()-5,ROW()-5,"")</f>
        <v/>
      </c>
      <c r="B129" s="13" t="str">
        <f>IF(A129="","",VLOOKUP(A129,[7]令和3年度契約状況調査票!$F:$AR,4,FALSE))</f>
        <v/>
      </c>
      <c r="C129" s="14" t="str">
        <f>IF(A129="","",VLOOKUP(A129,[7]令和3年度契約状況調査票!$F:$AR,5,FALSE))</f>
        <v/>
      </c>
      <c r="D129" s="15" t="str">
        <f>IF(A129="","",VLOOKUP(A129,[7]令和3年度契約状況調査票!$F:$AR,8,FALSE))</f>
        <v/>
      </c>
      <c r="E129" s="13" t="str">
        <f>IF(A129="","",VLOOKUP(A129,[7]令和3年度契約状況調査票!$F:$AR,9,FALSE))</f>
        <v/>
      </c>
      <c r="F129" s="16" t="str">
        <f>IF(A129="","",VLOOKUP(A129,[7]令和3年度契約状況調査票!$F:$AR,10,FALSE))</f>
        <v/>
      </c>
      <c r="G129" s="45" t="str">
        <f>IF(A129="","",VLOOKUP(A129,[7]令和3年度契約状況調査票!$F:$AR,30,FALSE))</f>
        <v/>
      </c>
      <c r="H129" s="18" t="str">
        <f>IF(A129="","",IF(VLOOKUP(A129,[7]令和3年度契約状況調査票!$F:$AR,20,FALSE)="②同種の他の契約の予定価格を類推されるおそれがあるため公表しない","同種の他の契約の予定価格を類推されるおそれがあるため公表しない",IF(VLOOKUP(A129,[7]令和3年度契約状況調査票!$F:$AR,20,FALSE)="－","－",IF(VLOOKUP(A129,[7]令和3年度契約状況調査票!$F:$AR,6,FALSE)&lt;&gt;"",TEXT(VLOOKUP(A129,[7]令和3年度契約状況調査票!$F:$AR,13,FALSE),"#,##0円")&amp;CHAR(10)&amp;"(A)",VLOOKUP(A129,[7]令和3年度契約状況調査票!$F:$AR,13,FALSE)))))</f>
        <v/>
      </c>
      <c r="I129" s="18" t="str">
        <f>IF(A129="","",VLOOKUP(A129,[7]令和3年度契約状況調査票!$F:$AR,14,FALSE))</f>
        <v/>
      </c>
      <c r="J129" s="20" t="str">
        <f>IF(A129="","",IF(VLOOKUP(A129,[7]令和3年度契約状況調査票!$F:$AR,20,FALSE)="②同種の他の契約の予定価格を類推されるおそれがあるため公表しない","－",IF(VLOOKUP(A129,[7]令和3年度契約状況調査票!$F:$AR,20,FALSE)="－","－",IF(VLOOKUP(A129,[7]令和3年度契約状況調査票!$F:$AR,6,FALSE)&lt;&gt;"",TEXT(VLOOKUP(A129,[7]令和3年度契約状況調査票!$F:$AR,16,FALSE),"#.0%")&amp;CHAR(10)&amp;"(B/A×100)",VLOOKUP(A129,[7]令和3年度契約状況調査票!$F:$AR,16,FALSE)))))</f>
        <v/>
      </c>
      <c r="K129" s="38"/>
      <c r="L129" s="20" t="str">
        <f>IF(A129="","",IF(VLOOKUP(A129,[7]令和3年度契約状況調査票!$F:$AR,26,FALSE)="①公益社団法人","公社",IF(VLOOKUP(A129,[7]令和3年度契約状況調査票!$F:$AR,26,FALSE)="②公益財団法人","公財","")))</f>
        <v/>
      </c>
      <c r="M129" s="20" t="str">
        <f>IF(A129="","",VLOOKUP(A129,[7]令和3年度契約状況調査票!$F:$AR,27,FALSE))</f>
        <v/>
      </c>
      <c r="N129" s="20" t="str">
        <f>IF(A129="","",IF(VLOOKUP(A129,[7]令和3年度契約状況調査票!$F:$AR,27,FALSE)="国所管",VLOOKUP(A129,[7]令和3年度契約状況調査票!$F:$AR,21,FALSE),""))</f>
        <v/>
      </c>
      <c r="O129" s="22" t="str">
        <f>IF(A129="","",IF(AND(Q129="○",P129="分担契約/単価契約"),"単価契約"&amp;CHAR(10)&amp;"予定調達総額 "&amp;TEXT(VLOOKUP(A129,[7]令和3年度契約状況調査票!$F:$AR,15,FALSE),"#,##0円")&amp;"(B)"&amp;CHAR(10)&amp;"分担契約"&amp;CHAR(10)&amp;VLOOKUP(A129,[7]令和3年度契約状況調査票!$F:$AR,31,FALSE),IF(AND(Q129="○",P129="分担契約"),"分担契約"&amp;CHAR(10)&amp;"契約総額 "&amp;TEXT(VLOOKUP(A129,[7]令和3年度契約状況調査票!$F:$AR,15,FALSE),"#,##0円")&amp;"(B)"&amp;CHAR(10)&amp;VLOOKUP(A129,[7]令和3年度契約状況調査票!$F:$AR,31,FALSE),(IF(P129="分担契約/単価契約","単価契約"&amp;CHAR(10)&amp;"予定調達総額 "&amp;TEXT(VLOOKUP(A129,[7]令和3年度契約状況調査票!$F:$AR,15,FALSE),"#,##0円")&amp;CHAR(10)&amp;"分担契約"&amp;CHAR(10)&amp;VLOOKUP(A129,[7]令和3年度契約状況調査票!$F:$AR,31,FALSE),IF(P129="分担契約","分担契約"&amp;CHAR(10)&amp;"契約総額 "&amp;TEXT(VLOOKUP(A129,[7]令和3年度契約状況調査票!$F:$AR,15,FALSE),"#,##0円")&amp;CHAR(10)&amp;VLOOKUP(A129,[7]令和3年度契約状況調査票!$F:$AR,31,FALSE),IF(P129="単価契約","単価契約"&amp;CHAR(10)&amp;"予定調達総額 "&amp;TEXT(VLOOKUP(A129,[7]令和3年度契約状況調査票!$F:$AR,15,FALSE),"#,##0円")&amp;CHAR(10)&amp;VLOOKUP(A129,[7]令和3年度契約状況調査票!$F:$AR,31,FALSE),VLOOKUP(A129,[7]令和3年度契約状況調査票!$F:$AR,31,FALSE))))))))</f>
        <v/>
      </c>
      <c r="P129" s="36" t="str">
        <f>IF(A129="","",VLOOKUP(A129,[7]令和3年度契約状況調査票!$F:$BY,52,FALSE))</f>
        <v/>
      </c>
    </row>
    <row r="130" spans="1:16" ht="60" hidden="1" customHeight="1">
      <c r="A130" s="42" t="str">
        <f>IF(MAX([7]令和3年度契約状況調査票!F124:F369)&gt;=ROW()-5,ROW()-5,"")</f>
        <v/>
      </c>
      <c r="B130" s="13" t="str">
        <f>IF(A130="","",VLOOKUP(A130,[7]令和3年度契約状況調査票!$F:$AR,4,FALSE))</f>
        <v/>
      </c>
      <c r="C130" s="14" t="str">
        <f>IF(A130="","",VLOOKUP(A130,[7]令和3年度契約状況調査票!$F:$AR,5,FALSE))</f>
        <v/>
      </c>
      <c r="D130" s="15" t="str">
        <f>IF(A130="","",VLOOKUP(A130,[7]令和3年度契約状況調査票!$F:$AR,8,FALSE))</f>
        <v/>
      </c>
      <c r="E130" s="13" t="str">
        <f>IF(A130="","",VLOOKUP(A130,[7]令和3年度契約状況調査票!$F:$AR,9,FALSE))</f>
        <v/>
      </c>
      <c r="F130" s="16" t="str">
        <f>IF(A130="","",VLOOKUP(A130,[7]令和3年度契約状況調査票!$F:$AR,10,FALSE))</f>
        <v/>
      </c>
      <c r="G130" s="45" t="str">
        <f>IF(A130="","",VLOOKUP(A130,[7]令和3年度契約状況調査票!$F:$AR,30,FALSE))</f>
        <v/>
      </c>
      <c r="H130" s="18" t="str">
        <f>IF(A130="","",IF(VLOOKUP(A130,[7]令和3年度契約状況調査票!$F:$AR,20,FALSE)="②同種の他の契約の予定価格を類推されるおそれがあるため公表しない","同種の他の契約の予定価格を類推されるおそれがあるため公表しない",IF(VLOOKUP(A130,[7]令和3年度契約状況調査票!$F:$AR,20,FALSE)="－","－",IF(VLOOKUP(A130,[7]令和3年度契約状況調査票!$F:$AR,6,FALSE)&lt;&gt;"",TEXT(VLOOKUP(A130,[7]令和3年度契約状況調査票!$F:$AR,13,FALSE),"#,##0円")&amp;CHAR(10)&amp;"(A)",VLOOKUP(A130,[7]令和3年度契約状況調査票!$F:$AR,13,FALSE)))))</f>
        <v/>
      </c>
      <c r="I130" s="18" t="str">
        <f>IF(A130="","",VLOOKUP(A130,[7]令和3年度契約状況調査票!$F:$AR,14,FALSE))</f>
        <v/>
      </c>
      <c r="J130" s="20" t="str">
        <f>IF(A130="","",IF(VLOOKUP(A130,[7]令和3年度契約状況調査票!$F:$AR,20,FALSE)="②同種の他の契約の予定価格を類推されるおそれがあるため公表しない","－",IF(VLOOKUP(A130,[7]令和3年度契約状況調査票!$F:$AR,20,FALSE)="－","－",IF(VLOOKUP(A130,[7]令和3年度契約状況調査票!$F:$AR,6,FALSE)&lt;&gt;"",TEXT(VLOOKUP(A130,[7]令和3年度契約状況調査票!$F:$AR,16,FALSE),"#.0%")&amp;CHAR(10)&amp;"(B/A×100)",VLOOKUP(A130,[7]令和3年度契約状況調査票!$F:$AR,16,FALSE)))))</f>
        <v/>
      </c>
      <c r="K130" s="38"/>
      <c r="L130" s="20" t="str">
        <f>IF(A130="","",IF(VLOOKUP(A130,[7]令和3年度契約状況調査票!$F:$AR,26,FALSE)="①公益社団法人","公社",IF(VLOOKUP(A130,[7]令和3年度契約状況調査票!$F:$AR,26,FALSE)="②公益財団法人","公財","")))</f>
        <v/>
      </c>
      <c r="M130" s="20" t="str">
        <f>IF(A130="","",VLOOKUP(A130,[7]令和3年度契約状況調査票!$F:$AR,27,FALSE))</f>
        <v/>
      </c>
      <c r="N130" s="20" t="str">
        <f>IF(A130="","",IF(VLOOKUP(A130,[7]令和3年度契約状況調査票!$F:$AR,27,FALSE)="国所管",VLOOKUP(A130,[7]令和3年度契約状況調査票!$F:$AR,21,FALSE),""))</f>
        <v/>
      </c>
      <c r="O130" s="22" t="str">
        <f>IF(A130="","",IF(AND(Q130="○",P130="分担契約/単価契約"),"単価契約"&amp;CHAR(10)&amp;"予定調達総額 "&amp;TEXT(VLOOKUP(A130,[7]令和3年度契約状況調査票!$F:$AR,15,FALSE),"#,##0円")&amp;"(B)"&amp;CHAR(10)&amp;"分担契約"&amp;CHAR(10)&amp;VLOOKUP(A130,[7]令和3年度契約状況調査票!$F:$AR,31,FALSE),IF(AND(Q130="○",P130="分担契約"),"分担契約"&amp;CHAR(10)&amp;"契約総額 "&amp;TEXT(VLOOKUP(A130,[7]令和3年度契約状況調査票!$F:$AR,15,FALSE),"#,##0円")&amp;"(B)"&amp;CHAR(10)&amp;VLOOKUP(A130,[7]令和3年度契約状況調査票!$F:$AR,31,FALSE),(IF(P130="分担契約/単価契約","単価契約"&amp;CHAR(10)&amp;"予定調達総額 "&amp;TEXT(VLOOKUP(A130,[7]令和3年度契約状況調査票!$F:$AR,15,FALSE),"#,##0円")&amp;CHAR(10)&amp;"分担契約"&amp;CHAR(10)&amp;VLOOKUP(A130,[7]令和3年度契約状況調査票!$F:$AR,31,FALSE),IF(P130="分担契約","分担契約"&amp;CHAR(10)&amp;"契約総額 "&amp;TEXT(VLOOKUP(A130,[7]令和3年度契約状況調査票!$F:$AR,15,FALSE),"#,##0円")&amp;CHAR(10)&amp;VLOOKUP(A130,[7]令和3年度契約状況調査票!$F:$AR,31,FALSE),IF(P130="単価契約","単価契約"&amp;CHAR(10)&amp;"予定調達総額 "&amp;TEXT(VLOOKUP(A130,[7]令和3年度契約状況調査票!$F:$AR,15,FALSE),"#,##0円")&amp;CHAR(10)&amp;VLOOKUP(A130,[7]令和3年度契約状況調査票!$F:$AR,31,FALSE),VLOOKUP(A130,[7]令和3年度契約状況調査票!$F:$AR,31,FALSE))))))))</f>
        <v/>
      </c>
      <c r="P130" s="36" t="str">
        <f>IF(A130="","",VLOOKUP(A130,[7]令和3年度契約状況調査票!$F:$BY,52,FALSE))</f>
        <v/>
      </c>
    </row>
    <row r="131" spans="1:16" ht="67.5" hidden="1" customHeight="1">
      <c r="A131" s="42" t="str">
        <f>IF(MAX([7]令和3年度契約状況調査票!F125:F370)&gt;=ROW()-5,ROW()-5,"")</f>
        <v/>
      </c>
      <c r="B131" s="13" t="str">
        <f>IF(A131="","",VLOOKUP(A131,[7]令和3年度契約状況調査票!$F:$AR,4,FALSE))</f>
        <v/>
      </c>
      <c r="C131" s="14" t="str">
        <f>IF(A131="","",VLOOKUP(A131,[7]令和3年度契約状況調査票!$F:$AR,5,FALSE))</f>
        <v/>
      </c>
      <c r="D131" s="15" t="str">
        <f>IF(A131="","",VLOOKUP(A131,[7]令和3年度契約状況調査票!$F:$AR,8,FALSE))</f>
        <v/>
      </c>
      <c r="E131" s="13" t="str">
        <f>IF(A131="","",VLOOKUP(A131,[7]令和3年度契約状況調査票!$F:$AR,9,FALSE))</f>
        <v/>
      </c>
      <c r="F131" s="16" t="str">
        <f>IF(A131="","",VLOOKUP(A131,[7]令和3年度契約状況調査票!$F:$AR,10,FALSE))</f>
        <v/>
      </c>
      <c r="G131" s="45" t="str">
        <f>IF(A131="","",VLOOKUP(A131,[7]令和3年度契約状況調査票!$F:$AR,30,FALSE))</f>
        <v/>
      </c>
      <c r="H131" s="18" t="str">
        <f>IF(A131="","",IF(VLOOKUP(A131,[7]令和3年度契約状況調査票!$F:$AR,20,FALSE)="②同種の他の契約の予定価格を類推されるおそれがあるため公表しない","同種の他の契約の予定価格を類推されるおそれがあるため公表しない",IF(VLOOKUP(A131,[7]令和3年度契約状況調査票!$F:$AR,20,FALSE)="－","－",IF(VLOOKUP(A131,[7]令和3年度契約状況調査票!$F:$AR,6,FALSE)&lt;&gt;"",TEXT(VLOOKUP(A131,[7]令和3年度契約状況調査票!$F:$AR,13,FALSE),"#,##0円")&amp;CHAR(10)&amp;"(A)",VLOOKUP(A131,[7]令和3年度契約状況調査票!$F:$AR,13,FALSE)))))</f>
        <v/>
      </c>
      <c r="I131" s="18" t="str">
        <f>IF(A131="","",VLOOKUP(A131,[7]令和3年度契約状況調査票!$F:$AR,14,FALSE))</f>
        <v/>
      </c>
      <c r="J131" s="20" t="str">
        <f>IF(A131="","",IF(VLOOKUP(A131,[7]令和3年度契約状況調査票!$F:$AR,20,FALSE)="②同種の他の契約の予定価格を類推されるおそれがあるため公表しない","－",IF(VLOOKUP(A131,[7]令和3年度契約状況調査票!$F:$AR,20,FALSE)="－","－",IF(VLOOKUP(A131,[7]令和3年度契約状況調査票!$F:$AR,6,FALSE)&lt;&gt;"",TEXT(VLOOKUP(A131,[7]令和3年度契約状況調査票!$F:$AR,16,FALSE),"#.0%")&amp;CHAR(10)&amp;"(B/A×100)",VLOOKUP(A131,[7]令和3年度契約状況調査票!$F:$AR,16,FALSE)))))</f>
        <v/>
      </c>
      <c r="K131" s="38"/>
      <c r="L131" s="20" t="str">
        <f>IF(A131="","",IF(VLOOKUP(A131,[7]令和3年度契約状況調査票!$F:$AR,26,FALSE)="①公益社団法人","公社",IF(VLOOKUP(A131,[7]令和3年度契約状況調査票!$F:$AR,26,FALSE)="②公益財団法人","公財","")))</f>
        <v/>
      </c>
      <c r="M131" s="20" t="str">
        <f>IF(A131="","",VLOOKUP(A131,[7]令和3年度契約状況調査票!$F:$AR,27,FALSE))</f>
        <v/>
      </c>
      <c r="N131" s="20" t="str">
        <f>IF(A131="","",IF(VLOOKUP(A131,[7]令和3年度契約状況調査票!$F:$AR,27,FALSE)="国所管",VLOOKUP(A131,[7]令和3年度契約状況調査票!$F:$AR,21,FALSE),""))</f>
        <v/>
      </c>
      <c r="O131" s="22" t="str">
        <f>IF(A131="","",IF(AND(Q131="○",P131="分担契約/単価契約"),"単価契約"&amp;CHAR(10)&amp;"予定調達総額 "&amp;TEXT(VLOOKUP(A131,[7]令和3年度契約状況調査票!$F:$AR,15,FALSE),"#,##0円")&amp;"(B)"&amp;CHAR(10)&amp;"分担契約"&amp;CHAR(10)&amp;VLOOKUP(A131,[7]令和3年度契約状況調査票!$F:$AR,31,FALSE),IF(AND(Q131="○",P131="分担契約"),"分担契約"&amp;CHAR(10)&amp;"契約総額 "&amp;TEXT(VLOOKUP(A131,[7]令和3年度契約状況調査票!$F:$AR,15,FALSE),"#,##0円")&amp;"(B)"&amp;CHAR(10)&amp;VLOOKUP(A131,[7]令和3年度契約状況調査票!$F:$AR,31,FALSE),(IF(P131="分担契約/単価契約","単価契約"&amp;CHAR(10)&amp;"予定調達総額 "&amp;TEXT(VLOOKUP(A131,[7]令和3年度契約状況調査票!$F:$AR,15,FALSE),"#,##0円")&amp;CHAR(10)&amp;"分担契約"&amp;CHAR(10)&amp;VLOOKUP(A131,[7]令和3年度契約状況調査票!$F:$AR,31,FALSE),IF(P131="分担契約","分担契約"&amp;CHAR(10)&amp;"契約総額 "&amp;TEXT(VLOOKUP(A131,[7]令和3年度契約状況調査票!$F:$AR,15,FALSE),"#,##0円")&amp;CHAR(10)&amp;VLOOKUP(A131,[7]令和3年度契約状況調査票!$F:$AR,31,FALSE),IF(P131="単価契約","単価契約"&amp;CHAR(10)&amp;"予定調達総額 "&amp;TEXT(VLOOKUP(A131,[7]令和3年度契約状況調査票!$F:$AR,15,FALSE),"#,##0円")&amp;CHAR(10)&amp;VLOOKUP(A131,[7]令和3年度契約状況調査票!$F:$AR,31,FALSE),VLOOKUP(A131,[7]令和3年度契約状況調査票!$F:$AR,31,FALSE))))))))</f>
        <v/>
      </c>
      <c r="P131" s="36" t="str">
        <f>IF(A131="","",VLOOKUP(A131,[7]令和3年度契約状況調査票!$F:$BY,52,FALSE))</f>
        <v/>
      </c>
    </row>
    <row r="132" spans="1:16" ht="60" hidden="1" customHeight="1">
      <c r="A132" s="42" t="str">
        <f>IF(MAX([7]令和3年度契約状況調査票!F126:F371)&gt;=ROW()-5,ROW()-5,"")</f>
        <v/>
      </c>
      <c r="B132" s="13" t="str">
        <f>IF(A132="","",VLOOKUP(A132,[7]令和3年度契約状況調査票!$F:$AR,4,FALSE))</f>
        <v/>
      </c>
      <c r="C132" s="14" t="str">
        <f>IF(A132="","",VLOOKUP(A132,[7]令和3年度契約状況調査票!$F:$AR,5,FALSE))</f>
        <v/>
      </c>
      <c r="D132" s="15" t="str">
        <f>IF(A132="","",VLOOKUP(A132,[7]令和3年度契約状況調査票!$F:$AR,8,FALSE))</f>
        <v/>
      </c>
      <c r="E132" s="13" t="str">
        <f>IF(A132="","",VLOOKUP(A132,[7]令和3年度契約状況調査票!$F:$AR,9,FALSE))</f>
        <v/>
      </c>
      <c r="F132" s="16" t="str">
        <f>IF(A132="","",VLOOKUP(A132,[7]令和3年度契約状況調査票!$F:$AR,10,FALSE))</f>
        <v/>
      </c>
      <c r="G132" s="45" t="str">
        <f>IF(A132="","",VLOOKUP(A132,[7]令和3年度契約状況調査票!$F:$AR,30,FALSE))</f>
        <v/>
      </c>
      <c r="H132" s="18" t="str">
        <f>IF(A132="","",IF(VLOOKUP(A132,[7]令和3年度契約状況調査票!$F:$AR,20,FALSE)="②同種の他の契約の予定価格を類推されるおそれがあるため公表しない","同種の他の契約の予定価格を類推されるおそれがあるため公表しない",IF(VLOOKUP(A132,[7]令和3年度契約状況調査票!$F:$AR,20,FALSE)="－","－",IF(VLOOKUP(A132,[7]令和3年度契約状況調査票!$F:$AR,6,FALSE)&lt;&gt;"",TEXT(VLOOKUP(A132,[7]令和3年度契約状況調査票!$F:$AR,13,FALSE),"#,##0円")&amp;CHAR(10)&amp;"(A)",VLOOKUP(A132,[7]令和3年度契約状況調査票!$F:$AR,13,FALSE)))))</f>
        <v/>
      </c>
      <c r="I132" s="18" t="str">
        <f>IF(A132="","",VLOOKUP(A132,[7]令和3年度契約状況調査票!$F:$AR,14,FALSE))</f>
        <v/>
      </c>
      <c r="J132" s="20" t="str">
        <f>IF(A132="","",IF(VLOOKUP(A132,[7]令和3年度契約状況調査票!$F:$AR,20,FALSE)="②同種の他の契約の予定価格を類推されるおそれがあるため公表しない","－",IF(VLOOKUP(A132,[7]令和3年度契約状況調査票!$F:$AR,20,FALSE)="－","－",IF(VLOOKUP(A132,[7]令和3年度契約状況調査票!$F:$AR,6,FALSE)&lt;&gt;"",TEXT(VLOOKUP(A132,[7]令和3年度契約状況調査票!$F:$AR,16,FALSE),"#.0%")&amp;CHAR(10)&amp;"(B/A×100)",VLOOKUP(A132,[7]令和3年度契約状況調査票!$F:$AR,16,FALSE)))))</f>
        <v/>
      </c>
      <c r="K132" s="38"/>
      <c r="L132" s="20" t="str">
        <f>IF(A132="","",IF(VLOOKUP(A132,[7]令和3年度契約状況調査票!$F:$AR,26,FALSE)="①公益社団法人","公社",IF(VLOOKUP(A132,[7]令和3年度契約状況調査票!$F:$AR,26,FALSE)="②公益財団法人","公財","")))</f>
        <v/>
      </c>
      <c r="M132" s="20" t="str">
        <f>IF(A132="","",VLOOKUP(A132,[7]令和3年度契約状況調査票!$F:$AR,27,FALSE))</f>
        <v/>
      </c>
      <c r="N132" s="20" t="str">
        <f>IF(A132="","",IF(VLOOKUP(A132,[7]令和3年度契約状況調査票!$F:$AR,27,FALSE)="国所管",VLOOKUP(A132,[7]令和3年度契約状況調査票!$F:$AR,21,FALSE),""))</f>
        <v/>
      </c>
      <c r="O132" s="22" t="str">
        <f>IF(A132="","",IF(AND(Q132="○",P132="分担契約/単価契約"),"単価契約"&amp;CHAR(10)&amp;"予定調達総額 "&amp;TEXT(VLOOKUP(A132,[7]令和3年度契約状況調査票!$F:$AR,15,FALSE),"#,##0円")&amp;"(B)"&amp;CHAR(10)&amp;"分担契約"&amp;CHAR(10)&amp;VLOOKUP(A132,[7]令和3年度契約状況調査票!$F:$AR,31,FALSE),IF(AND(Q132="○",P132="分担契約"),"分担契約"&amp;CHAR(10)&amp;"契約総額 "&amp;TEXT(VLOOKUP(A132,[7]令和3年度契約状況調査票!$F:$AR,15,FALSE),"#,##0円")&amp;"(B)"&amp;CHAR(10)&amp;VLOOKUP(A132,[7]令和3年度契約状況調査票!$F:$AR,31,FALSE),(IF(P132="分担契約/単価契約","単価契約"&amp;CHAR(10)&amp;"予定調達総額 "&amp;TEXT(VLOOKUP(A132,[7]令和3年度契約状況調査票!$F:$AR,15,FALSE),"#,##0円")&amp;CHAR(10)&amp;"分担契約"&amp;CHAR(10)&amp;VLOOKUP(A132,[7]令和3年度契約状況調査票!$F:$AR,31,FALSE),IF(P132="分担契約","分担契約"&amp;CHAR(10)&amp;"契約総額 "&amp;TEXT(VLOOKUP(A132,[7]令和3年度契約状況調査票!$F:$AR,15,FALSE),"#,##0円")&amp;CHAR(10)&amp;VLOOKUP(A132,[7]令和3年度契約状況調査票!$F:$AR,31,FALSE),IF(P132="単価契約","単価契約"&amp;CHAR(10)&amp;"予定調達総額 "&amp;TEXT(VLOOKUP(A132,[7]令和3年度契約状況調査票!$F:$AR,15,FALSE),"#,##0円")&amp;CHAR(10)&amp;VLOOKUP(A132,[7]令和3年度契約状況調査票!$F:$AR,31,FALSE),VLOOKUP(A132,[7]令和3年度契約状況調査票!$F:$AR,31,FALSE))))))))</f>
        <v/>
      </c>
      <c r="P132" s="36" t="str">
        <f>IF(A132="","",VLOOKUP(A132,[7]令和3年度契約状況調査票!$F:$BY,52,FALSE))</f>
        <v/>
      </c>
    </row>
    <row r="133" spans="1:16" ht="60" hidden="1" customHeight="1">
      <c r="A133" s="42" t="str">
        <f>IF(MAX([7]令和3年度契約状況調査票!F127:F372)&gt;=ROW()-5,ROW()-5,"")</f>
        <v/>
      </c>
      <c r="B133" s="13" t="str">
        <f>IF(A133="","",VLOOKUP(A133,[7]令和3年度契約状況調査票!$F:$AR,4,FALSE))</f>
        <v/>
      </c>
      <c r="C133" s="14" t="str">
        <f>IF(A133="","",VLOOKUP(A133,[7]令和3年度契約状況調査票!$F:$AR,5,FALSE))</f>
        <v/>
      </c>
      <c r="D133" s="15" t="str">
        <f>IF(A133="","",VLOOKUP(A133,[7]令和3年度契約状況調査票!$F:$AR,8,FALSE))</f>
        <v/>
      </c>
      <c r="E133" s="13" t="str">
        <f>IF(A133="","",VLOOKUP(A133,[7]令和3年度契約状況調査票!$F:$AR,9,FALSE))</f>
        <v/>
      </c>
      <c r="F133" s="16" t="str">
        <f>IF(A133="","",VLOOKUP(A133,[7]令和3年度契約状況調査票!$F:$AR,10,FALSE))</f>
        <v/>
      </c>
      <c r="G133" s="45" t="str">
        <f>IF(A133="","",VLOOKUP(A133,[7]令和3年度契約状況調査票!$F:$AR,30,FALSE))</f>
        <v/>
      </c>
      <c r="H133" s="18" t="str">
        <f>IF(A133="","",IF(VLOOKUP(A133,[7]令和3年度契約状況調査票!$F:$AR,20,FALSE)="②同種の他の契約の予定価格を類推されるおそれがあるため公表しない","同種の他の契約の予定価格を類推されるおそれがあるため公表しない",IF(VLOOKUP(A133,[7]令和3年度契約状況調査票!$F:$AR,20,FALSE)="－","－",IF(VLOOKUP(A133,[7]令和3年度契約状況調査票!$F:$AR,6,FALSE)&lt;&gt;"",TEXT(VLOOKUP(A133,[7]令和3年度契約状況調査票!$F:$AR,13,FALSE),"#,##0円")&amp;CHAR(10)&amp;"(A)",VLOOKUP(A133,[7]令和3年度契約状況調査票!$F:$AR,13,FALSE)))))</f>
        <v/>
      </c>
      <c r="I133" s="18" t="str">
        <f>IF(A133="","",VLOOKUP(A133,[7]令和3年度契約状況調査票!$F:$AR,14,FALSE))</f>
        <v/>
      </c>
      <c r="J133" s="20" t="str">
        <f>IF(A133="","",IF(VLOOKUP(A133,[7]令和3年度契約状況調査票!$F:$AR,20,FALSE)="②同種の他の契約の予定価格を類推されるおそれがあるため公表しない","－",IF(VLOOKUP(A133,[7]令和3年度契約状況調査票!$F:$AR,20,FALSE)="－","－",IF(VLOOKUP(A133,[7]令和3年度契約状況調査票!$F:$AR,6,FALSE)&lt;&gt;"",TEXT(VLOOKUP(A133,[7]令和3年度契約状況調査票!$F:$AR,16,FALSE),"#.0%")&amp;CHAR(10)&amp;"(B/A×100)",VLOOKUP(A133,[7]令和3年度契約状況調査票!$F:$AR,16,FALSE)))))</f>
        <v/>
      </c>
      <c r="K133" s="38"/>
      <c r="L133" s="20" t="str">
        <f>IF(A133="","",IF(VLOOKUP(A133,[7]令和3年度契約状況調査票!$F:$AR,26,FALSE)="①公益社団法人","公社",IF(VLOOKUP(A133,[7]令和3年度契約状況調査票!$F:$AR,26,FALSE)="②公益財団法人","公財","")))</f>
        <v/>
      </c>
      <c r="M133" s="20" t="str">
        <f>IF(A133="","",VLOOKUP(A133,[7]令和3年度契約状況調査票!$F:$AR,27,FALSE))</f>
        <v/>
      </c>
      <c r="N133" s="20" t="str">
        <f>IF(A133="","",IF(VLOOKUP(A133,[7]令和3年度契約状況調査票!$F:$AR,27,FALSE)="国所管",VLOOKUP(A133,[7]令和3年度契約状況調査票!$F:$AR,21,FALSE),""))</f>
        <v/>
      </c>
      <c r="O133" s="22" t="str">
        <f>IF(A133="","",IF(AND(Q133="○",P133="分担契約/単価契約"),"単価契約"&amp;CHAR(10)&amp;"予定調達総額 "&amp;TEXT(VLOOKUP(A133,[7]令和3年度契約状況調査票!$F:$AR,15,FALSE),"#,##0円")&amp;"(B)"&amp;CHAR(10)&amp;"分担契約"&amp;CHAR(10)&amp;VLOOKUP(A133,[7]令和3年度契約状況調査票!$F:$AR,31,FALSE),IF(AND(Q133="○",P133="分担契約"),"分担契約"&amp;CHAR(10)&amp;"契約総額 "&amp;TEXT(VLOOKUP(A133,[7]令和3年度契約状況調査票!$F:$AR,15,FALSE),"#,##0円")&amp;"(B)"&amp;CHAR(10)&amp;VLOOKUP(A133,[7]令和3年度契約状況調査票!$F:$AR,31,FALSE),(IF(P133="分担契約/単価契約","単価契約"&amp;CHAR(10)&amp;"予定調達総額 "&amp;TEXT(VLOOKUP(A133,[7]令和3年度契約状況調査票!$F:$AR,15,FALSE),"#,##0円")&amp;CHAR(10)&amp;"分担契約"&amp;CHAR(10)&amp;VLOOKUP(A133,[7]令和3年度契約状況調査票!$F:$AR,31,FALSE),IF(P133="分担契約","分担契約"&amp;CHAR(10)&amp;"契約総額 "&amp;TEXT(VLOOKUP(A133,[7]令和3年度契約状況調査票!$F:$AR,15,FALSE),"#,##0円")&amp;CHAR(10)&amp;VLOOKUP(A133,[7]令和3年度契約状況調査票!$F:$AR,31,FALSE),IF(P133="単価契約","単価契約"&amp;CHAR(10)&amp;"予定調達総額 "&amp;TEXT(VLOOKUP(A133,[7]令和3年度契約状況調査票!$F:$AR,15,FALSE),"#,##0円")&amp;CHAR(10)&amp;VLOOKUP(A133,[7]令和3年度契約状況調査票!$F:$AR,31,FALSE),VLOOKUP(A133,[7]令和3年度契約状況調査票!$F:$AR,31,FALSE))))))))</f>
        <v/>
      </c>
      <c r="P133" s="36" t="str">
        <f>IF(A133="","",VLOOKUP(A133,[7]令和3年度契約状況調査票!$F:$BY,52,FALSE))</f>
        <v/>
      </c>
    </row>
    <row r="134" spans="1:16" ht="60" hidden="1" customHeight="1">
      <c r="A134" s="42" t="str">
        <f>IF(MAX([7]令和3年度契約状況調査票!F128:F373)&gt;=ROW()-5,ROW()-5,"")</f>
        <v/>
      </c>
      <c r="B134" s="13" t="str">
        <f>IF(A134="","",VLOOKUP(A134,[7]令和3年度契約状況調査票!$F:$AR,4,FALSE))</f>
        <v/>
      </c>
      <c r="C134" s="14" t="str">
        <f>IF(A134="","",VLOOKUP(A134,[7]令和3年度契約状況調査票!$F:$AR,5,FALSE))</f>
        <v/>
      </c>
      <c r="D134" s="15" t="str">
        <f>IF(A134="","",VLOOKUP(A134,[7]令和3年度契約状況調査票!$F:$AR,8,FALSE))</f>
        <v/>
      </c>
      <c r="E134" s="13" t="str">
        <f>IF(A134="","",VLOOKUP(A134,[7]令和3年度契約状況調査票!$F:$AR,9,FALSE))</f>
        <v/>
      </c>
      <c r="F134" s="16" t="str">
        <f>IF(A134="","",VLOOKUP(A134,[7]令和3年度契約状況調査票!$F:$AR,10,FALSE))</f>
        <v/>
      </c>
      <c r="G134" s="45" t="str">
        <f>IF(A134="","",VLOOKUP(A134,[7]令和3年度契約状況調査票!$F:$AR,30,FALSE))</f>
        <v/>
      </c>
      <c r="H134" s="18" t="str">
        <f>IF(A134="","",IF(VLOOKUP(A134,[7]令和3年度契約状況調査票!$F:$AR,20,FALSE)="②同種の他の契約の予定価格を類推されるおそれがあるため公表しない","同種の他の契約の予定価格を類推されるおそれがあるため公表しない",IF(VLOOKUP(A134,[7]令和3年度契約状況調査票!$F:$AR,20,FALSE)="－","－",IF(VLOOKUP(A134,[7]令和3年度契約状況調査票!$F:$AR,6,FALSE)&lt;&gt;"",TEXT(VLOOKUP(A134,[7]令和3年度契約状況調査票!$F:$AR,13,FALSE),"#,##0円")&amp;CHAR(10)&amp;"(A)",VLOOKUP(A134,[7]令和3年度契約状況調査票!$F:$AR,13,FALSE)))))</f>
        <v/>
      </c>
      <c r="I134" s="18" t="str">
        <f>IF(A134="","",VLOOKUP(A134,[7]令和3年度契約状況調査票!$F:$AR,14,FALSE))</f>
        <v/>
      </c>
      <c r="J134" s="20" t="str">
        <f>IF(A134="","",IF(VLOOKUP(A134,[7]令和3年度契約状況調査票!$F:$AR,20,FALSE)="②同種の他の契約の予定価格を類推されるおそれがあるため公表しない","－",IF(VLOOKUP(A134,[7]令和3年度契約状況調査票!$F:$AR,20,FALSE)="－","－",IF(VLOOKUP(A134,[7]令和3年度契約状況調査票!$F:$AR,6,FALSE)&lt;&gt;"",TEXT(VLOOKUP(A134,[7]令和3年度契約状況調査票!$F:$AR,16,FALSE),"#.0%")&amp;CHAR(10)&amp;"(B/A×100)",VLOOKUP(A134,[7]令和3年度契約状況調査票!$F:$AR,16,FALSE)))))</f>
        <v/>
      </c>
      <c r="K134" s="38"/>
      <c r="L134" s="20" t="str">
        <f>IF(A134="","",IF(VLOOKUP(A134,[7]令和3年度契約状況調査票!$F:$AR,26,FALSE)="①公益社団法人","公社",IF(VLOOKUP(A134,[7]令和3年度契約状況調査票!$F:$AR,26,FALSE)="②公益財団法人","公財","")))</f>
        <v/>
      </c>
      <c r="M134" s="20" t="str">
        <f>IF(A134="","",VLOOKUP(A134,[7]令和3年度契約状況調査票!$F:$AR,27,FALSE))</f>
        <v/>
      </c>
      <c r="N134" s="20" t="str">
        <f>IF(A134="","",IF(VLOOKUP(A134,[7]令和3年度契約状況調査票!$F:$AR,27,FALSE)="国所管",VLOOKUP(A134,[7]令和3年度契約状況調査票!$F:$AR,21,FALSE),""))</f>
        <v/>
      </c>
      <c r="O134" s="22" t="str">
        <f>IF(A134="","",IF(AND(Q134="○",P134="分担契約/単価契約"),"単価契約"&amp;CHAR(10)&amp;"予定調達総額 "&amp;TEXT(VLOOKUP(A134,[7]令和3年度契約状況調査票!$F:$AR,15,FALSE),"#,##0円")&amp;"(B)"&amp;CHAR(10)&amp;"分担契約"&amp;CHAR(10)&amp;VLOOKUP(A134,[7]令和3年度契約状況調査票!$F:$AR,31,FALSE),IF(AND(Q134="○",P134="分担契約"),"分担契約"&amp;CHAR(10)&amp;"契約総額 "&amp;TEXT(VLOOKUP(A134,[7]令和3年度契約状況調査票!$F:$AR,15,FALSE),"#,##0円")&amp;"(B)"&amp;CHAR(10)&amp;VLOOKUP(A134,[7]令和3年度契約状況調査票!$F:$AR,31,FALSE),(IF(P134="分担契約/単価契約","単価契約"&amp;CHAR(10)&amp;"予定調達総額 "&amp;TEXT(VLOOKUP(A134,[7]令和3年度契約状況調査票!$F:$AR,15,FALSE),"#,##0円")&amp;CHAR(10)&amp;"分担契約"&amp;CHAR(10)&amp;VLOOKUP(A134,[7]令和3年度契約状況調査票!$F:$AR,31,FALSE),IF(P134="分担契約","分担契約"&amp;CHAR(10)&amp;"契約総額 "&amp;TEXT(VLOOKUP(A134,[7]令和3年度契約状況調査票!$F:$AR,15,FALSE),"#,##0円")&amp;CHAR(10)&amp;VLOOKUP(A134,[7]令和3年度契約状況調査票!$F:$AR,31,FALSE),IF(P134="単価契約","単価契約"&amp;CHAR(10)&amp;"予定調達総額 "&amp;TEXT(VLOOKUP(A134,[7]令和3年度契約状況調査票!$F:$AR,15,FALSE),"#,##0円")&amp;CHAR(10)&amp;VLOOKUP(A134,[7]令和3年度契約状況調査票!$F:$AR,31,FALSE),VLOOKUP(A134,[7]令和3年度契約状況調査票!$F:$AR,31,FALSE))))))))</f>
        <v/>
      </c>
      <c r="P134" s="36" t="str">
        <f>IF(A134="","",VLOOKUP(A134,[7]令和3年度契約状況調査票!$F:$BY,52,FALSE))</f>
        <v/>
      </c>
    </row>
    <row r="135" spans="1:16" ht="60" hidden="1" customHeight="1">
      <c r="A135" s="42" t="str">
        <f>IF(MAX([7]令和3年度契約状況調査票!F129:F374)&gt;=ROW()-5,ROW()-5,"")</f>
        <v/>
      </c>
      <c r="B135" s="13" t="str">
        <f>IF(A135="","",VLOOKUP(A135,[7]令和3年度契約状況調査票!$F:$AR,4,FALSE))</f>
        <v/>
      </c>
      <c r="C135" s="14" t="str">
        <f>IF(A135="","",VLOOKUP(A135,[7]令和3年度契約状況調査票!$F:$AR,5,FALSE))</f>
        <v/>
      </c>
      <c r="D135" s="15" t="str">
        <f>IF(A135="","",VLOOKUP(A135,[7]令和3年度契約状況調査票!$F:$AR,8,FALSE))</f>
        <v/>
      </c>
      <c r="E135" s="13" t="str">
        <f>IF(A135="","",VLOOKUP(A135,[7]令和3年度契約状況調査票!$F:$AR,9,FALSE))</f>
        <v/>
      </c>
      <c r="F135" s="16" t="str">
        <f>IF(A135="","",VLOOKUP(A135,[7]令和3年度契約状況調査票!$F:$AR,10,FALSE))</f>
        <v/>
      </c>
      <c r="G135" s="45" t="str">
        <f>IF(A135="","",VLOOKUP(A135,[7]令和3年度契約状況調査票!$F:$AR,30,FALSE))</f>
        <v/>
      </c>
      <c r="H135" s="18" t="str">
        <f>IF(A135="","",IF(VLOOKUP(A135,[7]令和3年度契約状況調査票!$F:$AR,20,FALSE)="②同種の他の契約の予定価格を類推されるおそれがあるため公表しない","同種の他の契約の予定価格を類推されるおそれがあるため公表しない",IF(VLOOKUP(A135,[7]令和3年度契約状況調査票!$F:$AR,20,FALSE)="－","－",IF(VLOOKUP(A135,[7]令和3年度契約状況調査票!$F:$AR,6,FALSE)&lt;&gt;"",TEXT(VLOOKUP(A135,[7]令和3年度契約状況調査票!$F:$AR,13,FALSE),"#,##0円")&amp;CHAR(10)&amp;"(A)",VLOOKUP(A135,[7]令和3年度契約状況調査票!$F:$AR,13,FALSE)))))</f>
        <v/>
      </c>
      <c r="I135" s="18" t="str">
        <f>IF(A135="","",VLOOKUP(A135,[7]令和3年度契約状況調査票!$F:$AR,14,FALSE))</f>
        <v/>
      </c>
      <c r="J135" s="20" t="str">
        <f>IF(A135="","",IF(VLOOKUP(A135,[7]令和3年度契約状況調査票!$F:$AR,20,FALSE)="②同種の他の契約の予定価格を類推されるおそれがあるため公表しない","－",IF(VLOOKUP(A135,[7]令和3年度契約状況調査票!$F:$AR,20,FALSE)="－","－",IF(VLOOKUP(A135,[7]令和3年度契約状況調査票!$F:$AR,6,FALSE)&lt;&gt;"",TEXT(VLOOKUP(A135,[7]令和3年度契約状況調査票!$F:$AR,16,FALSE),"#.0%")&amp;CHAR(10)&amp;"(B/A×100)",VLOOKUP(A135,[7]令和3年度契約状況調査票!$F:$AR,16,FALSE)))))</f>
        <v/>
      </c>
      <c r="K135" s="38"/>
      <c r="L135" s="20" t="str">
        <f>IF(A135="","",IF(VLOOKUP(A135,[7]令和3年度契約状況調査票!$F:$AR,26,FALSE)="①公益社団法人","公社",IF(VLOOKUP(A135,[7]令和3年度契約状況調査票!$F:$AR,26,FALSE)="②公益財団法人","公財","")))</f>
        <v/>
      </c>
      <c r="M135" s="20" t="str">
        <f>IF(A135="","",VLOOKUP(A135,[7]令和3年度契約状況調査票!$F:$AR,27,FALSE))</f>
        <v/>
      </c>
      <c r="N135" s="20" t="str">
        <f>IF(A135="","",IF(VLOOKUP(A135,[7]令和3年度契約状況調査票!$F:$AR,27,FALSE)="国所管",VLOOKUP(A135,[7]令和3年度契約状況調査票!$F:$AR,21,FALSE),""))</f>
        <v/>
      </c>
      <c r="O135" s="22" t="str">
        <f>IF(A135="","",IF(AND(Q135="○",P135="分担契約/単価契約"),"単価契約"&amp;CHAR(10)&amp;"予定調達総額 "&amp;TEXT(VLOOKUP(A135,[7]令和3年度契約状況調査票!$F:$AR,15,FALSE),"#,##0円")&amp;"(B)"&amp;CHAR(10)&amp;"分担契約"&amp;CHAR(10)&amp;VLOOKUP(A135,[7]令和3年度契約状況調査票!$F:$AR,31,FALSE),IF(AND(Q135="○",P135="分担契約"),"分担契約"&amp;CHAR(10)&amp;"契約総額 "&amp;TEXT(VLOOKUP(A135,[7]令和3年度契約状況調査票!$F:$AR,15,FALSE),"#,##0円")&amp;"(B)"&amp;CHAR(10)&amp;VLOOKUP(A135,[7]令和3年度契約状況調査票!$F:$AR,31,FALSE),(IF(P135="分担契約/単価契約","単価契約"&amp;CHAR(10)&amp;"予定調達総額 "&amp;TEXT(VLOOKUP(A135,[7]令和3年度契約状況調査票!$F:$AR,15,FALSE),"#,##0円")&amp;CHAR(10)&amp;"分担契約"&amp;CHAR(10)&amp;VLOOKUP(A135,[7]令和3年度契約状況調査票!$F:$AR,31,FALSE),IF(P135="分担契約","分担契約"&amp;CHAR(10)&amp;"契約総額 "&amp;TEXT(VLOOKUP(A135,[7]令和3年度契約状況調査票!$F:$AR,15,FALSE),"#,##0円")&amp;CHAR(10)&amp;VLOOKUP(A135,[7]令和3年度契約状況調査票!$F:$AR,31,FALSE),IF(P135="単価契約","単価契約"&amp;CHAR(10)&amp;"予定調達総額 "&amp;TEXT(VLOOKUP(A135,[7]令和3年度契約状況調査票!$F:$AR,15,FALSE),"#,##0円")&amp;CHAR(10)&amp;VLOOKUP(A135,[7]令和3年度契約状況調査票!$F:$AR,31,FALSE),VLOOKUP(A135,[7]令和3年度契約状況調査票!$F:$AR,31,FALSE))))))))</f>
        <v/>
      </c>
      <c r="P135" s="36" t="str">
        <f>IF(A135="","",VLOOKUP(A135,[7]令和3年度契約状況調査票!$F:$BY,52,FALSE))</f>
        <v/>
      </c>
    </row>
    <row r="136" spans="1:16" ht="60" hidden="1" customHeight="1">
      <c r="A136" s="42" t="str">
        <f>IF(MAX([7]令和3年度契約状況調査票!F130:F375)&gt;=ROW()-5,ROW()-5,"")</f>
        <v/>
      </c>
      <c r="B136" s="13" t="str">
        <f>IF(A136="","",VLOOKUP(A136,[7]令和3年度契約状況調査票!$F:$AR,4,FALSE))</f>
        <v/>
      </c>
      <c r="C136" s="14" t="str">
        <f>IF(A136="","",VLOOKUP(A136,[7]令和3年度契約状況調査票!$F:$AR,5,FALSE))</f>
        <v/>
      </c>
      <c r="D136" s="15" t="str">
        <f>IF(A136="","",VLOOKUP(A136,[7]令和3年度契約状況調査票!$F:$AR,8,FALSE))</f>
        <v/>
      </c>
      <c r="E136" s="13" t="str">
        <f>IF(A136="","",VLOOKUP(A136,[7]令和3年度契約状況調査票!$F:$AR,9,FALSE))</f>
        <v/>
      </c>
      <c r="F136" s="16" t="str">
        <f>IF(A136="","",VLOOKUP(A136,[7]令和3年度契約状況調査票!$F:$AR,10,FALSE))</f>
        <v/>
      </c>
      <c r="G136" s="45" t="str">
        <f>IF(A136="","",VLOOKUP(A136,[7]令和3年度契約状況調査票!$F:$AR,30,FALSE))</f>
        <v/>
      </c>
      <c r="H136" s="18" t="str">
        <f>IF(A136="","",IF(VLOOKUP(A136,[7]令和3年度契約状況調査票!$F:$AR,20,FALSE)="②同種の他の契約の予定価格を類推されるおそれがあるため公表しない","同種の他の契約の予定価格を類推されるおそれがあるため公表しない",IF(VLOOKUP(A136,[7]令和3年度契約状況調査票!$F:$AR,20,FALSE)="－","－",IF(VLOOKUP(A136,[7]令和3年度契約状況調査票!$F:$AR,6,FALSE)&lt;&gt;"",TEXT(VLOOKUP(A136,[7]令和3年度契約状況調査票!$F:$AR,13,FALSE),"#,##0円")&amp;CHAR(10)&amp;"(A)",VLOOKUP(A136,[7]令和3年度契約状況調査票!$F:$AR,13,FALSE)))))</f>
        <v/>
      </c>
      <c r="I136" s="18" t="str">
        <f>IF(A136="","",VLOOKUP(A136,[7]令和3年度契約状況調査票!$F:$AR,14,FALSE))</f>
        <v/>
      </c>
      <c r="J136" s="20" t="str">
        <f>IF(A136="","",IF(VLOOKUP(A136,[7]令和3年度契約状況調査票!$F:$AR,20,FALSE)="②同種の他の契約の予定価格を類推されるおそれがあるため公表しない","－",IF(VLOOKUP(A136,[7]令和3年度契約状況調査票!$F:$AR,20,FALSE)="－","－",IF(VLOOKUP(A136,[7]令和3年度契約状況調査票!$F:$AR,6,FALSE)&lt;&gt;"",TEXT(VLOOKUP(A136,[7]令和3年度契約状況調査票!$F:$AR,16,FALSE),"#.0%")&amp;CHAR(10)&amp;"(B/A×100)",VLOOKUP(A136,[7]令和3年度契約状況調査票!$F:$AR,16,FALSE)))))</f>
        <v/>
      </c>
      <c r="K136" s="38"/>
      <c r="L136" s="20" t="str">
        <f>IF(A136="","",IF(VLOOKUP(A136,[7]令和3年度契約状況調査票!$F:$AR,26,FALSE)="①公益社団法人","公社",IF(VLOOKUP(A136,[7]令和3年度契約状況調査票!$F:$AR,26,FALSE)="②公益財団法人","公財","")))</f>
        <v/>
      </c>
      <c r="M136" s="20" t="str">
        <f>IF(A136="","",VLOOKUP(A136,[7]令和3年度契約状況調査票!$F:$AR,27,FALSE))</f>
        <v/>
      </c>
      <c r="N136" s="20" t="str">
        <f>IF(A136="","",IF(VLOOKUP(A136,[7]令和3年度契約状況調査票!$F:$AR,27,FALSE)="国所管",VLOOKUP(A136,[7]令和3年度契約状況調査票!$F:$AR,21,FALSE),""))</f>
        <v/>
      </c>
      <c r="O136" s="22" t="str">
        <f>IF(A136="","",IF(AND(Q136="○",P136="分担契約/単価契約"),"単価契約"&amp;CHAR(10)&amp;"予定調達総額 "&amp;TEXT(VLOOKUP(A136,[7]令和3年度契約状況調査票!$F:$AR,15,FALSE),"#,##0円")&amp;"(B)"&amp;CHAR(10)&amp;"分担契約"&amp;CHAR(10)&amp;VLOOKUP(A136,[7]令和3年度契約状況調査票!$F:$AR,31,FALSE),IF(AND(Q136="○",P136="分担契約"),"分担契約"&amp;CHAR(10)&amp;"契約総額 "&amp;TEXT(VLOOKUP(A136,[7]令和3年度契約状況調査票!$F:$AR,15,FALSE),"#,##0円")&amp;"(B)"&amp;CHAR(10)&amp;VLOOKUP(A136,[7]令和3年度契約状況調査票!$F:$AR,31,FALSE),(IF(P136="分担契約/単価契約","単価契約"&amp;CHAR(10)&amp;"予定調達総額 "&amp;TEXT(VLOOKUP(A136,[7]令和3年度契約状況調査票!$F:$AR,15,FALSE),"#,##0円")&amp;CHAR(10)&amp;"分担契約"&amp;CHAR(10)&amp;VLOOKUP(A136,[7]令和3年度契約状況調査票!$F:$AR,31,FALSE),IF(P136="分担契約","分担契約"&amp;CHAR(10)&amp;"契約総額 "&amp;TEXT(VLOOKUP(A136,[7]令和3年度契約状況調査票!$F:$AR,15,FALSE),"#,##0円")&amp;CHAR(10)&amp;VLOOKUP(A136,[7]令和3年度契約状況調査票!$F:$AR,31,FALSE),IF(P136="単価契約","単価契約"&amp;CHAR(10)&amp;"予定調達総額 "&amp;TEXT(VLOOKUP(A136,[7]令和3年度契約状況調査票!$F:$AR,15,FALSE),"#,##0円")&amp;CHAR(10)&amp;VLOOKUP(A136,[7]令和3年度契約状況調査票!$F:$AR,31,FALSE),VLOOKUP(A136,[7]令和3年度契約状況調査票!$F:$AR,31,FALSE))))))))</f>
        <v/>
      </c>
      <c r="P136" s="36" t="str">
        <f>IF(A136="","",VLOOKUP(A136,[7]令和3年度契約状況調査票!$F:$BY,52,FALSE))</f>
        <v/>
      </c>
    </row>
    <row r="137" spans="1:16" ht="60" hidden="1" customHeight="1">
      <c r="A137" s="42" t="str">
        <f>IF(MAX([7]令和3年度契約状況調査票!F131:F376)&gt;=ROW()-5,ROW()-5,"")</f>
        <v/>
      </c>
      <c r="B137" s="13" t="str">
        <f>IF(A137="","",VLOOKUP(A137,[7]令和3年度契約状況調査票!$F:$AR,4,FALSE))</f>
        <v/>
      </c>
      <c r="C137" s="14" t="str">
        <f>IF(A137="","",VLOOKUP(A137,[7]令和3年度契約状況調査票!$F:$AR,5,FALSE))</f>
        <v/>
      </c>
      <c r="D137" s="15" t="str">
        <f>IF(A137="","",VLOOKUP(A137,[7]令和3年度契約状況調査票!$F:$AR,8,FALSE))</f>
        <v/>
      </c>
      <c r="E137" s="13" t="str">
        <f>IF(A137="","",VLOOKUP(A137,[7]令和3年度契約状況調査票!$F:$AR,9,FALSE))</f>
        <v/>
      </c>
      <c r="F137" s="16" t="str">
        <f>IF(A137="","",VLOOKUP(A137,[7]令和3年度契約状況調査票!$F:$AR,10,FALSE))</f>
        <v/>
      </c>
      <c r="G137" s="45" t="str">
        <f>IF(A137="","",VLOOKUP(A137,[7]令和3年度契約状況調査票!$F:$AR,30,FALSE))</f>
        <v/>
      </c>
      <c r="H137" s="18" t="str">
        <f>IF(A137="","",IF(VLOOKUP(A137,[7]令和3年度契約状況調査票!$F:$AR,20,FALSE)="②同種の他の契約の予定価格を類推されるおそれがあるため公表しない","同種の他の契約の予定価格を類推されるおそれがあるため公表しない",IF(VLOOKUP(A137,[7]令和3年度契約状況調査票!$F:$AR,20,FALSE)="－","－",IF(VLOOKUP(A137,[7]令和3年度契約状況調査票!$F:$AR,6,FALSE)&lt;&gt;"",TEXT(VLOOKUP(A137,[7]令和3年度契約状況調査票!$F:$AR,13,FALSE),"#,##0円")&amp;CHAR(10)&amp;"(A)",VLOOKUP(A137,[7]令和3年度契約状況調査票!$F:$AR,13,FALSE)))))</f>
        <v/>
      </c>
      <c r="I137" s="18" t="str">
        <f>IF(A137="","",VLOOKUP(A137,[7]令和3年度契約状況調査票!$F:$AR,14,FALSE))</f>
        <v/>
      </c>
      <c r="J137" s="20" t="str">
        <f>IF(A137="","",IF(VLOOKUP(A137,[7]令和3年度契約状況調査票!$F:$AR,20,FALSE)="②同種の他の契約の予定価格を類推されるおそれがあるため公表しない","－",IF(VLOOKUP(A137,[7]令和3年度契約状況調査票!$F:$AR,20,FALSE)="－","－",IF(VLOOKUP(A137,[7]令和3年度契約状況調査票!$F:$AR,6,FALSE)&lt;&gt;"",TEXT(VLOOKUP(A137,[7]令和3年度契約状況調査票!$F:$AR,16,FALSE),"#.0%")&amp;CHAR(10)&amp;"(B/A×100)",VLOOKUP(A137,[7]令和3年度契約状況調査票!$F:$AR,16,FALSE)))))</f>
        <v/>
      </c>
      <c r="K137" s="38"/>
      <c r="L137" s="20" t="str">
        <f>IF(A137="","",IF(VLOOKUP(A137,[7]令和3年度契約状況調査票!$F:$AR,26,FALSE)="①公益社団法人","公社",IF(VLOOKUP(A137,[7]令和3年度契約状況調査票!$F:$AR,26,FALSE)="②公益財団法人","公財","")))</f>
        <v/>
      </c>
      <c r="M137" s="20" t="str">
        <f>IF(A137="","",VLOOKUP(A137,[7]令和3年度契約状況調査票!$F:$AR,27,FALSE))</f>
        <v/>
      </c>
      <c r="N137" s="20" t="str">
        <f>IF(A137="","",IF(VLOOKUP(A137,[7]令和3年度契約状況調査票!$F:$AR,27,FALSE)="国所管",VLOOKUP(A137,[7]令和3年度契約状況調査票!$F:$AR,21,FALSE),""))</f>
        <v/>
      </c>
      <c r="O137" s="22" t="str">
        <f>IF(A137="","",IF(AND(Q137="○",P137="分担契約/単価契約"),"単価契約"&amp;CHAR(10)&amp;"予定調達総額 "&amp;TEXT(VLOOKUP(A137,[7]令和3年度契約状況調査票!$F:$AR,15,FALSE),"#,##0円")&amp;"(B)"&amp;CHAR(10)&amp;"分担契約"&amp;CHAR(10)&amp;VLOOKUP(A137,[7]令和3年度契約状況調査票!$F:$AR,31,FALSE),IF(AND(Q137="○",P137="分担契約"),"分担契約"&amp;CHAR(10)&amp;"契約総額 "&amp;TEXT(VLOOKUP(A137,[7]令和3年度契約状況調査票!$F:$AR,15,FALSE),"#,##0円")&amp;"(B)"&amp;CHAR(10)&amp;VLOOKUP(A137,[7]令和3年度契約状況調査票!$F:$AR,31,FALSE),(IF(P137="分担契約/単価契約","単価契約"&amp;CHAR(10)&amp;"予定調達総額 "&amp;TEXT(VLOOKUP(A137,[7]令和3年度契約状況調査票!$F:$AR,15,FALSE),"#,##0円")&amp;CHAR(10)&amp;"分担契約"&amp;CHAR(10)&amp;VLOOKUP(A137,[7]令和3年度契約状況調査票!$F:$AR,31,FALSE),IF(P137="分担契約","分担契約"&amp;CHAR(10)&amp;"契約総額 "&amp;TEXT(VLOOKUP(A137,[7]令和3年度契約状況調査票!$F:$AR,15,FALSE),"#,##0円")&amp;CHAR(10)&amp;VLOOKUP(A137,[7]令和3年度契約状況調査票!$F:$AR,31,FALSE),IF(P137="単価契約","単価契約"&amp;CHAR(10)&amp;"予定調達総額 "&amp;TEXT(VLOOKUP(A137,[7]令和3年度契約状況調査票!$F:$AR,15,FALSE),"#,##0円")&amp;CHAR(10)&amp;VLOOKUP(A137,[7]令和3年度契約状況調査票!$F:$AR,31,FALSE),VLOOKUP(A137,[7]令和3年度契約状況調査票!$F:$AR,31,FALSE))))))))</f>
        <v/>
      </c>
      <c r="P137" s="36" t="str">
        <f>IF(A137="","",VLOOKUP(A137,[7]令和3年度契約状況調査票!$F:$BY,52,FALSE))</f>
        <v/>
      </c>
    </row>
    <row r="138" spans="1:16" ht="60" hidden="1" customHeight="1">
      <c r="A138" s="42" t="str">
        <f>IF(MAX([7]令和3年度契約状況調査票!F132:F377)&gt;=ROW()-5,ROW()-5,"")</f>
        <v/>
      </c>
      <c r="B138" s="13" t="str">
        <f>IF(A138="","",VLOOKUP(A138,[7]令和3年度契約状況調査票!$F:$AR,4,FALSE))</f>
        <v/>
      </c>
      <c r="C138" s="14" t="str">
        <f>IF(A138="","",VLOOKUP(A138,[7]令和3年度契約状況調査票!$F:$AR,5,FALSE))</f>
        <v/>
      </c>
      <c r="D138" s="15" t="str">
        <f>IF(A138="","",VLOOKUP(A138,[7]令和3年度契約状況調査票!$F:$AR,8,FALSE))</f>
        <v/>
      </c>
      <c r="E138" s="13" t="str">
        <f>IF(A138="","",VLOOKUP(A138,[7]令和3年度契約状況調査票!$F:$AR,9,FALSE))</f>
        <v/>
      </c>
      <c r="F138" s="16" t="str">
        <f>IF(A138="","",VLOOKUP(A138,[7]令和3年度契約状況調査票!$F:$AR,10,FALSE))</f>
        <v/>
      </c>
      <c r="G138" s="45" t="str">
        <f>IF(A138="","",VLOOKUP(A138,[7]令和3年度契約状況調査票!$F:$AR,30,FALSE))</f>
        <v/>
      </c>
      <c r="H138" s="18" t="str">
        <f>IF(A138="","",IF(VLOOKUP(A138,[7]令和3年度契約状況調査票!$F:$AR,20,FALSE)="②同種の他の契約の予定価格を類推されるおそれがあるため公表しない","同種の他の契約の予定価格を類推されるおそれがあるため公表しない",IF(VLOOKUP(A138,[7]令和3年度契約状況調査票!$F:$AR,20,FALSE)="－","－",IF(VLOOKUP(A138,[7]令和3年度契約状況調査票!$F:$AR,6,FALSE)&lt;&gt;"",TEXT(VLOOKUP(A138,[7]令和3年度契約状況調査票!$F:$AR,13,FALSE),"#,##0円")&amp;CHAR(10)&amp;"(A)",VLOOKUP(A138,[7]令和3年度契約状況調査票!$F:$AR,13,FALSE)))))</f>
        <v/>
      </c>
      <c r="I138" s="18" t="str">
        <f>IF(A138="","",VLOOKUP(A138,[7]令和3年度契約状況調査票!$F:$AR,14,FALSE))</f>
        <v/>
      </c>
      <c r="J138" s="20" t="str">
        <f>IF(A138="","",IF(VLOOKUP(A138,[7]令和3年度契約状況調査票!$F:$AR,20,FALSE)="②同種の他の契約の予定価格を類推されるおそれがあるため公表しない","－",IF(VLOOKUP(A138,[7]令和3年度契約状況調査票!$F:$AR,20,FALSE)="－","－",IF(VLOOKUP(A138,[7]令和3年度契約状況調査票!$F:$AR,6,FALSE)&lt;&gt;"",TEXT(VLOOKUP(A138,[7]令和3年度契約状況調査票!$F:$AR,16,FALSE),"#.0%")&amp;CHAR(10)&amp;"(B/A×100)",VLOOKUP(A138,[7]令和3年度契約状況調査票!$F:$AR,16,FALSE)))))</f>
        <v/>
      </c>
      <c r="K138" s="38"/>
      <c r="L138" s="20" t="str">
        <f>IF(A138="","",IF(VLOOKUP(A138,[7]令和3年度契約状況調査票!$F:$AR,26,FALSE)="①公益社団法人","公社",IF(VLOOKUP(A138,[7]令和3年度契約状況調査票!$F:$AR,26,FALSE)="②公益財団法人","公財","")))</f>
        <v/>
      </c>
      <c r="M138" s="20" t="str">
        <f>IF(A138="","",VLOOKUP(A138,[7]令和3年度契約状況調査票!$F:$AR,27,FALSE))</f>
        <v/>
      </c>
      <c r="N138" s="20" t="str">
        <f>IF(A138="","",IF(VLOOKUP(A138,[7]令和3年度契約状況調査票!$F:$AR,27,FALSE)="国所管",VLOOKUP(A138,[7]令和3年度契約状況調査票!$F:$AR,21,FALSE),""))</f>
        <v/>
      </c>
      <c r="O138" s="22" t="str">
        <f>IF(A138="","",IF(AND(Q138="○",P138="分担契約/単価契約"),"単価契約"&amp;CHAR(10)&amp;"予定調達総額 "&amp;TEXT(VLOOKUP(A138,[7]令和3年度契約状況調査票!$F:$AR,15,FALSE),"#,##0円")&amp;"(B)"&amp;CHAR(10)&amp;"分担契約"&amp;CHAR(10)&amp;VLOOKUP(A138,[7]令和3年度契約状況調査票!$F:$AR,31,FALSE),IF(AND(Q138="○",P138="分担契約"),"分担契約"&amp;CHAR(10)&amp;"契約総額 "&amp;TEXT(VLOOKUP(A138,[7]令和3年度契約状況調査票!$F:$AR,15,FALSE),"#,##0円")&amp;"(B)"&amp;CHAR(10)&amp;VLOOKUP(A138,[7]令和3年度契約状況調査票!$F:$AR,31,FALSE),(IF(P138="分担契約/単価契約","単価契約"&amp;CHAR(10)&amp;"予定調達総額 "&amp;TEXT(VLOOKUP(A138,[7]令和3年度契約状況調査票!$F:$AR,15,FALSE),"#,##0円")&amp;CHAR(10)&amp;"分担契約"&amp;CHAR(10)&amp;VLOOKUP(A138,[7]令和3年度契約状況調査票!$F:$AR,31,FALSE),IF(P138="分担契約","分担契約"&amp;CHAR(10)&amp;"契約総額 "&amp;TEXT(VLOOKUP(A138,[7]令和3年度契約状況調査票!$F:$AR,15,FALSE),"#,##0円")&amp;CHAR(10)&amp;VLOOKUP(A138,[7]令和3年度契約状況調査票!$F:$AR,31,FALSE),IF(P138="単価契約","単価契約"&amp;CHAR(10)&amp;"予定調達総額 "&amp;TEXT(VLOOKUP(A138,[7]令和3年度契約状況調査票!$F:$AR,15,FALSE),"#,##0円")&amp;CHAR(10)&amp;VLOOKUP(A138,[7]令和3年度契約状況調査票!$F:$AR,31,FALSE),VLOOKUP(A138,[7]令和3年度契約状況調査票!$F:$AR,31,FALSE))))))))</f>
        <v/>
      </c>
      <c r="P138" s="36" t="str">
        <f>IF(A138="","",VLOOKUP(A138,[7]令和3年度契約状況調査票!$F:$BY,52,FALSE))</f>
        <v/>
      </c>
    </row>
    <row r="139" spans="1:16" ht="67.5" hidden="1" customHeight="1">
      <c r="A139" s="42" t="str">
        <f>IF(MAX([7]令和3年度契約状況調査票!F133:F378)&gt;=ROW()-5,ROW()-5,"")</f>
        <v/>
      </c>
      <c r="B139" s="13" t="str">
        <f>IF(A139="","",VLOOKUP(A139,[7]令和3年度契約状況調査票!$F:$AR,4,FALSE))</f>
        <v/>
      </c>
      <c r="C139" s="14" t="str">
        <f>IF(A139="","",VLOOKUP(A139,[7]令和3年度契約状況調査票!$F:$AR,5,FALSE))</f>
        <v/>
      </c>
      <c r="D139" s="15" t="str">
        <f>IF(A139="","",VLOOKUP(A139,[7]令和3年度契約状況調査票!$F:$AR,8,FALSE))</f>
        <v/>
      </c>
      <c r="E139" s="13" t="str">
        <f>IF(A139="","",VLOOKUP(A139,[7]令和3年度契約状況調査票!$F:$AR,9,FALSE))</f>
        <v/>
      </c>
      <c r="F139" s="16" t="str">
        <f>IF(A139="","",VLOOKUP(A139,[7]令和3年度契約状況調査票!$F:$AR,10,FALSE))</f>
        <v/>
      </c>
      <c r="G139" s="45" t="str">
        <f>IF(A139="","",VLOOKUP(A139,[7]令和3年度契約状況調査票!$F:$AR,30,FALSE))</f>
        <v/>
      </c>
      <c r="H139" s="18" t="str">
        <f>IF(A139="","",IF(VLOOKUP(A139,[7]令和3年度契約状況調査票!$F:$AR,20,FALSE)="②同種の他の契約の予定価格を類推されるおそれがあるため公表しない","同種の他の契約の予定価格を類推されるおそれがあるため公表しない",IF(VLOOKUP(A139,[7]令和3年度契約状況調査票!$F:$AR,20,FALSE)="－","－",IF(VLOOKUP(A139,[7]令和3年度契約状況調査票!$F:$AR,6,FALSE)&lt;&gt;"",TEXT(VLOOKUP(A139,[7]令和3年度契約状況調査票!$F:$AR,13,FALSE),"#,##0円")&amp;CHAR(10)&amp;"(A)",VLOOKUP(A139,[7]令和3年度契約状況調査票!$F:$AR,13,FALSE)))))</f>
        <v/>
      </c>
      <c r="I139" s="18" t="str">
        <f>IF(A139="","",VLOOKUP(A139,[7]令和3年度契約状況調査票!$F:$AR,14,FALSE))</f>
        <v/>
      </c>
      <c r="J139" s="20" t="str">
        <f>IF(A139="","",IF(VLOOKUP(A139,[7]令和3年度契約状況調査票!$F:$AR,20,FALSE)="②同種の他の契約の予定価格を類推されるおそれがあるため公表しない","－",IF(VLOOKUP(A139,[7]令和3年度契約状況調査票!$F:$AR,20,FALSE)="－","－",IF(VLOOKUP(A139,[7]令和3年度契約状況調査票!$F:$AR,6,FALSE)&lt;&gt;"",TEXT(VLOOKUP(A139,[7]令和3年度契約状況調査票!$F:$AR,16,FALSE),"#.0%")&amp;CHAR(10)&amp;"(B/A×100)",VLOOKUP(A139,[7]令和3年度契約状況調査票!$F:$AR,16,FALSE)))))</f>
        <v/>
      </c>
      <c r="K139" s="38"/>
      <c r="L139" s="20" t="str">
        <f>IF(A139="","",IF(VLOOKUP(A139,[7]令和3年度契約状況調査票!$F:$AR,26,FALSE)="①公益社団法人","公社",IF(VLOOKUP(A139,[7]令和3年度契約状況調査票!$F:$AR,26,FALSE)="②公益財団法人","公財","")))</f>
        <v/>
      </c>
      <c r="M139" s="20" t="str">
        <f>IF(A139="","",VLOOKUP(A139,[7]令和3年度契約状況調査票!$F:$AR,27,FALSE))</f>
        <v/>
      </c>
      <c r="N139" s="20" t="str">
        <f>IF(A139="","",IF(VLOOKUP(A139,[7]令和3年度契約状況調査票!$F:$AR,27,FALSE)="国所管",VLOOKUP(A139,[7]令和3年度契約状況調査票!$F:$AR,21,FALSE),""))</f>
        <v/>
      </c>
      <c r="O139" s="22" t="str">
        <f>IF(A139="","",IF(AND(Q139="○",P139="分担契約/単価契約"),"単価契約"&amp;CHAR(10)&amp;"予定調達総額 "&amp;TEXT(VLOOKUP(A139,[7]令和3年度契約状況調査票!$F:$AR,15,FALSE),"#,##0円")&amp;"(B)"&amp;CHAR(10)&amp;"分担契約"&amp;CHAR(10)&amp;VLOOKUP(A139,[7]令和3年度契約状況調査票!$F:$AR,31,FALSE),IF(AND(Q139="○",P139="分担契約"),"分担契約"&amp;CHAR(10)&amp;"契約総額 "&amp;TEXT(VLOOKUP(A139,[7]令和3年度契約状況調査票!$F:$AR,15,FALSE),"#,##0円")&amp;"(B)"&amp;CHAR(10)&amp;VLOOKUP(A139,[7]令和3年度契約状況調査票!$F:$AR,31,FALSE),(IF(P139="分担契約/単価契約","単価契約"&amp;CHAR(10)&amp;"予定調達総額 "&amp;TEXT(VLOOKUP(A139,[7]令和3年度契約状況調査票!$F:$AR,15,FALSE),"#,##0円")&amp;CHAR(10)&amp;"分担契約"&amp;CHAR(10)&amp;VLOOKUP(A139,[7]令和3年度契約状況調査票!$F:$AR,31,FALSE),IF(P139="分担契約","分担契約"&amp;CHAR(10)&amp;"契約総額 "&amp;TEXT(VLOOKUP(A139,[7]令和3年度契約状況調査票!$F:$AR,15,FALSE),"#,##0円")&amp;CHAR(10)&amp;VLOOKUP(A139,[7]令和3年度契約状況調査票!$F:$AR,31,FALSE),IF(P139="単価契約","単価契約"&amp;CHAR(10)&amp;"予定調達総額 "&amp;TEXT(VLOOKUP(A139,[7]令和3年度契約状況調査票!$F:$AR,15,FALSE),"#,##0円")&amp;CHAR(10)&amp;VLOOKUP(A139,[7]令和3年度契約状況調査票!$F:$AR,31,FALSE),VLOOKUP(A139,[7]令和3年度契約状況調査票!$F:$AR,31,FALSE))))))))</f>
        <v/>
      </c>
      <c r="P139" s="36" t="str">
        <f>IF(A139="","",VLOOKUP(A139,[7]令和3年度契約状況調査票!$F:$BY,52,FALSE))</f>
        <v/>
      </c>
    </row>
    <row r="140" spans="1:16" ht="67.5" hidden="1" customHeight="1">
      <c r="A140" s="42" t="str">
        <f>IF(MAX([7]令和3年度契約状況調査票!F134:F379)&gt;=ROW()-5,ROW()-5,"")</f>
        <v/>
      </c>
      <c r="B140" s="13" t="str">
        <f>IF(A140="","",VLOOKUP(A140,[7]令和3年度契約状況調査票!$F:$AR,4,FALSE))</f>
        <v/>
      </c>
      <c r="C140" s="14" t="str">
        <f>IF(A140="","",VLOOKUP(A140,[7]令和3年度契約状況調査票!$F:$AR,5,FALSE))</f>
        <v/>
      </c>
      <c r="D140" s="15" t="str">
        <f>IF(A140="","",VLOOKUP(A140,[7]令和3年度契約状況調査票!$F:$AR,8,FALSE))</f>
        <v/>
      </c>
      <c r="E140" s="13" t="str">
        <f>IF(A140="","",VLOOKUP(A140,[7]令和3年度契約状況調査票!$F:$AR,9,FALSE))</f>
        <v/>
      </c>
      <c r="F140" s="16" t="str">
        <f>IF(A140="","",VLOOKUP(A140,[7]令和3年度契約状況調査票!$F:$AR,10,FALSE))</f>
        <v/>
      </c>
      <c r="G140" s="45" t="str">
        <f>IF(A140="","",VLOOKUP(A140,[7]令和3年度契約状況調査票!$F:$AR,30,FALSE))</f>
        <v/>
      </c>
      <c r="H140" s="18" t="str">
        <f>IF(A140="","",IF(VLOOKUP(A140,[7]令和3年度契約状況調査票!$F:$AR,20,FALSE)="②同種の他の契約の予定価格を類推されるおそれがあるため公表しない","同種の他の契約の予定価格を類推されるおそれがあるため公表しない",IF(VLOOKUP(A140,[7]令和3年度契約状況調査票!$F:$AR,20,FALSE)="－","－",IF(VLOOKUP(A140,[7]令和3年度契約状況調査票!$F:$AR,6,FALSE)&lt;&gt;"",TEXT(VLOOKUP(A140,[7]令和3年度契約状況調査票!$F:$AR,13,FALSE),"#,##0円")&amp;CHAR(10)&amp;"(A)",VLOOKUP(A140,[7]令和3年度契約状況調査票!$F:$AR,13,FALSE)))))</f>
        <v/>
      </c>
      <c r="I140" s="18" t="str">
        <f>IF(A140="","",VLOOKUP(A140,[7]令和3年度契約状況調査票!$F:$AR,14,FALSE))</f>
        <v/>
      </c>
      <c r="J140" s="20" t="str">
        <f>IF(A140="","",IF(VLOOKUP(A140,[7]令和3年度契約状況調査票!$F:$AR,20,FALSE)="②同種の他の契約の予定価格を類推されるおそれがあるため公表しない","－",IF(VLOOKUP(A140,[7]令和3年度契約状況調査票!$F:$AR,20,FALSE)="－","－",IF(VLOOKUP(A140,[7]令和3年度契約状況調査票!$F:$AR,6,FALSE)&lt;&gt;"",TEXT(VLOOKUP(A140,[7]令和3年度契約状況調査票!$F:$AR,16,FALSE),"#.0%")&amp;CHAR(10)&amp;"(B/A×100)",VLOOKUP(A140,[7]令和3年度契約状況調査票!$F:$AR,16,FALSE)))))</f>
        <v/>
      </c>
      <c r="K140" s="38"/>
      <c r="L140" s="20" t="str">
        <f>IF(A140="","",IF(VLOOKUP(A140,[7]令和3年度契約状況調査票!$F:$AR,26,FALSE)="①公益社団法人","公社",IF(VLOOKUP(A140,[7]令和3年度契約状況調査票!$F:$AR,26,FALSE)="②公益財団法人","公財","")))</f>
        <v/>
      </c>
      <c r="M140" s="20" t="str">
        <f>IF(A140="","",VLOOKUP(A140,[7]令和3年度契約状況調査票!$F:$AR,27,FALSE))</f>
        <v/>
      </c>
      <c r="N140" s="20" t="str">
        <f>IF(A140="","",IF(VLOOKUP(A140,[7]令和3年度契約状況調査票!$F:$AR,27,FALSE)="国所管",VLOOKUP(A140,[7]令和3年度契約状況調査票!$F:$AR,21,FALSE),""))</f>
        <v/>
      </c>
      <c r="O140" s="22" t="str">
        <f>IF(A140="","",IF(AND(Q140="○",P140="分担契約/単価契約"),"単価契約"&amp;CHAR(10)&amp;"予定調達総額 "&amp;TEXT(VLOOKUP(A140,[7]令和3年度契約状況調査票!$F:$AR,15,FALSE),"#,##0円")&amp;"(B)"&amp;CHAR(10)&amp;"分担契約"&amp;CHAR(10)&amp;VLOOKUP(A140,[7]令和3年度契約状況調査票!$F:$AR,31,FALSE),IF(AND(Q140="○",P140="分担契約"),"分担契約"&amp;CHAR(10)&amp;"契約総額 "&amp;TEXT(VLOOKUP(A140,[7]令和3年度契約状況調査票!$F:$AR,15,FALSE),"#,##0円")&amp;"(B)"&amp;CHAR(10)&amp;VLOOKUP(A140,[7]令和3年度契約状況調査票!$F:$AR,31,FALSE),(IF(P140="分担契約/単価契約","単価契約"&amp;CHAR(10)&amp;"予定調達総額 "&amp;TEXT(VLOOKUP(A140,[7]令和3年度契約状況調査票!$F:$AR,15,FALSE),"#,##0円")&amp;CHAR(10)&amp;"分担契約"&amp;CHAR(10)&amp;VLOOKUP(A140,[7]令和3年度契約状況調査票!$F:$AR,31,FALSE),IF(P140="分担契約","分担契約"&amp;CHAR(10)&amp;"契約総額 "&amp;TEXT(VLOOKUP(A140,[7]令和3年度契約状況調査票!$F:$AR,15,FALSE),"#,##0円")&amp;CHAR(10)&amp;VLOOKUP(A140,[7]令和3年度契約状況調査票!$F:$AR,31,FALSE),IF(P140="単価契約","単価契約"&amp;CHAR(10)&amp;"予定調達総額 "&amp;TEXT(VLOOKUP(A140,[7]令和3年度契約状況調査票!$F:$AR,15,FALSE),"#,##0円")&amp;CHAR(10)&amp;VLOOKUP(A140,[7]令和3年度契約状況調査票!$F:$AR,31,FALSE),VLOOKUP(A140,[7]令和3年度契約状況調査票!$F:$AR,31,FALSE))))))))</f>
        <v/>
      </c>
      <c r="P140" s="36" t="str">
        <f>IF(A140="","",VLOOKUP(A140,[7]令和3年度契約状況調査票!$F:$BY,52,FALSE))</f>
        <v/>
      </c>
    </row>
    <row r="141" spans="1:16" ht="67.5" hidden="1" customHeight="1">
      <c r="A141" s="42" t="str">
        <f>IF(MAX([7]令和3年度契約状況調査票!F135:F380)&gt;=ROW()-5,ROW()-5,"")</f>
        <v/>
      </c>
      <c r="B141" s="13" t="str">
        <f>IF(A141="","",VLOOKUP(A141,[7]令和3年度契約状況調査票!$F:$AR,4,FALSE))</f>
        <v/>
      </c>
      <c r="C141" s="14" t="str">
        <f>IF(A141="","",VLOOKUP(A141,[7]令和3年度契約状況調査票!$F:$AR,5,FALSE))</f>
        <v/>
      </c>
      <c r="D141" s="15" t="str">
        <f>IF(A141="","",VLOOKUP(A141,[7]令和3年度契約状況調査票!$F:$AR,8,FALSE))</f>
        <v/>
      </c>
      <c r="E141" s="13" t="str">
        <f>IF(A141="","",VLOOKUP(A141,[7]令和3年度契約状況調査票!$F:$AR,9,FALSE))</f>
        <v/>
      </c>
      <c r="F141" s="16" t="str">
        <f>IF(A141="","",VLOOKUP(A141,[7]令和3年度契約状況調査票!$F:$AR,10,FALSE))</f>
        <v/>
      </c>
      <c r="G141" s="45" t="str">
        <f>IF(A141="","",VLOOKUP(A141,[7]令和3年度契約状況調査票!$F:$AR,30,FALSE))</f>
        <v/>
      </c>
      <c r="H141" s="18" t="str">
        <f>IF(A141="","",IF(VLOOKUP(A141,[7]令和3年度契約状況調査票!$F:$AR,20,FALSE)="②同種の他の契約の予定価格を類推されるおそれがあるため公表しない","同種の他の契約の予定価格を類推されるおそれがあるため公表しない",IF(VLOOKUP(A141,[7]令和3年度契約状況調査票!$F:$AR,20,FALSE)="－","－",IF(VLOOKUP(A141,[7]令和3年度契約状況調査票!$F:$AR,6,FALSE)&lt;&gt;"",TEXT(VLOOKUP(A141,[7]令和3年度契約状況調査票!$F:$AR,13,FALSE),"#,##0円")&amp;CHAR(10)&amp;"(A)",VLOOKUP(A141,[7]令和3年度契約状況調査票!$F:$AR,13,FALSE)))))</f>
        <v/>
      </c>
      <c r="I141" s="18" t="str">
        <f>IF(A141="","",VLOOKUP(A141,[7]令和3年度契約状況調査票!$F:$AR,14,FALSE))</f>
        <v/>
      </c>
      <c r="J141" s="20" t="str">
        <f>IF(A141="","",IF(VLOOKUP(A141,[7]令和3年度契約状況調査票!$F:$AR,20,FALSE)="②同種の他の契約の予定価格を類推されるおそれがあるため公表しない","－",IF(VLOOKUP(A141,[7]令和3年度契約状況調査票!$F:$AR,20,FALSE)="－","－",IF(VLOOKUP(A141,[7]令和3年度契約状況調査票!$F:$AR,6,FALSE)&lt;&gt;"",TEXT(VLOOKUP(A141,[7]令和3年度契約状況調査票!$F:$AR,16,FALSE),"#.0%")&amp;CHAR(10)&amp;"(B/A×100)",VLOOKUP(A141,[7]令和3年度契約状況調査票!$F:$AR,16,FALSE)))))</f>
        <v/>
      </c>
      <c r="K141" s="38"/>
      <c r="L141" s="20" t="str">
        <f>IF(A141="","",IF(VLOOKUP(A141,[7]令和3年度契約状況調査票!$F:$AR,26,FALSE)="①公益社団法人","公社",IF(VLOOKUP(A141,[7]令和3年度契約状況調査票!$F:$AR,26,FALSE)="②公益財団法人","公財","")))</f>
        <v/>
      </c>
      <c r="M141" s="20" t="str">
        <f>IF(A141="","",VLOOKUP(A141,[7]令和3年度契約状況調査票!$F:$AR,27,FALSE))</f>
        <v/>
      </c>
      <c r="N141" s="20" t="str">
        <f>IF(A141="","",IF(VLOOKUP(A141,[7]令和3年度契約状況調査票!$F:$AR,27,FALSE)="国所管",VLOOKUP(A141,[7]令和3年度契約状況調査票!$F:$AR,21,FALSE),""))</f>
        <v/>
      </c>
      <c r="O141" s="22" t="str">
        <f>IF(A141="","",IF(AND(Q141="○",P141="分担契約/単価契約"),"単価契約"&amp;CHAR(10)&amp;"予定調達総額 "&amp;TEXT(VLOOKUP(A141,[7]令和3年度契約状況調査票!$F:$AR,15,FALSE),"#,##0円")&amp;"(B)"&amp;CHAR(10)&amp;"分担契約"&amp;CHAR(10)&amp;VLOOKUP(A141,[7]令和3年度契約状況調査票!$F:$AR,31,FALSE),IF(AND(Q141="○",P141="分担契約"),"分担契約"&amp;CHAR(10)&amp;"契約総額 "&amp;TEXT(VLOOKUP(A141,[7]令和3年度契約状況調査票!$F:$AR,15,FALSE),"#,##0円")&amp;"(B)"&amp;CHAR(10)&amp;VLOOKUP(A141,[7]令和3年度契約状況調査票!$F:$AR,31,FALSE),(IF(P141="分担契約/単価契約","単価契約"&amp;CHAR(10)&amp;"予定調達総額 "&amp;TEXT(VLOOKUP(A141,[7]令和3年度契約状況調査票!$F:$AR,15,FALSE),"#,##0円")&amp;CHAR(10)&amp;"分担契約"&amp;CHAR(10)&amp;VLOOKUP(A141,[7]令和3年度契約状況調査票!$F:$AR,31,FALSE),IF(P141="分担契約","分担契約"&amp;CHAR(10)&amp;"契約総額 "&amp;TEXT(VLOOKUP(A141,[7]令和3年度契約状況調査票!$F:$AR,15,FALSE),"#,##0円")&amp;CHAR(10)&amp;VLOOKUP(A141,[7]令和3年度契約状況調査票!$F:$AR,31,FALSE),IF(P141="単価契約","単価契約"&amp;CHAR(10)&amp;"予定調達総額 "&amp;TEXT(VLOOKUP(A141,[7]令和3年度契約状況調査票!$F:$AR,15,FALSE),"#,##0円")&amp;CHAR(10)&amp;VLOOKUP(A141,[7]令和3年度契約状況調査票!$F:$AR,31,FALSE),VLOOKUP(A141,[7]令和3年度契約状況調査票!$F:$AR,31,FALSE))))))))</f>
        <v/>
      </c>
      <c r="P141" s="36" t="str">
        <f>IF(A141="","",VLOOKUP(A141,[7]令和3年度契約状況調査票!$F:$BY,52,FALSE))</f>
        <v/>
      </c>
    </row>
    <row r="142" spans="1:16" ht="67.5" hidden="1" customHeight="1">
      <c r="A142" s="42" t="str">
        <f>IF(MAX([7]令和3年度契約状況調査票!F136:F381)&gt;=ROW()-5,ROW()-5,"")</f>
        <v/>
      </c>
      <c r="B142" s="13" t="str">
        <f>IF(A142="","",VLOOKUP(A142,[7]令和3年度契約状況調査票!$F:$AR,4,FALSE))</f>
        <v/>
      </c>
      <c r="C142" s="14" t="str">
        <f>IF(A142="","",VLOOKUP(A142,[7]令和3年度契約状況調査票!$F:$AR,5,FALSE))</f>
        <v/>
      </c>
      <c r="D142" s="15" t="str">
        <f>IF(A142="","",VLOOKUP(A142,[7]令和3年度契約状況調査票!$F:$AR,8,FALSE))</f>
        <v/>
      </c>
      <c r="E142" s="13" t="str">
        <f>IF(A142="","",VLOOKUP(A142,[7]令和3年度契約状況調査票!$F:$AR,9,FALSE))</f>
        <v/>
      </c>
      <c r="F142" s="16" t="str">
        <f>IF(A142="","",VLOOKUP(A142,[7]令和3年度契約状況調査票!$F:$AR,10,FALSE))</f>
        <v/>
      </c>
      <c r="G142" s="45" t="str">
        <f>IF(A142="","",VLOOKUP(A142,[7]令和3年度契約状況調査票!$F:$AR,30,FALSE))</f>
        <v/>
      </c>
      <c r="H142" s="18" t="str">
        <f>IF(A142="","",IF(VLOOKUP(A142,[7]令和3年度契約状況調査票!$F:$AR,20,FALSE)="②同種の他の契約の予定価格を類推されるおそれがあるため公表しない","同種の他の契約の予定価格を類推されるおそれがあるため公表しない",IF(VLOOKUP(A142,[7]令和3年度契約状況調査票!$F:$AR,20,FALSE)="－","－",IF(VLOOKUP(A142,[7]令和3年度契約状況調査票!$F:$AR,6,FALSE)&lt;&gt;"",TEXT(VLOOKUP(A142,[7]令和3年度契約状況調査票!$F:$AR,13,FALSE),"#,##0円")&amp;CHAR(10)&amp;"(A)",VLOOKUP(A142,[7]令和3年度契約状況調査票!$F:$AR,13,FALSE)))))</f>
        <v/>
      </c>
      <c r="I142" s="18" t="str">
        <f>IF(A142="","",VLOOKUP(A142,[7]令和3年度契約状況調査票!$F:$AR,14,FALSE))</f>
        <v/>
      </c>
      <c r="J142" s="20" t="str">
        <f>IF(A142="","",IF(VLOOKUP(A142,[7]令和3年度契約状況調査票!$F:$AR,20,FALSE)="②同種の他の契約の予定価格を類推されるおそれがあるため公表しない","－",IF(VLOOKUP(A142,[7]令和3年度契約状況調査票!$F:$AR,20,FALSE)="－","－",IF(VLOOKUP(A142,[7]令和3年度契約状況調査票!$F:$AR,6,FALSE)&lt;&gt;"",TEXT(VLOOKUP(A142,[7]令和3年度契約状況調査票!$F:$AR,16,FALSE),"#.0%")&amp;CHAR(10)&amp;"(B/A×100)",VLOOKUP(A142,[7]令和3年度契約状況調査票!$F:$AR,16,FALSE)))))</f>
        <v/>
      </c>
      <c r="K142" s="38"/>
      <c r="L142" s="20" t="str">
        <f>IF(A142="","",IF(VLOOKUP(A142,[7]令和3年度契約状況調査票!$F:$AR,26,FALSE)="①公益社団法人","公社",IF(VLOOKUP(A142,[7]令和3年度契約状況調査票!$F:$AR,26,FALSE)="②公益財団法人","公財","")))</f>
        <v/>
      </c>
      <c r="M142" s="20" t="str">
        <f>IF(A142="","",VLOOKUP(A142,[7]令和3年度契約状況調査票!$F:$AR,27,FALSE))</f>
        <v/>
      </c>
      <c r="N142" s="20" t="str">
        <f>IF(A142="","",IF(VLOOKUP(A142,[7]令和3年度契約状況調査票!$F:$AR,27,FALSE)="国所管",VLOOKUP(A142,[7]令和3年度契約状況調査票!$F:$AR,21,FALSE),""))</f>
        <v/>
      </c>
      <c r="O142" s="22" t="str">
        <f>IF(A142="","",IF(AND(Q142="○",P142="分担契約/単価契約"),"単価契約"&amp;CHAR(10)&amp;"予定調達総額 "&amp;TEXT(VLOOKUP(A142,[7]令和3年度契約状況調査票!$F:$AR,15,FALSE),"#,##0円")&amp;"(B)"&amp;CHAR(10)&amp;"分担契約"&amp;CHAR(10)&amp;VLOOKUP(A142,[7]令和3年度契約状況調査票!$F:$AR,31,FALSE),IF(AND(Q142="○",P142="分担契約"),"分担契約"&amp;CHAR(10)&amp;"契約総額 "&amp;TEXT(VLOOKUP(A142,[7]令和3年度契約状況調査票!$F:$AR,15,FALSE),"#,##0円")&amp;"(B)"&amp;CHAR(10)&amp;VLOOKUP(A142,[7]令和3年度契約状況調査票!$F:$AR,31,FALSE),(IF(P142="分担契約/単価契約","単価契約"&amp;CHAR(10)&amp;"予定調達総額 "&amp;TEXT(VLOOKUP(A142,[7]令和3年度契約状況調査票!$F:$AR,15,FALSE),"#,##0円")&amp;CHAR(10)&amp;"分担契約"&amp;CHAR(10)&amp;VLOOKUP(A142,[7]令和3年度契約状況調査票!$F:$AR,31,FALSE),IF(P142="分担契約","分担契約"&amp;CHAR(10)&amp;"契約総額 "&amp;TEXT(VLOOKUP(A142,[7]令和3年度契約状況調査票!$F:$AR,15,FALSE),"#,##0円")&amp;CHAR(10)&amp;VLOOKUP(A142,[7]令和3年度契約状況調査票!$F:$AR,31,FALSE),IF(P142="単価契約","単価契約"&amp;CHAR(10)&amp;"予定調達総額 "&amp;TEXT(VLOOKUP(A142,[7]令和3年度契約状況調査票!$F:$AR,15,FALSE),"#,##0円")&amp;CHAR(10)&amp;VLOOKUP(A142,[7]令和3年度契約状況調査票!$F:$AR,31,FALSE),VLOOKUP(A142,[7]令和3年度契約状況調査票!$F:$AR,31,FALSE))))))))</f>
        <v/>
      </c>
      <c r="P142" s="36" t="str">
        <f>IF(A142="","",VLOOKUP(A142,[7]令和3年度契約状況調査票!$F:$BY,52,FALSE))</f>
        <v/>
      </c>
    </row>
    <row r="143" spans="1:16" ht="67.5" hidden="1" customHeight="1">
      <c r="A143" s="42" t="str">
        <f>IF(MAX([7]令和3年度契約状況調査票!F137:F382)&gt;=ROW()-5,ROW()-5,"")</f>
        <v/>
      </c>
      <c r="B143" s="13" t="str">
        <f>IF(A143="","",VLOOKUP(A143,[7]令和3年度契約状況調査票!$F:$AR,4,FALSE))</f>
        <v/>
      </c>
      <c r="C143" s="14" t="str">
        <f>IF(A143="","",VLOOKUP(A143,[7]令和3年度契約状況調査票!$F:$AR,5,FALSE))</f>
        <v/>
      </c>
      <c r="D143" s="15" t="str">
        <f>IF(A143="","",VLOOKUP(A143,[7]令和3年度契約状況調査票!$F:$AR,8,FALSE))</f>
        <v/>
      </c>
      <c r="E143" s="13" t="str">
        <f>IF(A143="","",VLOOKUP(A143,[7]令和3年度契約状況調査票!$F:$AR,9,FALSE))</f>
        <v/>
      </c>
      <c r="F143" s="16" t="str">
        <f>IF(A143="","",VLOOKUP(A143,[7]令和3年度契約状況調査票!$F:$AR,10,FALSE))</f>
        <v/>
      </c>
      <c r="G143" s="45" t="str">
        <f>IF(A143="","",VLOOKUP(A143,[7]令和3年度契約状況調査票!$F:$AR,30,FALSE))</f>
        <v/>
      </c>
      <c r="H143" s="18" t="str">
        <f>IF(A143="","",IF(VLOOKUP(A143,[7]令和3年度契約状況調査票!$F:$AR,20,FALSE)="②同種の他の契約の予定価格を類推されるおそれがあるため公表しない","同種の他の契約の予定価格を類推されるおそれがあるため公表しない",IF(VLOOKUP(A143,[7]令和3年度契約状況調査票!$F:$AR,20,FALSE)="－","－",IF(VLOOKUP(A143,[7]令和3年度契約状況調査票!$F:$AR,6,FALSE)&lt;&gt;"",TEXT(VLOOKUP(A143,[7]令和3年度契約状況調査票!$F:$AR,13,FALSE),"#,##0円")&amp;CHAR(10)&amp;"(A)",VLOOKUP(A143,[7]令和3年度契約状況調査票!$F:$AR,13,FALSE)))))</f>
        <v/>
      </c>
      <c r="I143" s="18" t="str">
        <f>IF(A143="","",VLOOKUP(A143,[7]令和3年度契約状況調査票!$F:$AR,14,FALSE))</f>
        <v/>
      </c>
      <c r="J143" s="20" t="str">
        <f>IF(A143="","",IF(VLOOKUP(A143,[7]令和3年度契約状況調査票!$F:$AR,20,FALSE)="②同種の他の契約の予定価格を類推されるおそれがあるため公表しない","－",IF(VLOOKUP(A143,[7]令和3年度契約状況調査票!$F:$AR,20,FALSE)="－","－",IF(VLOOKUP(A143,[7]令和3年度契約状況調査票!$F:$AR,6,FALSE)&lt;&gt;"",TEXT(VLOOKUP(A143,[7]令和3年度契約状況調査票!$F:$AR,16,FALSE),"#.0%")&amp;CHAR(10)&amp;"(B/A×100)",VLOOKUP(A143,[7]令和3年度契約状況調査票!$F:$AR,16,FALSE)))))</f>
        <v/>
      </c>
      <c r="K143" s="38"/>
      <c r="L143" s="20" t="str">
        <f>IF(A143="","",IF(VLOOKUP(A143,[7]令和3年度契約状況調査票!$F:$AR,26,FALSE)="①公益社団法人","公社",IF(VLOOKUP(A143,[7]令和3年度契約状況調査票!$F:$AR,26,FALSE)="②公益財団法人","公財","")))</f>
        <v/>
      </c>
      <c r="M143" s="20" t="str">
        <f>IF(A143="","",VLOOKUP(A143,[7]令和3年度契約状況調査票!$F:$AR,27,FALSE))</f>
        <v/>
      </c>
      <c r="N143" s="20" t="str">
        <f>IF(A143="","",IF(VLOOKUP(A143,[7]令和3年度契約状況調査票!$F:$AR,27,FALSE)="国所管",VLOOKUP(A143,[7]令和3年度契約状況調査票!$F:$AR,21,FALSE),""))</f>
        <v/>
      </c>
      <c r="O143" s="22" t="str">
        <f>IF(A143="","",IF(AND(Q143="○",P143="分担契約/単価契約"),"単価契約"&amp;CHAR(10)&amp;"予定調達総額 "&amp;TEXT(VLOOKUP(A143,[7]令和3年度契約状況調査票!$F:$AR,15,FALSE),"#,##0円")&amp;"(B)"&amp;CHAR(10)&amp;"分担契約"&amp;CHAR(10)&amp;VLOOKUP(A143,[7]令和3年度契約状況調査票!$F:$AR,31,FALSE),IF(AND(Q143="○",P143="分担契約"),"分担契約"&amp;CHAR(10)&amp;"契約総額 "&amp;TEXT(VLOOKUP(A143,[7]令和3年度契約状況調査票!$F:$AR,15,FALSE),"#,##0円")&amp;"(B)"&amp;CHAR(10)&amp;VLOOKUP(A143,[7]令和3年度契約状況調査票!$F:$AR,31,FALSE),(IF(P143="分担契約/単価契約","単価契約"&amp;CHAR(10)&amp;"予定調達総額 "&amp;TEXT(VLOOKUP(A143,[7]令和3年度契約状況調査票!$F:$AR,15,FALSE),"#,##0円")&amp;CHAR(10)&amp;"分担契約"&amp;CHAR(10)&amp;VLOOKUP(A143,[7]令和3年度契約状況調査票!$F:$AR,31,FALSE),IF(P143="分担契約","分担契約"&amp;CHAR(10)&amp;"契約総額 "&amp;TEXT(VLOOKUP(A143,[7]令和3年度契約状況調査票!$F:$AR,15,FALSE),"#,##0円")&amp;CHAR(10)&amp;VLOOKUP(A143,[7]令和3年度契約状況調査票!$F:$AR,31,FALSE),IF(P143="単価契約","単価契約"&amp;CHAR(10)&amp;"予定調達総額 "&amp;TEXT(VLOOKUP(A143,[7]令和3年度契約状況調査票!$F:$AR,15,FALSE),"#,##0円")&amp;CHAR(10)&amp;VLOOKUP(A143,[7]令和3年度契約状況調査票!$F:$AR,31,FALSE),VLOOKUP(A143,[7]令和3年度契約状況調査票!$F:$AR,31,FALSE))))))))</f>
        <v/>
      </c>
      <c r="P143" s="36" t="str">
        <f>IF(A143="","",VLOOKUP(A143,[7]令和3年度契約状況調査票!$F:$BY,52,FALSE))</f>
        <v/>
      </c>
    </row>
    <row r="144" spans="1:16" ht="60" hidden="1" customHeight="1">
      <c r="A144" s="42" t="str">
        <f>IF(MAX([7]令和3年度契約状況調査票!F138:F383)&gt;=ROW()-5,ROW()-5,"")</f>
        <v/>
      </c>
      <c r="B144" s="13" t="str">
        <f>IF(A144="","",VLOOKUP(A144,[7]令和3年度契約状況調査票!$F:$AR,4,FALSE))</f>
        <v/>
      </c>
      <c r="C144" s="14" t="str">
        <f>IF(A144="","",VLOOKUP(A144,[7]令和3年度契約状況調査票!$F:$AR,5,FALSE))</f>
        <v/>
      </c>
      <c r="D144" s="15" t="str">
        <f>IF(A144="","",VLOOKUP(A144,[7]令和3年度契約状況調査票!$F:$AR,8,FALSE))</f>
        <v/>
      </c>
      <c r="E144" s="13" t="str">
        <f>IF(A144="","",VLOOKUP(A144,[7]令和3年度契約状況調査票!$F:$AR,9,FALSE))</f>
        <v/>
      </c>
      <c r="F144" s="16" t="str">
        <f>IF(A144="","",VLOOKUP(A144,[7]令和3年度契約状況調査票!$F:$AR,10,FALSE))</f>
        <v/>
      </c>
      <c r="G144" s="45" t="str">
        <f>IF(A144="","",VLOOKUP(A144,[7]令和3年度契約状況調査票!$F:$AR,30,FALSE))</f>
        <v/>
      </c>
      <c r="H144" s="18" t="str">
        <f>IF(A144="","",IF(VLOOKUP(A144,[7]令和3年度契約状況調査票!$F:$AR,20,FALSE)="②同種の他の契約の予定価格を類推されるおそれがあるため公表しない","同種の他の契約の予定価格を類推されるおそれがあるため公表しない",IF(VLOOKUP(A144,[7]令和3年度契約状況調査票!$F:$AR,20,FALSE)="－","－",IF(VLOOKUP(A144,[7]令和3年度契約状況調査票!$F:$AR,6,FALSE)&lt;&gt;"",TEXT(VLOOKUP(A144,[7]令和3年度契約状況調査票!$F:$AR,13,FALSE),"#,##0円")&amp;CHAR(10)&amp;"(A)",VLOOKUP(A144,[7]令和3年度契約状況調査票!$F:$AR,13,FALSE)))))</f>
        <v/>
      </c>
      <c r="I144" s="18" t="str">
        <f>IF(A144="","",VLOOKUP(A144,[7]令和3年度契約状況調査票!$F:$AR,14,FALSE))</f>
        <v/>
      </c>
      <c r="J144" s="20" t="str">
        <f>IF(A144="","",IF(VLOOKUP(A144,[7]令和3年度契約状況調査票!$F:$AR,20,FALSE)="②同種の他の契約の予定価格を類推されるおそれがあるため公表しない","－",IF(VLOOKUP(A144,[7]令和3年度契約状況調査票!$F:$AR,20,FALSE)="－","－",IF(VLOOKUP(A144,[7]令和3年度契約状況調査票!$F:$AR,6,FALSE)&lt;&gt;"",TEXT(VLOOKUP(A144,[7]令和3年度契約状況調査票!$F:$AR,16,FALSE),"#.0%")&amp;CHAR(10)&amp;"(B/A×100)",VLOOKUP(A144,[7]令和3年度契約状況調査票!$F:$AR,16,FALSE)))))</f>
        <v/>
      </c>
      <c r="K144" s="38"/>
      <c r="L144" s="20" t="str">
        <f>IF(A144="","",IF(VLOOKUP(A144,[7]令和3年度契約状況調査票!$F:$AR,26,FALSE)="①公益社団法人","公社",IF(VLOOKUP(A144,[7]令和3年度契約状況調査票!$F:$AR,26,FALSE)="②公益財団法人","公財","")))</f>
        <v/>
      </c>
      <c r="M144" s="20" t="str">
        <f>IF(A144="","",VLOOKUP(A144,[7]令和3年度契約状況調査票!$F:$AR,27,FALSE))</f>
        <v/>
      </c>
      <c r="N144" s="20" t="str">
        <f>IF(A144="","",IF(VLOOKUP(A144,[7]令和3年度契約状況調査票!$F:$AR,27,FALSE)="国所管",VLOOKUP(A144,[7]令和3年度契約状況調査票!$F:$AR,21,FALSE),""))</f>
        <v/>
      </c>
      <c r="O144" s="22" t="str">
        <f>IF(A144="","",IF(AND(Q144="○",P144="分担契約/単価契約"),"単価契約"&amp;CHAR(10)&amp;"予定調達総額 "&amp;TEXT(VLOOKUP(A144,[7]令和3年度契約状況調査票!$F:$AR,15,FALSE),"#,##0円")&amp;"(B)"&amp;CHAR(10)&amp;"分担契約"&amp;CHAR(10)&amp;VLOOKUP(A144,[7]令和3年度契約状況調査票!$F:$AR,31,FALSE),IF(AND(Q144="○",P144="分担契約"),"分担契約"&amp;CHAR(10)&amp;"契約総額 "&amp;TEXT(VLOOKUP(A144,[7]令和3年度契約状況調査票!$F:$AR,15,FALSE),"#,##0円")&amp;"(B)"&amp;CHAR(10)&amp;VLOOKUP(A144,[7]令和3年度契約状況調査票!$F:$AR,31,FALSE),(IF(P144="分担契約/単価契約","単価契約"&amp;CHAR(10)&amp;"予定調達総額 "&amp;TEXT(VLOOKUP(A144,[7]令和3年度契約状況調査票!$F:$AR,15,FALSE),"#,##0円")&amp;CHAR(10)&amp;"分担契約"&amp;CHAR(10)&amp;VLOOKUP(A144,[7]令和3年度契約状況調査票!$F:$AR,31,FALSE),IF(P144="分担契約","分担契約"&amp;CHAR(10)&amp;"契約総額 "&amp;TEXT(VLOOKUP(A144,[7]令和3年度契約状況調査票!$F:$AR,15,FALSE),"#,##0円")&amp;CHAR(10)&amp;VLOOKUP(A144,[7]令和3年度契約状況調査票!$F:$AR,31,FALSE),IF(P144="単価契約","単価契約"&amp;CHAR(10)&amp;"予定調達総額 "&amp;TEXT(VLOOKUP(A144,[7]令和3年度契約状況調査票!$F:$AR,15,FALSE),"#,##0円")&amp;CHAR(10)&amp;VLOOKUP(A144,[7]令和3年度契約状況調査票!$F:$AR,31,FALSE),VLOOKUP(A144,[7]令和3年度契約状況調査票!$F:$AR,31,FALSE))))))))</f>
        <v/>
      </c>
      <c r="P144" s="36" t="str">
        <f>IF(A144="","",VLOOKUP(A144,[7]令和3年度契約状況調査票!$F:$BY,52,FALSE))</f>
        <v/>
      </c>
    </row>
    <row r="145" spans="1:16" ht="60" hidden="1" customHeight="1">
      <c r="A145" s="42" t="str">
        <f>IF(MAX([7]令和3年度契約状況調査票!F139:F384)&gt;=ROW()-5,ROW()-5,"")</f>
        <v/>
      </c>
      <c r="B145" s="13" t="str">
        <f>IF(A145="","",VLOOKUP(A145,[7]令和3年度契約状況調査票!$F:$AR,4,FALSE))</f>
        <v/>
      </c>
      <c r="C145" s="14" t="str">
        <f>IF(A145="","",VLOOKUP(A145,[7]令和3年度契約状況調査票!$F:$AR,5,FALSE))</f>
        <v/>
      </c>
      <c r="D145" s="15" t="str">
        <f>IF(A145="","",VLOOKUP(A145,[7]令和3年度契約状況調査票!$F:$AR,8,FALSE))</f>
        <v/>
      </c>
      <c r="E145" s="13" t="str">
        <f>IF(A145="","",VLOOKUP(A145,[7]令和3年度契約状況調査票!$F:$AR,9,FALSE))</f>
        <v/>
      </c>
      <c r="F145" s="16" t="str">
        <f>IF(A145="","",VLOOKUP(A145,[7]令和3年度契約状況調査票!$F:$AR,10,FALSE))</f>
        <v/>
      </c>
      <c r="G145" s="45" t="str">
        <f>IF(A145="","",VLOOKUP(A145,[7]令和3年度契約状況調査票!$F:$AR,30,FALSE))</f>
        <v/>
      </c>
      <c r="H145" s="18" t="str">
        <f>IF(A145="","",IF(VLOOKUP(A145,[7]令和3年度契約状況調査票!$F:$AR,20,FALSE)="②同種の他の契約の予定価格を類推されるおそれがあるため公表しない","同種の他の契約の予定価格を類推されるおそれがあるため公表しない",IF(VLOOKUP(A145,[7]令和3年度契約状況調査票!$F:$AR,20,FALSE)="－","－",IF(VLOOKUP(A145,[7]令和3年度契約状況調査票!$F:$AR,6,FALSE)&lt;&gt;"",TEXT(VLOOKUP(A145,[7]令和3年度契約状況調査票!$F:$AR,13,FALSE),"#,##0円")&amp;CHAR(10)&amp;"(A)",VLOOKUP(A145,[7]令和3年度契約状況調査票!$F:$AR,13,FALSE)))))</f>
        <v/>
      </c>
      <c r="I145" s="18" t="str">
        <f>IF(A145="","",VLOOKUP(A145,[7]令和3年度契約状況調査票!$F:$AR,14,FALSE))</f>
        <v/>
      </c>
      <c r="J145" s="20" t="str">
        <f>IF(A145="","",IF(VLOOKUP(A145,[7]令和3年度契約状況調査票!$F:$AR,20,FALSE)="②同種の他の契約の予定価格を類推されるおそれがあるため公表しない","－",IF(VLOOKUP(A145,[7]令和3年度契約状況調査票!$F:$AR,20,FALSE)="－","－",IF(VLOOKUP(A145,[7]令和3年度契約状況調査票!$F:$AR,6,FALSE)&lt;&gt;"",TEXT(VLOOKUP(A145,[7]令和3年度契約状況調査票!$F:$AR,16,FALSE),"#.0%")&amp;CHAR(10)&amp;"(B/A×100)",VLOOKUP(A145,[7]令和3年度契約状況調査票!$F:$AR,16,FALSE)))))</f>
        <v/>
      </c>
      <c r="K145" s="38"/>
      <c r="L145" s="20" t="str">
        <f>IF(A145="","",IF(VLOOKUP(A145,[7]令和3年度契約状況調査票!$F:$AR,26,FALSE)="①公益社団法人","公社",IF(VLOOKUP(A145,[7]令和3年度契約状況調査票!$F:$AR,26,FALSE)="②公益財団法人","公財","")))</f>
        <v/>
      </c>
      <c r="M145" s="20" t="str">
        <f>IF(A145="","",VLOOKUP(A145,[7]令和3年度契約状況調査票!$F:$AR,27,FALSE))</f>
        <v/>
      </c>
      <c r="N145" s="20" t="str">
        <f>IF(A145="","",IF(VLOOKUP(A145,[7]令和3年度契約状況調査票!$F:$AR,27,FALSE)="国所管",VLOOKUP(A145,[7]令和3年度契約状況調査票!$F:$AR,21,FALSE),""))</f>
        <v/>
      </c>
      <c r="O145" s="22" t="str">
        <f>IF(A145="","",IF(AND(Q145="○",P145="分担契約/単価契約"),"単価契約"&amp;CHAR(10)&amp;"予定調達総額 "&amp;TEXT(VLOOKUP(A145,[7]令和3年度契約状況調査票!$F:$AR,15,FALSE),"#,##0円")&amp;"(B)"&amp;CHAR(10)&amp;"分担契約"&amp;CHAR(10)&amp;VLOOKUP(A145,[7]令和3年度契約状況調査票!$F:$AR,31,FALSE),IF(AND(Q145="○",P145="分担契約"),"分担契約"&amp;CHAR(10)&amp;"契約総額 "&amp;TEXT(VLOOKUP(A145,[7]令和3年度契約状況調査票!$F:$AR,15,FALSE),"#,##0円")&amp;"(B)"&amp;CHAR(10)&amp;VLOOKUP(A145,[7]令和3年度契約状況調査票!$F:$AR,31,FALSE),(IF(P145="分担契約/単価契約","単価契約"&amp;CHAR(10)&amp;"予定調達総額 "&amp;TEXT(VLOOKUP(A145,[7]令和3年度契約状況調査票!$F:$AR,15,FALSE),"#,##0円")&amp;CHAR(10)&amp;"分担契約"&amp;CHAR(10)&amp;VLOOKUP(A145,[7]令和3年度契約状況調査票!$F:$AR,31,FALSE),IF(P145="分担契約","分担契約"&amp;CHAR(10)&amp;"契約総額 "&amp;TEXT(VLOOKUP(A145,[7]令和3年度契約状況調査票!$F:$AR,15,FALSE),"#,##0円")&amp;CHAR(10)&amp;VLOOKUP(A145,[7]令和3年度契約状況調査票!$F:$AR,31,FALSE),IF(P145="単価契約","単価契約"&amp;CHAR(10)&amp;"予定調達総額 "&amp;TEXT(VLOOKUP(A145,[7]令和3年度契約状況調査票!$F:$AR,15,FALSE),"#,##0円")&amp;CHAR(10)&amp;VLOOKUP(A145,[7]令和3年度契約状況調査票!$F:$AR,31,FALSE),VLOOKUP(A145,[7]令和3年度契約状況調査票!$F:$AR,31,FALSE))))))))</f>
        <v/>
      </c>
      <c r="P145" s="36" t="str">
        <f>IF(A145="","",VLOOKUP(A145,[7]令和3年度契約状況調査票!$F:$BY,52,FALSE))</f>
        <v/>
      </c>
    </row>
    <row r="146" spans="1:16" ht="67.5" hidden="1" customHeight="1">
      <c r="A146" s="42" t="str">
        <f>IF(MAX([7]令和3年度契約状況調査票!F140:F385)&gt;=ROW()-5,ROW()-5,"")</f>
        <v/>
      </c>
      <c r="B146" s="13" t="str">
        <f>IF(A146="","",VLOOKUP(A146,[7]令和3年度契約状況調査票!$F:$AR,4,FALSE))</f>
        <v/>
      </c>
      <c r="C146" s="14" t="str">
        <f>IF(A146="","",VLOOKUP(A146,[7]令和3年度契約状況調査票!$F:$AR,5,FALSE))</f>
        <v/>
      </c>
      <c r="D146" s="15" t="str">
        <f>IF(A146="","",VLOOKUP(A146,[7]令和3年度契約状況調査票!$F:$AR,8,FALSE))</f>
        <v/>
      </c>
      <c r="E146" s="13" t="str">
        <f>IF(A146="","",VLOOKUP(A146,[7]令和3年度契約状況調査票!$F:$AR,9,FALSE))</f>
        <v/>
      </c>
      <c r="F146" s="16" t="str">
        <f>IF(A146="","",VLOOKUP(A146,[7]令和3年度契約状況調査票!$F:$AR,10,FALSE))</f>
        <v/>
      </c>
      <c r="G146" s="45" t="str">
        <f>IF(A146="","",VLOOKUP(A146,[7]令和3年度契約状況調査票!$F:$AR,30,FALSE))</f>
        <v/>
      </c>
      <c r="H146" s="18" t="str">
        <f>IF(A146="","",IF(VLOOKUP(A146,[7]令和3年度契約状況調査票!$F:$AR,20,FALSE)="②同種の他の契約の予定価格を類推されるおそれがあるため公表しない","同種の他の契約の予定価格を類推されるおそれがあるため公表しない",IF(VLOOKUP(A146,[7]令和3年度契約状況調査票!$F:$AR,20,FALSE)="－","－",IF(VLOOKUP(A146,[7]令和3年度契約状況調査票!$F:$AR,6,FALSE)&lt;&gt;"",TEXT(VLOOKUP(A146,[7]令和3年度契約状況調査票!$F:$AR,13,FALSE),"#,##0円")&amp;CHAR(10)&amp;"(A)",VLOOKUP(A146,[7]令和3年度契約状況調査票!$F:$AR,13,FALSE)))))</f>
        <v/>
      </c>
      <c r="I146" s="18" t="str">
        <f>IF(A146="","",VLOOKUP(A146,[7]令和3年度契約状況調査票!$F:$AR,14,FALSE))</f>
        <v/>
      </c>
      <c r="J146" s="20" t="str">
        <f>IF(A146="","",IF(VLOOKUP(A146,[7]令和3年度契約状況調査票!$F:$AR,20,FALSE)="②同種の他の契約の予定価格を類推されるおそれがあるため公表しない","－",IF(VLOOKUP(A146,[7]令和3年度契約状況調査票!$F:$AR,20,FALSE)="－","－",IF(VLOOKUP(A146,[7]令和3年度契約状況調査票!$F:$AR,6,FALSE)&lt;&gt;"",TEXT(VLOOKUP(A146,[7]令和3年度契約状況調査票!$F:$AR,16,FALSE),"#.0%")&amp;CHAR(10)&amp;"(B/A×100)",VLOOKUP(A146,[7]令和3年度契約状況調査票!$F:$AR,16,FALSE)))))</f>
        <v/>
      </c>
      <c r="K146" s="38"/>
      <c r="L146" s="20" t="str">
        <f>IF(A146="","",IF(VLOOKUP(A146,[7]令和3年度契約状況調査票!$F:$AR,26,FALSE)="①公益社団法人","公社",IF(VLOOKUP(A146,[7]令和3年度契約状況調査票!$F:$AR,26,FALSE)="②公益財団法人","公財","")))</f>
        <v/>
      </c>
      <c r="M146" s="20" t="str">
        <f>IF(A146="","",VLOOKUP(A146,[7]令和3年度契約状況調査票!$F:$AR,27,FALSE))</f>
        <v/>
      </c>
      <c r="N146" s="20" t="str">
        <f>IF(A146="","",IF(VLOOKUP(A146,[7]令和3年度契約状況調査票!$F:$AR,27,FALSE)="国所管",VLOOKUP(A146,[7]令和3年度契約状況調査票!$F:$AR,21,FALSE),""))</f>
        <v/>
      </c>
      <c r="O146" s="22" t="str">
        <f>IF(A146="","",IF(AND(Q146="○",P146="分担契約/単価契約"),"単価契約"&amp;CHAR(10)&amp;"予定調達総額 "&amp;TEXT(VLOOKUP(A146,[7]令和3年度契約状況調査票!$F:$AR,15,FALSE),"#,##0円")&amp;"(B)"&amp;CHAR(10)&amp;"分担契約"&amp;CHAR(10)&amp;VLOOKUP(A146,[7]令和3年度契約状況調査票!$F:$AR,31,FALSE),IF(AND(Q146="○",P146="分担契約"),"分担契約"&amp;CHAR(10)&amp;"契約総額 "&amp;TEXT(VLOOKUP(A146,[7]令和3年度契約状況調査票!$F:$AR,15,FALSE),"#,##0円")&amp;"(B)"&amp;CHAR(10)&amp;VLOOKUP(A146,[7]令和3年度契約状況調査票!$F:$AR,31,FALSE),(IF(P146="分担契約/単価契約","単価契約"&amp;CHAR(10)&amp;"予定調達総額 "&amp;TEXT(VLOOKUP(A146,[7]令和3年度契約状況調査票!$F:$AR,15,FALSE),"#,##0円")&amp;CHAR(10)&amp;"分担契約"&amp;CHAR(10)&amp;VLOOKUP(A146,[7]令和3年度契約状況調査票!$F:$AR,31,FALSE),IF(P146="分担契約","分担契約"&amp;CHAR(10)&amp;"契約総額 "&amp;TEXT(VLOOKUP(A146,[7]令和3年度契約状況調査票!$F:$AR,15,FALSE),"#,##0円")&amp;CHAR(10)&amp;VLOOKUP(A146,[7]令和3年度契約状況調査票!$F:$AR,31,FALSE),IF(P146="単価契約","単価契約"&amp;CHAR(10)&amp;"予定調達総額 "&amp;TEXT(VLOOKUP(A146,[7]令和3年度契約状況調査票!$F:$AR,15,FALSE),"#,##0円")&amp;CHAR(10)&amp;VLOOKUP(A146,[7]令和3年度契約状況調査票!$F:$AR,31,FALSE),VLOOKUP(A146,[7]令和3年度契約状況調査票!$F:$AR,31,FALSE))))))))</f>
        <v/>
      </c>
      <c r="P146" s="36" t="str">
        <f>IF(A146="","",VLOOKUP(A146,[7]令和3年度契約状況調査票!$F:$BY,52,FALSE))</f>
        <v/>
      </c>
    </row>
    <row r="147" spans="1:16" ht="60" hidden="1" customHeight="1">
      <c r="A147" s="42" t="str">
        <f>IF(MAX([7]令和3年度契約状況調査票!F141:F386)&gt;=ROW()-5,ROW()-5,"")</f>
        <v/>
      </c>
      <c r="B147" s="13" t="str">
        <f>IF(A147="","",VLOOKUP(A147,[7]令和3年度契約状況調査票!$F:$AR,4,FALSE))</f>
        <v/>
      </c>
      <c r="C147" s="14" t="str">
        <f>IF(A147="","",VLOOKUP(A147,[7]令和3年度契約状況調査票!$F:$AR,5,FALSE))</f>
        <v/>
      </c>
      <c r="D147" s="15" t="str">
        <f>IF(A147="","",VLOOKUP(A147,[7]令和3年度契約状況調査票!$F:$AR,8,FALSE))</f>
        <v/>
      </c>
      <c r="E147" s="13" t="str">
        <f>IF(A147="","",VLOOKUP(A147,[7]令和3年度契約状況調査票!$F:$AR,9,FALSE))</f>
        <v/>
      </c>
      <c r="F147" s="16" t="str">
        <f>IF(A147="","",VLOOKUP(A147,[7]令和3年度契約状況調査票!$F:$AR,10,FALSE))</f>
        <v/>
      </c>
      <c r="G147" s="45" t="str">
        <f>IF(A147="","",VLOOKUP(A147,[7]令和3年度契約状況調査票!$F:$AR,30,FALSE))</f>
        <v/>
      </c>
      <c r="H147" s="18" t="str">
        <f>IF(A147="","",IF(VLOOKUP(A147,[7]令和3年度契約状況調査票!$F:$AR,20,FALSE)="②同種の他の契約の予定価格を類推されるおそれがあるため公表しない","同種の他の契約の予定価格を類推されるおそれがあるため公表しない",IF(VLOOKUP(A147,[7]令和3年度契約状況調査票!$F:$AR,20,FALSE)="－","－",IF(VLOOKUP(A147,[7]令和3年度契約状況調査票!$F:$AR,6,FALSE)&lt;&gt;"",TEXT(VLOOKUP(A147,[7]令和3年度契約状況調査票!$F:$AR,13,FALSE),"#,##0円")&amp;CHAR(10)&amp;"(A)",VLOOKUP(A147,[7]令和3年度契約状況調査票!$F:$AR,13,FALSE)))))</f>
        <v/>
      </c>
      <c r="I147" s="18" t="str">
        <f>IF(A147="","",VLOOKUP(A147,[7]令和3年度契約状況調査票!$F:$AR,14,FALSE))</f>
        <v/>
      </c>
      <c r="J147" s="20" t="str">
        <f>IF(A147="","",IF(VLOOKUP(A147,[7]令和3年度契約状況調査票!$F:$AR,20,FALSE)="②同種の他の契約の予定価格を類推されるおそれがあるため公表しない","－",IF(VLOOKUP(A147,[7]令和3年度契約状況調査票!$F:$AR,20,FALSE)="－","－",IF(VLOOKUP(A147,[7]令和3年度契約状況調査票!$F:$AR,6,FALSE)&lt;&gt;"",TEXT(VLOOKUP(A147,[7]令和3年度契約状況調査票!$F:$AR,16,FALSE),"#.0%")&amp;CHAR(10)&amp;"(B/A×100)",VLOOKUP(A147,[7]令和3年度契約状況調査票!$F:$AR,16,FALSE)))))</f>
        <v/>
      </c>
      <c r="K147" s="38"/>
      <c r="L147" s="20" t="str">
        <f>IF(A147="","",IF(VLOOKUP(A147,[7]令和3年度契約状況調査票!$F:$AR,26,FALSE)="①公益社団法人","公社",IF(VLOOKUP(A147,[7]令和3年度契約状況調査票!$F:$AR,26,FALSE)="②公益財団法人","公財","")))</f>
        <v/>
      </c>
      <c r="M147" s="20" t="str">
        <f>IF(A147="","",VLOOKUP(A147,[7]令和3年度契約状況調査票!$F:$AR,27,FALSE))</f>
        <v/>
      </c>
      <c r="N147" s="20" t="str">
        <f>IF(A147="","",IF(VLOOKUP(A147,[7]令和3年度契約状況調査票!$F:$AR,27,FALSE)="国所管",VLOOKUP(A147,[7]令和3年度契約状況調査票!$F:$AR,21,FALSE),""))</f>
        <v/>
      </c>
      <c r="O147" s="22" t="str">
        <f>IF(A147="","",IF(AND(Q147="○",P147="分担契約/単価契約"),"単価契約"&amp;CHAR(10)&amp;"予定調達総額 "&amp;TEXT(VLOOKUP(A147,[7]令和3年度契約状況調査票!$F:$AR,15,FALSE),"#,##0円")&amp;"(B)"&amp;CHAR(10)&amp;"分担契約"&amp;CHAR(10)&amp;VLOOKUP(A147,[7]令和3年度契約状況調査票!$F:$AR,31,FALSE),IF(AND(Q147="○",P147="分担契約"),"分担契約"&amp;CHAR(10)&amp;"契約総額 "&amp;TEXT(VLOOKUP(A147,[7]令和3年度契約状況調査票!$F:$AR,15,FALSE),"#,##0円")&amp;"(B)"&amp;CHAR(10)&amp;VLOOKUP(A147,[7]令和3年度契約状況調査票!$F:$AR,31,FALSE),(IF(P147="分担契約/単価契約","単価契約"&amp;CHAR(10)&amp;"予定調達総額 "&amp;TEXT(VLOOKUP(A147,[7]令和3年度契約状況調査票!$F:$AR,15,FALSE),"#,##0円")&amp;CHAR(10)&amp;"分担契約"&amp;CHAR(10)&amp;VLOOKUP(A147,[7]令和3年度契約状況調査票!$F:$AR,31,FALSE),IF(P147="分担契約","分担契約"&amp;CHAR(10)&amp;"契約総額 "&amp;TEXT(VLOOKUP(A147,[7]令和3年度契約状況調査票!$F:$AR,15,FALSE),"#,##0円")&amp;CHAR(10)&amp;VLOOKUP(A147,[7]令和3年度契約状況調査票!$F:$AR,31,FALSE),IF(P147="単価契約","単価契約"&amp;CHAR(10)&amp;"予定調達総額 "&amp;TEXT(VLOOKUP(A147,[7]令和3年度契約状況調査票!$F:$AR,15,FALSE),"#,##0円")&amp;CHAR(10)&amp;VLOOKUP(A147,[7]令和3年度契約状況調査票!$F:$AR,31,FALSE),VLOOKUP(A147,[7]令和3年度契約状況調査票!$F:$AR,31,FALSE))))))))</f>
        <v/>
      </c>
      <c r="P147" s="36" t="str">
        <f>IF(A147="","",VLOOKUP(A147,[7]令和3年度契約状況調査票!$F:$BY,52,FALSE))</f>
        <v/>
      </c>
    </row>
    <row r="148" spans="1:16" ht="60" hidden="1" customHeight="1">
      <c r="A148" s="42" t="str">
        <f>IF(MAX([7]令和3年度契約状況調査票!F142:F387)&gt;=ROW()-5,ROW()-5,"")</f>
        <v/>
      </c>
      <c r="B148" s="13" t="str">
        <f>IF(A148="","",VLOOKUP(A148,[7]令和3年度契約状況調査票!$F:$AR,4,FALSE))</f>
        <v/>
      </c>
      <c r="C148" s="14" t="str">
        <f>IF(A148="","",VLOOKUP(A148,[7]令和3年度契約状況調査票!$F:$AR,5,FALSE))</f>
        <v/>
      </c>
      <c r="D148" s="15" t="str">
        <f>IF(A148="","",VLOOKUP(A148,[7]令和3年度契約状況調査票!$F:$AR,8,FALSE))</f>
        <v/>
      </c>
      <c r="E148" s="13" t="str">
        <f>IF(A148="","",VLOOKUP(A148,[7]令和3年度契約状況調査票!$F:$AR,9,FALSE))</f>
        <v/>
      </c>
      <c r="F148" s="16" t="str">
        <f>IF(A148="","",VLOOKUP(A148,[7]令和3年度契約状況調査票!$F:$AR,10,FALSE))</f>
        <v/>
      </c>
      <c r="G148" s="45" t="str">
        <f>IF(A148="","",VLOOKUP(A148,[7]令和3年度契約状況調査票!$F:$AR,30,FALSE))</f>
        <v/>
      </c>
      <c r="H148" s="18" t="str">
        <f>IF(A148="","",IF(VLOOKUP(A148,[7]令和3年度契約状況調査票!$F:$AR,20,FALSE)="②同種の他の契約の予定価格を類推されるおそれがあるため公表しない","同種の他の契約の予定価格を類推されるおそれがあるため公表しない",IF(VLOOKUP(A148,[7]令和3年度契約状況調査票!$F:$AR,20,FALSE)="－","－",IF(VLOOKUP(A148,[7]令和3年度契約状況調査票!$F:$AR,6,FALSE)&lt;&gt;"",TEXT(VLOOKUP(A148,[7]令和3年度契約状況調査票!$F:$AR,13,FALSE),"#,##0円")&amp;CHAR(10)&amp;"(A)",VLOOKUP(A148,[7]令和3年度契約状況調査票!$F:$AR,13,FALSE)))))</f>
        <v/>
      </c>
      <c r="I148" s="18" t="str">
        <f>IF(A148="","",VLOOKUP(A148,[7]令和3年度契約状況調査票!$F:$AR,14,FALSE))</f>
        <v/>
      </c>
      <c r="J148" s="20" t="str">
        <f>IF(A148="","",IF(VLOOKUP(A148,[7]令和3年度契約状況調査票!$F:$AR,20,FALSE)="②同種の他の契約の予定価格を類推されるおそれがあるため公表しない","－",IF(VLOOKUP(A148,[7]令和3年度契約状況調査票!$F:$AR,20,FALSE)="－","－",IF(VLOOKUP(A148,[7]令和3年度契約状況調査票!$F:$AR,6,FALSE)&lt;&gt;"",TEXT(VLOOKUP(A148,[7]令和3年度契約状況調査票!$F:$AR,16,FALSE),"#.0%")&amp;CHAR(10)&amp;"(B/A×100)",VLOOKUP(A148,[7]令和3年度契約状況調査票!$F:$AR,16,FALSE)))))</f>
        <v/>
      </c>
      <c r="K148" s="38"/>
      <c r="L148" s="20" t="str">
        <f>IF(A148="","",IF(VLOOKUP(A148,[7]令和3年度契約状況調査票!$F:$AR,26,FALSE)="①公益社団法人","公社",IF(VLOOKUP(A148,[7]令和3年度契約状況調査票!$F:$AR,26,FALSE)="②公益財団法人","公財","")))</f>
        <v/>
      </c>
      <c r="M148" s="20" t="str">
        <f>IF(A148="","",VLOOKUP(A148,[7]令和3年度契約状況調査票!$F:$AR,27,FALSE))</f>
        <v/>
      </c>
      <c r="N148" s="20" t="str">
        <f>IF(A148="","",IF(VLOOKUP(A148,[7]令和3年度契約状況調査票!$F:$AR,27,FALSE)="国所管",VLOOKUP(A148,[7]令和3年度契約状況調査票!$F:$AR,21,FALSE),""))</f>
        <v/>
      </c>
      <c r="O148" s="22" t="str">
        <f>IF(A148="","",IF(AND(Q148="○",P148="分担契約/単価契約"),"単価契約"&amp;CHAR(10)&amp;"予定調達総額 "&amp;TEXT(VLOOKUP(A148,[7]令和3年度契約状況調査票!$F:$AR,15,FALSE),"#,##0円")&amp;"(B)"&amp;CHAR(10)&amp;"分担契約"&amp;CHAR(10)&amp;VLOOKUP(A148,[7]令和3年度契約状況調査票!$F:$AR,31,FALSE),IF(AND(Q148="○",P148="分担契約"),"分担契約"&amp;CHAR(10)&amp;"契約総額 "&amp;TEXT(VLOOKUP(A148,[7]令和3年度契約状況調査票!$F:$AR,15,FALSE),"#,##0円")&amp;"(B)"&amp;CHAR(10)&amp;VLOOKUP(A148,[7]令和3年度契約状況調査票!$F:$AR,31,FALSE),(IF(P148="分担契約/単価契約","単価契約"&amp;CHAR(10)&amp;"予定調達総額 "&amp;TEXT(VLOOKUP(A148,[7]令和3年度契約状況調査票!$F:$AR,15,FALSE),"#,##0円")&amp;CHAR(10)&amp;"分担契約"&amp;CHAR(10)&amp;VLOOKUP(A148,[7]令和3年度契約状況調査票!$F:$AR,31,FALSE),IF(P148="分担契約","分担契約"&amp;CHAR(10)&amp;"契約総額 "&amp;TEXT(VLOOKUP(A148,[7]令和3年度契約状況調査票!$F:$AR,15,FALSE),"#,##0円")&amp;CHAR(10)&amp;VLOOKUP(A148,[7]令和3年度契約状況調査票!$F:$AR,31,FALSE),IF(P148="単価契約","単価契約"&amp;CHAR(10)&amp;"予定調達総額 "&amp;TEXT(VLOOKUP(A148,[7]令和3年度契約状況調査票!$F:$AR,15,FALSE),"#,##0円")&amp;CHAR(10)&amp;VLOOKUP(A148,[7]令和3年度契約状況調査票!$F:$AR,31,FALSE),VLOOKUP(A148,[7]令和3年度契約状況調査票!$F:$AR,31,FALSE))))))))</f>
        <v/>
      </c>
      <c r="P148" s="36" t="str">
        <f>IF(A148="","",VLOOKUP(A148,[7]令和3年度契約状況調査票!$F:$BY,52,FALSE))</f>
        <v/>
      </c>
    </row>
    <row r="149" spans="1:16" ht="67.5" hidden="1" customHeight="1">
      <c r="A149" s="42" t="str">
        <f>IF(MAX([7]令和3年度契約状況調査票!F143:F388)&gt;=ROW()-5,ROW()-5,"")</f>
        <v/>
      </c>
      <c r="B149" s="13" t="str">
        <f>IF(A149="","",VLOOKUP(A149,[7]令和3年度契約状況調査票!$F:$AR,4,FALSE))</f>
        <v/>
      </c>
      <c r="C149" s="14" t="str">
        <f>IF(A149="","",VLOOKUP(A149,[7]令和3年度契約状況調査票!$F:$AR,5,FALSE))</f>
        <v/>
      </c>
      <c r="D149" s="15" t="str">
        <f>IF(A149="","",VLOOKUP(A149,[7]令和3年度契約状況調査票!$F:$AR,8,FALSE))</f>
        <v/>
      </c>
      <c r="E149" s="13" t="str">
        <f>IF(A149="","",VLOOKUP(A149,[7]令和3年度契約状況調査票!$F:$AR,9,FALSE))</f>
        <v/>
      </c>
      <c r="F149" s="16" t="str">
        <f>IF(A149="","",VLOOKUP(A149,[7]令和3年度契約状況調査票!$F:$AR,10,FALSE))</f>
        <v/>
      </c>
      <c r="G149" s="45" t="str">
        <f>IF(A149="","",VLOOKUP(A149,[7]令和3年度契約状況調査票!$F:$AR,30,FALSE))</f>
        <v/>
      </c>
      <c r="H149" s="18" t="str">
        <f>IF(A149="","",IF(VLOOKUP(A149,[7]令和3年度契約状況調査票!$F:$AR,20,FALSE)="②同種の他の契約の予定価格を類推されるおそれがあるため公表しない","同種の他の契約の予定価格を類推されるおそれがあるため公表しない",IF(VLOOKUP(A149,[7]令和3年度契約状況調査票!$F:$AR,20,FALSE)="－","－",IF(VLOOKUP(A149,[7]令和3年度契約状況調査票!$F:$AR,6,FALSE)&lt;&gt;"",TEXT(VLOOKUP(A149,[7]令和3年度契約状況調査票!$F:$AR,13,FALSE),"#,##0円")&amp;CHAR(10)&amp;"(A)",VLOOKUP(A149,[7]令和3年度契約状況調査票!$F:$AR,13,FALSE)))))</f>
        <v/>
      </c>
      <c r="I149" s="18" t="str">
        <f>IF(A149="","",VLOOKUP(A149,[7]令和3年度契約状況調査票!$F:$AR,14,FALSE))</f>
        <v/>
      </c>
      <c r="J149" s="20" t="str">
        <f>IF(A149="","",IF(VLOOKUP(A149,[7]令和3年度契約状況調査票!$F:$AR,20,FALSE)="②同種の他の契約の予定価格を類推されるおそれがあるため公表しない","－",IF(VLOOKUP(A149,[7]令和3年度契約状況調査票!$F:$AR,20,FALSE)="－","－",IF(VLOOKUP(A149,[7]令和3年度契約状況調査票!$F:$AR,6,FALSE)&lt;&gt;"",TEXT(VLOOKUP(A149,[7]令和3年度契約状況調査票!$F:$AR,16,FALSE),"#.0%")&amp;CHAR(10)&amp;"(B/A×100)",VLOOKUP(A149,[7]令和3年度契約状況調査票!$F:$AR,16,FALSE)))))</f>
        <v/>
      </c>
      <c r="K149" s="38"/>
      <c r="L149" s="20" t="str">
        <f>IF(A149="","",IF(VLOOKUP(A149,[7]令和3年度契約状況調査票!$F:$AR,26,FALSE)="①公益社団法人","公社",IF(VLOOKUP(A149,[7]令和3年度契約状況調査票!$F:$AR,26,FALSE)="②公益財団法人","公財","")))</f>
        <v/>
      </c>
      <c r="M149" s="20" t="str">
        <f>IF(A149="","",VLOOKUP(A149,[7]令和3年度契約状況調査票!$F:$AR,27,FALSE))</f>
        <v/>
      </c>
      <c r="N149" s="20" t="str">
        <f>IF(A149="","",IF(VLOOKUP(A149,[7]令和3年度契約状況調査票!$F:$AR,27,FALSE)="国所管",VLOOKUP(A149,[7]令和3年度契約状況調査票!$F:$AR,21,FALSE),""))</f>
        <v/>
      </c>
      <c r="O149" s="22" t="str">
        <f>IF(A149="","",IF(AND(Q149="○",P149="分担契約/単価契約"),"単価契約"&amp;CHAR(10)&amp;"予定調達総額 "&amp;TEXT(VLOOKUP(A149,[7]令和3年度契約状況調査票!$F:$AR,15,FALSE),"#,##0円")&amp;"(B)"&amp;CHAR(10)&amp;"分担契約"&amp;CHAR(10)&amp;VLOOKUP(A149,[7]令和3年度契約状況調査票!$F:$AR,31,FALSE),IF(AND(Q149="○",P149="分担契約"),"分担契約"&amp;CHAR(10)&amp;"契約総額 "&amp;TEXT(VLOOKUP(A149,[7]令和3年度契約状況調査票!$F:$AR,15,FALSE),"#,##0円")&amp;"(B)"&amp;CHAR(10)&amp;VLOOKUP(A149,[7]令和3年度契約状況調査票!$F:$AR,31,FALSE),(IF(P149="分担契約/単価契約","単価契約"&amp;CHAR(10)&amp;"予定調達総額 "&amp;TEXT(VLOOKUP(A149,[7]令和3年度契約状況調査票!$F:$AR,15,FALSE),"#,##0円")&amp;CHAR(10)&amp;"分担契約"&amp;CHAR(10)&amp;VLOOKUP(A149,[7]令和3年度契約状況調査票!$F:$AR,31,FALSE),IF(P149="分担契約","分担契約"&amp;CHAR(10)&amp;"契約総額 "&amp;TEXT(VLOOKUP(A149,[7]令和3年度契約状況調査票!$F:$AR,15,FALSE),"#,##0円")&amp;CHAR(10)&amp;VLOOKUP(A149,[7]令和3年度契約状況調査票!$F:$AR,31,FALSE),IF(P149="単価契約","単価契約"&amp;CHAR(10)&amp;"予定調達総額 "&amp;TEXT(VLOOKUP(A149,[7]令和3年度契約状況調査票!$F:$AR,15,FALSE),"#,##0円")&amp;CHAR(10)&amp;VLOOKUP(A149,[7]令和3年度契約状況調査票!$F:$AR,31,FALSE),VLOOKUP(A149,[7]令和3年度契約状況調査票!$F:$AR,31,FALSE))))))))</f>
        <v/>
      </c>
      <c r="P149" s="36" t="str">
        <f>IF(A149="","",VLOOKUP(A149,[7]令和3年度契約状況調査票!$F:$BY,52,FALSE))</f>
        <v/>
      </c>
    </row>
    <row r="150" spans="1:16" ht="60" hidden="1" customHeight="1">
      <c r="A150" s="42" t="str">
        <f>IF(MAX([7]令和3年度契約状況調査票!F144:F389)&gt;=ROW()-5,ROW()-5,"")</f>
        <v/>
      </c>
      <c r="B150" s="13" t="str">
        <f>IF(A150="","",VLOOKUP(A150,[7]令和3年度契約状況調査票!$F:$AR,4,FALSE))</f>
        <v/>
      </c>
      <c r="C150" s="14" t="str">
        <f>IF(A150="","",VLOOKUP(A150,[7]令和3年度契約状況調査票!$F:$AR,5,FALSE))</f>
        <v/>
      </c>
      <c r="D150" s="15" t="str">
        <f>IF(A150="","",VLOOKUP(A150,[7]令和3年度契約状況調査票!$F:$AR,8,FALSE))</f>
        <v/>
      </c>
      <c r="E150" s="13" t="str">
        <f>IF(A150="","",VLOOKUP(A150,[7]令和3年度契約状況調査票!$F:$AR,9,FALSE))</f>
        <v/>
      </c>
      <c r="F150" s="16" t="str">
        <f>IF(A150="","",VLOOKUP(A150,[7]令和3年度契約状況調査票!$F:$AR,10,FALSE))</f>
        <v/>
      </c>
      <c r="G150" s="45" t="str">
        <f>IF(A150="","",VLOOKUP(A150,[7]令和3年度契約状況調査票!$F:$AR,30,FALSE))</f>
        <v/>
      </c>
      <c r="H150" s="18" t="str">
        <f>IF(A150="","",IF(VLOOKUP(A150,[7]令和3年度契約状況調査票!$F:$AR,20,FALSE)="②同種の他の契約の予定価格を類推されるおそれがあるため公表しない","同種の他の契約の予定価格を類推されるおそれがあるため公表しない",IF(VLOOKUP(A150,[7]令和3年度契約状況調査票!$F:$AR,20,FALSE)="－","－",IF(VLOOKUP(A150,[7]令和3年度契約状況調査票!$F:$AR,6,FALSE)&lt;&gt;"",TEXT(VLOOKUP(A150,[7]令和3年度契約状況調査票!$F:$AR,13,FALSE),"#,##0円")&amp;CHAR(10)&amp;"(A)",VLOOKUP(A150,[7]令和3年度契約状況調査票!$F:$AR,13,FALSE)))))</f>
        <v/>
      </c>
      <c r="I150" s="18" t="str">
        <f>IF(A150="","",VLOOKUP(A150,[7]令和3年度契約状況調査票!$F:$AR,14,FALSE))</f>
        <v/>
      </c>
      <c r="J150" s="20" t="str">
        <f>IF(A150="","",IF(VLOOKUP(A150,[7]令和3年度契約状況調査票!$F:$AR,20,FALSE)="②同種の他の契約の予定価格を類推されるおそれがあるため公表しない","－",IF(VLOOKUP(A150,[7]令和3年度契約状況調査票!$F:$AR,20,FALSE)="－","－",IF(VLOOKUP(A150,[7]令和3年度契約状況調査票!$F:$AR,6,FALSE)&lt;&gt;"",TEXT(VLOOKUP(A150,[7]令和3年度契約状況調査票!$F:$AR,16,FALSE),"#.0%")&amp;CHAR(10)&amp;"(B/A×100)",VLOOKUP(A150,[7]令和3年度契約状況調査票!$F:$AR,16,FALSE)))))</f>
        <v/>
      </c>
      <c r="K150" s="38"/>
      <c r="L150" s="20" t="str">
        <f>IF(A150="","",IF(VLOOKUP(A150,[7]令和3年度契約状況調査票!$F:$AR,26,FALSE)="①公益社団法人","公社",IF(VLOOKUP(A150,[7]令和3年度契約状況調査票!$F:$AR,26,FALSE)="②公益財団法人","公財","")))</f>
        <v/>
      </c>
      <c r="M150" s="20" t="str">
        <f>IF(A150="","",VLOOKUP(A150,[7]令和3年度契約状況調査票!$F:$AR,27,FALSE))</f>
        <v/>
      </c>
      <c r="N150" s="20" t="str">
        <f>IF(A150="","",IF(VLOOKUP(A150,[7]令和3年度契約状況調査票!$F:$AR,27,FALSE)="国所管",VLOOKUP(A150,[7]令和3年度契約状況調査票!$F:$AR,21,FALSE),""))</f>
        <v/>
      </c>
      <c r="O150" s="22" t="str">
        <f>IF(A150="","",IF(AND(Q150="○",P150="分担契約/単価契約"),"単価契約"&amp;CHAR(10)&amp;"予定調達総額 "&amp;TEXT(VLOOKUP(A150,[7]令和3年度契約状況調査票!$F:$AR,15,FALSE),"#,##0円")&amp;"(B)"&amp;CHAR(10)&amp;"分担契約"&amp;CHAR(10)&amp;VLOOKUP(A150,[7]令和3年度契約状況調査票!$F:$AR,31,FALSE),IF(AND(Q150="○",P150="分担契約"),"分担契約"&amp;CHAR(10)&amp;"契約総額 "&amp;TEXT(VLOOKUP(A150,[7]令和3年度契約状況調査票!$F:$AR,15,FALSE),"#,##0円")&amp;"(B)"&amp;CHAR(10)&amp;VLOOKUP(A150,[7]令和3年度契約状況調査票!$F:$AR,31,FALSE),(IF(P150="分担契約/単価契約","単価契約"&amp;CHAR(10)&amp;"予定調達総額 "&amp;TEXT(VLOOKUP(A150,[7]令和3年度契約状況調査票!$F:$AR,15,FALSE),"#,##0円")&amp;CHAR(10)&amp;"分担契約"&amp;CHAR(10)&amp;VLOOKUP(A150,[7]令和3年度契約状況調査票!$F:$AR,31,FALSE),IF(P150="分担契約","分担契約"&amp;CHAR(10)&amp;"契約総額 "&amp;TEXT(VLOOKUP(A150,[7]令和3年度契約状況調査票!$F:$AR,15,FALSE),"#,##0円")&amp;CHAR(10)&amp;VLOOKUP(A150,[7]令和3年度契約状況調査票!$F:$AR,31,FALSE),IF(P150="単価契約","単価契約"&amp;CHAR(10)&amp;"予定調達総額 "&amp;TEXT(VLOOKUP(A150,[7]令和3年度契約状況調査票!$F:$AR,15,FALSE),"#,##0円")&amp;CHAR(10)&amp;VLOOKUP(A150,[7]令和3年度契約状況調査票!$F:$AR,31,FALSE),VLOOKUP(A150,[7]令和3年度契約状況調査票!$F:$AR,31,FALSE))))))))</f>
        <v/>
      </c>
      <c r="P150" s="36" t="str">
        <f>IF(A150="","",VLOOKUP(A150,[7]令和3年度契約状況調査票!$F:$BY,52,FALSE))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dataValidation operator="greaterThanOrEqual" allowBlank="1" showInputMessage="1" showErrorMessage="1" errorTitle="注意" error="プルダウンメニューから選択して下さい_x000a_" sqref="G6:G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金澤</dc:creator>
  <cp:lastModifiedBy>金澤</cp:lastModifiedBy>
  <dcterms:created xsi:type="dcterms:W3CDTF">2022-02-14T09:28:41Z</dcterms:created>
  <dcterms:modified xsi:type="dcterms:W3CDTF">2022-02-14T09:39:25Z</dcterms:modified>
</cp:coreProperties>
</file>