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18437\Desktop\"/>
    </mc:Choice>
  </mc:AlternateContent>
  <bookViews>
    <workbookView xWindow="0" yWindow="0" windowWidth="20490" windowHeight="7650"/>
  </bookViews>
  <sheets>
    <sheet name="別紙様式１" sheetId="1" r:id="rId1"/>
    <sheet name="別紙様式２" sheetId="2" r:id="rId2"/>
    <sheet name="別紙様式３" sheetId="3" r:id="rId3"/>
    <sheet name="別紙様式４"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別紙様式１!$A$5:$N$108</definedName>
    <definedName name="_xlnm._FilterDatabase" localSheetId="1" hidden="1">別紙様式２!$A$5:$O$52</definedName>
    <definedName name="_xlnm._FilterDatabase" localSheetId="2" hidden="1">別紙様式３!$A$5:$N$85</definedName>
    <definedName name="_xlnm._FilterDatabase" localSheetId="3" hidden="1">別紙様式４!$A$5:$O$150</definedName>
    <definedName name="aaa">[2]契約状況コード表!$F$5:$F$9</definedName>
    <definedName name="aaaa">[2]契約状況コード表!$G$5:$G$6</definedName>
    <definedName name="_xlnm.Print_Area" localSheetId="0">別紙様式１!$B$1:$N$108</definedName>
    <definedName name="_xlnm.Print_Area" localSheetId="1">別紙様式２!$B$1:$O$52</definedName>
    <definedName name="_xlnm.Print_Area" localSheetId="2">別紙様式３!$B$1:$N$105</definedName>
    <definedName name="_xlnm.Print_Area" localSheetId="3">別紙様式４!$B$1:$O$150</definedName>
    <definedName name="_xlnm.Print_Titles" localSheetId="2">別紙様式３!$1:$5</definedName>
    <definedName name="あ">[3]契約状況コード表!$J$5:$J$20</definedName>
    <definedName name="ああ">[4]契約状況コード表!$D$5:$D$7</definedName>
    <definedName name="こう方法ｂ法">[3]契約状況コード表!$H$5:$H$6</definedName>
    <definedName name="にじゅうまる">[5]契約状況コード表!$AA$5:$AA$7</definedName>
    <definedName name="まる">[6]契約状況コード表!$Y$5:$Y$6</definedName>
    <definedName name="確定金額" localSheetId="0">[7]契約状況コード表!$D$5:$D$7</definedName>
    <definedName name="確定金額" localSheetId="1">[7]契約状況コード表!$D$5:$D$7</definedName>
    <definedName name="確定金額" localSheetId="2">[7]契約状況コード表!$D$5:$D$7</definedName>
    <definedName name="確定金額" localSheetId="3">[7]契約状況コード表!$D$5:$D$7</definedName>
    <definedName name="確定金額">[1]契約状況コード表!#REF!</definedName>
    <definedName name="契約金額">[8]データ!$R$2</definedName>
    <definedName name="契約相手方" localSheetId="0">[7]契約状況コード表!$F$5:$F$9</definedName>
    <definedName name="契約相手方" localSheetId="1">[7]契約状況コード表!$F$5:$F$9</definedName>
    <definedName name="契約相手方" localSheetId="2">[7]契約状況コード表!$F$5:$F$9</definedName>
    <definedName name="契約相手方" localSheetId="3">[7]契約状況コード表!$F$5:$F$9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[7]契約状況コード表!$B$5:$B$8</definedName>
    <definedName name="契約方式" localSheetId="1">[7]契約状況コード表!$B$5:$B$8</definedName>
    <definedName name="契約方式" localSheetId="2">[7]契約状況コード表!$B$5:$B$8</definedName>
    <definedName name="契約方式" localSheetId="3">[7]契約状況コード表!$B$5:$B$8</definedName>
    <definedName name="契約方式">[1]契約状況コード表!$B$5:$B$8</definedName>
    <definedName name="契約方式２">[8]データ!$P$2</definedName>
    <definedName name="契約名称及び内容">[8]データ!$J$2</definedName>
    <definedName name="継続一者応札理由">[1]契約状況コード表!#REF!</definedName>
    <definedName name="公益法人">[8]データ!$BS$2</definedName>
    <definedName name="公益法人所管区分">#REF!</definedName>
    <definedName name="公募">[9]Sheet2!$H$5</definedName>
    <definedName name="広報・委託">#REF!</definedName>
    <definedName name="広報委託調査費区分">[1]契約状況コード表!#REF!</definedName>
    <definedName name="国所管都道府県所管の区分" localSheetId="0">[7]契約状況コード表!$G$5:$G$6</definedName>
    <definedName name="国所管都道府県所管の区分" localSheetId="1">[7]契約状況コード表!$G$5:$G$6</definedName>
    <definedName name="国所管都道府県所管の区分" localSheetId="2">[7]契約状況コード表!$G$5:$G$6</definedName>
    <definedName name="国所管都道府県所管の区分" localSheetId="3">[7]契約状況コード表!$G$5:$G$6</definedName>
    <definedName name="国所管都道府県所管の区分">[1]契約状況コード表!$F$5:$F$6</definedName>
    <definedName name="再就職役員">[8]データ!$BR$2</definedName>
    <definedName name="新規一者応札理由">[1]契約状況コード表!#REF!</definedName>
    <definedName name="随契理由１" localSheetId="0">[7]契約状況コード表!$J$5:$J$20</definedName>
    <definedName name="随契理由１" localSheetId="1">[7]契約状況コード表!$J$5:$J$20</definedName>
    <definedName name="随契理由１" localSheetId="2">[7]契約状況コード表!$J$5:$J$20</definedName>
    <definedName name="随契理由１" localSheetId="3">[7]契約状況コード表!$J$5:$J$20</definedName>
    <definedName name="随契理由１">[1]契約状況コード表!$H$5:$H$20</definedName>
    <definedName name="随契理由２">[1]契約状況コード表!#REF!</definedName>
    <definedName name="随契理由３">[8]データ!$AJ$2</definedName>
    <definedName name="長期・国庫区分" localSheetId="0">[7]契約状況コード表!$I$5:$I$7</definedName>
    <definedName name="長期・国庫区分" localSheetId="1">[7]契約状況コード表!$I$5:$I$7</definedName>
    <definedName name="長期・国庫区分" localSheetId="2">[7]契約状況コード表!$I$5:$I$7</definedName>
    <definedName name="長期・国庫区分" localSheetId="3">[7]契約状況コード表!$I$5:$I$7</definedName>
    <definedName name="長期・国庫区分">[1]契約状況コード表!$G$5:$G$7</definedName>
    <definedName name="特例政令">#REF!</definedName>
    <definedName name="備考">[8]データ!$AK$2</definedName>
    <definedName name="法人番号">[8]データ!$O$2</definedName>
    <definedName name="予定価格" localSheetId="0">[7]契約状況コード表!$C$5</definedName>
    <definedName name="予定価格" localSheetId="1">[7]契約状況コード表!$C$5</definedName>
    <definedName name="予定価格" localSheetId="2">[7]契約状況コード表!$C$5</definedName>
    <definedName name="予定価格" localSheetId="3">[7]契約状況コード表!$C$5</definedName>
    <definedName name="予定価格">[1]契約状況コード表!#REF!</definedName>
    <definedName name="予定価格２">[8]データ!$Q$2</definedName>
    <definedName name="予定価格の公表" localSheetId="0">[7]契約状況コード表!$E$5:$E$7</definedName>
    <definedName name="予定価格の公表" localSheetId="1">[7]契約状況コード表!$E$5:$E$7</definedName>
    <definedName name="予定価格の公表" localSheetId="2">[7]契約状況コード表!$E$5:$E$7</definedName>
    <definedName name="予定価格の公表" localSheetId="3">[7]契約状況コード表!$E$5:$E$7</definedName>
    <definedName name="予定価格の公表">[1]契約状況コード表!$C$5:$C$7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50" i="4" l="1"/>
  <c r="H150" i="4"/>
  <c r="D150" i="4"/>
  <c r="A150" i="4"/>
  <c r="P150" i="4" s="1"/>
  <c r="P149" i="4"/>
  <c r="L149" i="4"/>
  <c r="G149" i="4"/>
  <c r="D149" i="4"/>
  <c r="C149" i="4"/>
  <c r="A149" i="4"/>
  <c r="O149" i="4" s="1"/>
  <c r="P148" i="4"/>
  <c r="O148" i="4"/>
  <c r="M148" i="4"/>
  <c r="L148" i="4"/>
  <c r="J148" i="4"/>
  <c r="H148" i="4"/>
  <c r="G148" i="4"/>
  <c r="F148" i="4"/>
  <c r="D148" i="4"/>
  <c r="C148" i="4"/>
  <c r="B148" i="4"/>
  <c r="A148" i="4"/>
  <c r="N148" i="4" s="1"/>
  <c r="I147" i="4"/>
  <c r="A147" i="4"/>
  <c r="N147" i="4" s="1"/>
  <c r="M146" i="4"/>
  <c r="H146" i="4"/>
  <c r="D146" i="4"/>
  <c r="A146" i="4"/>
  <c r="P146" i="4" s="1"/>
  <c r="P145" i="4"/>
  <c r="L145" i="4"/>
  <c r="G145" i="4"/>
  <c r="C145" i="4"/>
  <c r="A145" i="4"/>
  <c r="O145" i="4" s="1"/>
  <c r="P144" i="4"/>
  <c r="O144" i="4"/>
  <c r="M144" i="4"/>
  <c r="L144" i="4"/>
  <c r="J144" i="4"/>
  <c r="H144" i="4"/>
  <c r="G144" i="4"/>
  <c r="F144" i="4"/>
  <c r="D144" i="4"/>
  <c r="C144" i="4"/>
  <c r="B144" i="4"/>
  <c r="A144" i="4"/>
  <c r="N144" i="4" s="1"/>
  <c r="N143" i="4"/>
  <c r="A143" i="4"/>
  <c r="M142" i="4"/>
  <c r="H142" i="4"/>
  <c r="D142" i="4"/>
  <c r="A142" i="4"/>
  <c r="P142" i="4" s="1"/>
  <c r="P141" i="4"/>
  <c r="L141" i="4"/>
  <c r="G141" i="4"/>
  <c r="C141" i="4"/>
  <c r="A141" i="4"/>
  <c r="O141" i="4" s="1"/>
  <c r="P140" i="4"/>
  <c r="O140" i="4"/>
  <c r="M140" i="4"/>
  <c r="L140" i="4"/>
  <c r="J140" i="4"/>
  <c r="H140" i="4"/>
  <c r="G140" i="4"/>
  <c r="F140" i="4"/>
  <c r="D140" i="4"/>
  <c r="C140" i="4"/>
  <c r="B140" i="4"/>
  <c r="A140" i="4"/>
  <c r="N140" i="4" s="1"/>
  <c r="A139" i="4"/>
  <c r="M138" i="4"/>
  <c r="H138" i="4"/>
  <c r="D138" i="4"/>
  <c r="A138" i="4"/>
  <c r="P138" i="4" s="1"/>
  <c r="P137" i="4"/>
  <c r="L137" i="4"/>
  <c r="G137" i="4"/>
  <c r="C137" i="4"/>
  <c r="A137" i="4"/>
  <c r="O137" i="4" s="1"/>
  <c r="P136" i="4"/>
  <c r="O136" i="4"/>
  <c r="M136" i="4"/>
  <c r="L136" i="4"/>
  <c r="J136" i="4"/>
  <c r="H136" i="4"/>
  <c r="G136" i="4"/>
  <c r="F136" i="4"/>
  <c r="D136" i="4"/>
  <c r="C136" i="4"/>
  <c r="B136" i="4"/>
  <c r="A136" i="4"/>
  <c r="N136" i="4" s="1"/>
  <c r="I135" i="4"/>
  <c r="E135" i="4"/>
  <c r="A135" i="4"/>
  <c r="N135" i="4" s="1"/>
  <c r="M134" i="4"/>
  <c r="H134" i="4"/>
  <c r="D134" i="4"/>
  <c r="A134" i="4"/>
  <c r="P134" i="4" s="1"/>
  <c r="P133" i="4"/>
  <c r="L133" i="4"/>
  <c r="G133" i="4"/>
  <c r="C133" i="4"/>
  <c r="A133" i="4"/>
  <c r="O133" i="4" s="1"/>
  <c r="P132" i="4"/>
  <c r="O132" i="4"/>
  <c r="M132" i="4"/>
  <c r="L132" i="4"/>
  <c r="J132" i="4"/>
  <c r="H132" i="4"/>
  <c r="G132" i="4"/>
  <c r="F132" i="4"/>
  <c r="D132" i="4"/>
  <c r="C132" i="4"/>
  <c r="B132" i="4"/>
  <c r="A132" i="4"/>
  <c r="N132" i="4" s="1"/>
  <c r="O131" i="4"/>
  <c r="I131" i="4"/>
  <c r="C131" i="4"/>
  <c r="A131" i="4"/>
  <c r="P131" i="4" s="1"/>
  <c r="N130" i="4"/>
  <c r="J130" i="4"/>
  <c r="H130" i="4"/>
  <c r="E130" i="4"/>
  <c r="B130" i="4"/>
  <c r="A130" i="4"/>
  <c r="O130" i="4" s="1"/>
  <c r="A129" i="4"/>
  <c r="P128" i="4"/>
  <c r="O128" i="4"/>
  <c r="M128" i="4"/>
  <c r="L128" i="4"/>
  <c r="J128" i="4"/>
  <c r="H128" i="4"/>
  <c r="G128" i="4"/>
  <c r="F128" i="4"/>
  <c r="D128" i="4"/>
  <c r="C128" i="4"/>
  <c r="B128" i="4"/>
  <c r="A128" i="4"/>
  <c r="N128" i="4" s="1"/>
  <c r="L127" i="4"/>
  <c r="A127" i="4"/>
  <c r="L126" i="4"/>
  <c r="G126" i="4"/>
  <c r="C126" i="4"/>
  <c r="A126" i="4"/>
  <c r="P126" i="4" s="1"/>
  <c r="O125" i="4"/>
  <c r="M125" i="4"/>
  <c r="J125" i="4"/>
  <c r="H125" i="4"/>
  <c r="F125" i="4"/>
  <c r="D125" i="4"/>
  <c r="B125" i="4"/>
  <c r="A125" i="4"/>
  <c r="N125" i="4" s="1"/>
  <c r="I124" i="4"/>
  <c r="A124" i="4"/>
  <c r="N124" i="4" s="1"/>
  <c r="P123" i="4"/>
  <c r="O123" i="4"/>
  <c r="M123" i="4"/>
  <c r="L123" i="4"/>
  <c r="J123" i="4"/>
  <c r="H123" i="4"/>
  <c r="G123" i="4"/>
  <c r="F123" i="4"/>
  <c r="D123" i="4"/>
  <c r="C123" i="4"/>
  <c r="B123" i="4"/>
  <c r="A123" i="4"/>
  <c r="N123" i="4" s="1"/>
  <c r="P122" i="4"/>
  <c r="L122" i="4"/>
  <c r="G122" i="4"/>
  <c r="C122" i="4"/>
  <c r="A122" i="4"/>
  <c r="O122" i="4" s="1"/>
  <c r="O121" i="4"/>
  <c r="M121" i="4"/>
  <c r="J121" i="4"/>
  <c r="H121" i="4"/>
  <c r="F121" i="4"/>
  <c r="D121" i="4"/>
  <c r="B121" i="4"/>
  <c r="A121" i="4"/>
  <c r="N121" i="4" s="1"/>
  <c r="N120" i="4"/>
  <c r="A120" i="4"/>
  <c r="P119" i="4"/>
  <c r="O119" i="4"/>
  <c r="M119" i="4"/>
  <c r="L119" i="4"/>
  <c r="J119" i="4"/>
  <c r="H119" i="4"/>
  <c r="G119" i="4"/>
  <c r="F119" i="4"/>
  <c r="D119" i="4"/>
  <c r="C119" i="4"/>
  <c r="B119" i="4"/>
  <c r="A119" i="4"/>
  <c r="N119" i="4" s="1"/>
  <c r="P118" i="4"/>
  <c r="L118" i="4"/>
  <c r="G118" i="4"/>
  <c r="C118" i="4"/>
  <c r="A118" i="4"/>
  <c r="O118" i="4" s="1"/>
  <c r="O117" i="4"/>
  <c r="M117" i="4"/>
  <c r="J117" i="4"/>
  <c r="H117" i="4"/>
  <c r="F117" i="4"/>
  <c r="D117" i="4"/>
  <c r="B117" i="4"/>
  <c r="A117" i="4"/>
  <c r="N117" i="4" s="1"/>
  <c r="A116" i="4"/>
  <c r="P115" i="4"/>
  <c r="O115" i="4"/>
  <c r="M115" i="4"/>
  <c r="L115" i="4"/>
  <c r="J115" i="4"/>
  <c r="H115" i="4"/>
  <c r="G115" i="4"/>
  <c r="F115" i="4"/>
  <c r="D115" i="4"/>
  <c r="C115" i="4"/>
  <c r="B115" i="4"/>
  <c r="A115" i="4"/>
  <c r="N115" i="4" s="1"/>
  <c r="A114" i="4"/>
  <c r="O113" i="4"/>
  <c r="M113" i="4"/>
  <c r="J113" i="4"/>
  <c r="H113" i="4"/>
  <c r="F113" i="4"/>
  <c r="D113" i="4"/>
  <c r="B113" i="4"/>
  <c r="A113" i="4"/>
  <c r="N113" i="4" s="1"/>
  <c r="A112" i="4"/>
  <c r="P111" i="4"/>
  <c r="O111" i="4"/>
  <c r="M111" i="4"/>
  <c r="L111" i="4"/>
  <c r="J111" i="4"/>
  <c r="H111" i="4"/>
  <c r="G111" i="4"/>
  <c r="F111" i="4"/>
  <c r="D111" i="4"/>
  <c r="C111" i="4"/>
  <c r="B111" i="4"/>
  <c r="A111" i="4"/>
  <c r="N111" i="4" s="1"/>
  <c r="F110" i="4"/>
  <c r="A110" i="4"/>
  <c r="L110" i="4" s="1"/>
  <c r="J109" i="4"/>
  <c r="E109" i="4"/>
  <c r="A109" i="4"/>
  <c r="P108" i="4"/>
  <c r="I108" i="4"/>
  <c r="D108" i="4"/>
  <c r="A108" i="4"/>
  <c r="L108" i="4" s="1"/>
  <c r="P107" i="4"/>
  <c r="O107" i="4"/>
  <c r="M107" i="4"/>
  <c r="L107" i="4"/>
  <c r="J107" i="4"/>
  <c r="H107" i="4"/>
  <c r="G107" i="4"/>
  <c r="F107" i="4"/>
  <c r="D107" i="4"/>
  <c r="C107" i="4"/>
  <c r="B107" i="4"/>
  <c r="A107" i="4"/>
  <c r="N107" i="4" s="1"/>
  <c r="A106" i="4"/>
  <c r="M105" i="4"/>
  <c r="H105" i="4"/>
  <c r="D105" i="4"/>
  <c r="A105" i="4"/>
  <c r="P105" i="4" s="1"/>
  <c r="P104" i="4"/>
  <c r="L104" i="4"/>
  <c r="G104" i="4"/>
  <c r="C104" i="4"/>
  <c r="A104" i="4"/>
  <c r="O104" i="4" s="1"/>
  <c r="P103" i="4"/>
  <c r="O103" i="4"/>
  <c r="M103" i="4"/>
  <c r="L103" i="4"/>
  <c r="J103" i="4"/>
  <c r="H103" i="4"/>
  <c r="G103" i="4"/>
  <c r="F103" i="4"/>
  <c r="D103" i="4"/>
  <c r="C103" i="4"/>
  <c r="B103" i="4"/>
  <c r="A103" i="4"/>
  <c r="N103" i="4" s="1"/>
  <c r="N102" i="4"/>
  <c r="E102" i="4"/>
  <c r="A102" i="4"/>
  <c r="I102" i="4" s="1"/>
  <c r="M101" i="4"/>
  <c r="H101" i="4"/>
  <c r="D101" i="4"/>
  <c r="A101" i="4"/>
  <c r="P101" i="4" s="1"/>
  <c r="P100" i="4"/>
  <c r="L100" i="4"/>
  <c r="G100" i="4"/>
  <c r="C100" i="4"/>
  <c r="A100" i="4"/>
  <c r="O100" i="4" s="1"/>
  <c r="P99" i="4"/>
  <c r="O99" i="4"/>
  <c r="M99" i="4"/>
  <c r="L99" i="4"/>
  <c r="J99" i="4"/>
  <c r="H99" i="4"/>
  <c r="G99" i="4"/>
  <c r="F99" i="4"/>
  <c r="D99" i="4"/>
  <c r="C99" i="4"/>
  <c r="B99" i="4"/>
  <c r="A99" i="4"/>
  <c r="N99" i="4" s="1"/>
  <c r="I98" i="4"/>
  <c r="A98" i="4"/>
  <c r="N98" i="4" s="1"/>
  <c r="O97" i="4"/>
  <c r="M97" i="4"/>
  <c r="J97" i="4"/>
  <c r="H97" i="4"/>
  <c r="F97" i="4"/>
  <c r="D97" i="4"/>
  <c r="B97" i="4"/>
  <c r="A97" i="4"/>
  <c r="P97" i="4" s="1"/>
  <c r="P96" i="4"/>
  <c r="L96" i="4"/>
  <c r="G96" i="4"/>
  <c r="C96" i="4"/>
  <c r="A96" i="4"/>
  <c r="O96" i="4" s="1"/>
  <c r="P95" i="4"/>
  <c r="O95" i="4"/>
  <c r="M95" i="4"/>
  <c r="L95" i="4"/>
  <c r="J95" i="4"/>
  <c r="H95" i="4"/>
  <c r="G95" i="4"/>
  <c r="F95" i="4"/>
  <c r="D95" i="4"/>
  <c r="C95" i="4"/>
  <c r="B95" i="4"/>
  <c r="A95" i="4"/>
  <c r="N95" i="4" s="1"/>
  <c r="N94" i="4"/>
  <c r="E94" i="4"/>
  <c r="A94" i="4"/>
  <c r="O93" i="4"/>
  <c r="M93" i="4"/>
  <c r="J93" i="4"/>
  <c r="H93" i="4"/>
  <c r="F93" i="4"/>
  <c r="D93" i="4"/>
  <c r="B93" i="4"/>
  <c r="A93" i="4"/>
  <c r="P93" i="4" s="1"/>
  <c r="P92" i="4"/>
  <c r="L92" i="4"/>
  <c r="G92" i="4"/>
  <c r="C92" i="4"/>
  <c r="A92" i="4"/>
  <c r="O92" i="4" s="1"/>
  <c r="P91" i="4"/>
  <c r="O91" i="4"/>
  <c r="M91" i="4"/>
  <c r="L91" i="4"/>
  <c r="J91" i="4"/>
  <c r="H91" i="4"/>
  <c r="G91" i="4"/>
  <c r="F91" i="4"/>
  <c r="D91" i="4"/>
  <c r="C91" i="4"/>
  <c r="B91" i="4"/>
  <c r="A91" i="4"/>
  <c r="N91" i="4" s="1"/>
  <c r="A90" i="4"/>
  <c r="O89" i="4"/>
  <c r="M89" i="4"/>
  <c r="J89" i="4"/>
  <c r="H89" i="4"/>
  <c r="F89" i="4"/>
  <c r="D89" i="4"/>
  <c r="B89" i="4"/>
  <c r="A89" i="4"/>
  <c r="P89" i="4" s="1"/>
  <c r="P88" i="4"/>
  <c r="L88" i="4"/>
  <c r="G88" i="4"/>
  <c r="C88" i="4"/>
  <c r="A88" i="4"/>
  <c r="O88" i="4" s="1"/>
  <c r="P87" i="4"/>
  <c r="O87" i="4"/>
  <c r="M87" i="4"/>
  <c r="L87" i="4"/>
  <c r="J87" i="4"/>
  <c r="H87" i="4"/>
  <c r="G87" i="4"/>
  <c r="F87" i="4"/>
  <c r="D87" i="4"/>
  <c r="C87" i="4"/>
  <c r="B87" i="4"/>
  <c r="A87" i="4"/>
  <c r="N87" i="4" s="1"/>
  <c r="N86" i="4"/>
  <c r="E86" i="4"/>
  <c r="A86" i="4"/>
  <c r="I86" i="4" s="1"/>
  <c r="O85" i="4"/>
  <c r="M85" i="4"/>
  <c r="J85" i="4"/>
  <c r="H85" i="4"/>
  <c r="F85" i="4"/>
  <c r="D85" i="4"/>
  <c r="B85" i="4"/>
  <c r="A85" i="4"/>
  <c r="P85" i="4" s="1"/>
  <c r="P84" i="4"/>
  <c r="L84" i="4"/>
  <c r="G84" i="4"/>
  <c r="C84" i="4"/>
  <c r="A84" i="4"/>
  <c r="O84" i="4" s="1"/>
  <c r="P83" i="4"/>
  <c r="O83" i="4"/>
  <c r="M83" i="4"/>
  <c r="L83" i="4"/>
  <c r="J83" i="4"/>
  <c r="H83" i="4"/>
  <c r="G83" i="4"/>
  <c r="F83" i="4"/>
  <c r="D83" i="4"/>
  <c r="C83" i="4"/>
  <c r="B83" i="4"/>
  <c r="A83" i="4"/>
  <c r="N83" i="4" s="1"/>
  <c r="I82" i="4"/>
  <c r="A82" i="4"/>
  <c r="N82" i="4" s="1"/>
  <c r="O81" i="4"/>
  <c r="M81" i="4"/>
  <c r="J81" i="4"/>
  <c r="H81" i="4"/>
  <c r="F81" i="4"/>
  <c r="D81" i="4"/>
  <c r="B81" i="4"/>
  <c r="A81" i="4"/>
  <c r="P81" i="4" s="1"/>
  <c r="N80" i="4"/>
  <c r="E80" i="4"/>
  <c r="A80" i="4"/>
  <c r="P80" i="4" s="1"/>
  <c r="P79" i="4"/>
  <c r="O79" i="4"/>
  <c r="M79" i="4"/>
  <c r="L79" i="4"/>
  <c r="J79" i="4"/>
  <c r="H79" i="4"/>
  <c r="G79" i="4"/>
  <c r="F79" i="4"/>
  <c r="D79" i="4"/>
  <c r="C79" i="4"/>
  <c r="B79" i="4"/>
  <c r="A79" i="4"/>
  <c r="N79" i="4" s="1"/>
  <c r="N78" i="4"/>
  <c r="E78" i="4"/>
  <c r="A78" i="4"/>
  <c r="P78" i="4" s="1"/>
  <c r="O77" i="4"/>
  <c r="M77" i="4"/>
  <c r="J77" i="4"/>
  <c r="H77" i="4"/>
  <c r="F77" i="4"/>
  <c r="D77" i="4"/>
  <c r="B77" i="4"/>
  <c r="A77" i="4"/>
  <c r="P77" i="4" s="1"/>
  <c r="N76" i="4"/>
  <c r="E76" i="4"/>
  <c r="A76" i="4"/>
  <c r="P76" i="4" s="1"/>
  <c r="P75" i="4"/>
  <c r="O75" i="4"/>
  <c r="M75" i="4"/>
  <c r="L75" i="4"/>
  <c r="J75" i="4"/>
  <c r="H75" i="4"/>
  <c r="G75" i="4"/>
  <c r="F75" i="4"/>
  <c r="D75" i="4"/>
  <c r="C75" i="4"/>
  <c r="B75" i="4"/>
  <c r="A75" i="4"/>
  <c r="N75" i="4" s="1"/>
  <c r="N74" i="4"/>
  <c r="E74" i="4"/>
  <c r="A74" i="4"/>
  <c r="P74" i="4" s="1"/>
  <c r="M73" i="4"/>
  <c r="F73" i="4"/>
  <c r="A73" i="4"/>
  <c r="N72" i="4"/>
  <c r="L72" i="4"/>
  <c r="H72" i="4"/>
  <c r="E72" i="4"/>
  <c r="C72" i="4"/>
  <c r="A72" i="4"/>
  <c r="P71" i="4"/>
  <c r="O71" i="4"/>
  <c r="M71" i="4"/>
  <c r="L71" i="4"/>
  <c r="J71" i="4"/>
  <c r="H71" i="4"/>
  <c r="G71" i="4"/>
  <c r="F71" i="4"/>
  <c r="D71" i="4"/>
  <c r="C71" i="4"/>
  <c r="B71" i="4"/>
  <c r="A71" i="4"/>
  <c r="N71" i="4" s="1"/>
  <c r="P70" i="4"/>
  <c r="N70" i="4"/>
  <c r="J70" i="4"/>
  <c r="G70" i="4"/>
  <c r="E70" i="4"/>
  <c r="B70" i="4"/>
  <c r="A70" i="4"/>
  <c r="O69" i="4"/>
  <c r="I69" i="4"/>
  <c r="D69" i="4"/>
  <c r="A69" i="4"/>
  <c r="J69" i="4" s="1"/>
  <c r="P68" i="4"/>
  <c r="N68" i="4"/>
  <c r="L68" i="4"/>
  <c r="I68" i="4"/>
  <c r="H68" i="4"/>
  <c r="E68" i="4"/>
  <c r="D68" i="4"/>
  <c r="C68" i="4"/>
  <c r="A68" i="4"/>
  <c r="P67" i="4"/>
  <c r="O67" i="4"/>
  <c r="M67" i="4"/>
  <c r="L67" i="4"/>
  <c r="J67" i="4"/>
  <c r="H67" i="4"/>
  <c r="G67" i="4"/>
  <c r="F67" i="4"/>
  <c r="D67" i="4"/>
  <c r="C67" i="4"/>
  <c r="B67" i="4"/>
  <c r="A67" i="4"/>
  <c r="N67" i="4" s="1"/>
  <c r="P66" i="4"/>
  <c r="O66" i="4"/>
  <c r="N66" i="4"/>
  <c r="J66" i="4"/>
  <c r="I66" i="4"/>
  <c r="G66" i="4"/>
  <c r="E66" i="4"/>
  <c r="C66" i="4"/>
  <c r="B66" i="4"/>
  <c r="A66" i="4"/>
  <c r="A65" i="4"/>
  <c r="N64" i="4"/>
  <c r="L64" i="4"/>
  <c r="H64" i="4"/>
  <c r="E64" i="4"/>
  <c r="C64" i="4"/>
  <c r="A64" i="4"/>
  <c r="P63" i="4"/>
  <c r="M63" i="4"/>
  <c r="L63" i="4"/>
  <c r="J63" i="4"/>
  <c r="H63" i="4"/>
  <c r="G63" i="4"/>
  <c r="F63" i="4"/>
  <c r="D63" i="4"/>
  <c r="C63" i="4"/>
  <c r="B63" i="4"/>
  <c r="A63" i="4"/>
  <c r="N63" i="4" s="1"/>
  <c r="N62" i="4"/>
  <c r="I62" i="4"/>
  <c r="E62" i="4"/>
  <c r="A62" i="4"/>
  <c r="O61" i="4"/>
  <c r="M61" i="4"/>
  <c r="J61" i="4"/>
  <c r="H61" i="4"/>
  <c r="F61" i="4"/>
  <c r="D61" i="4"/>
  <c r="B61" i="4"/>
  <c r="A61" i="4"/>
  <c r="P61" i="4" s="1"/>
  <c r="P60" i="4"/>
  <c r="L60" i="4"/>
  <c r="G60" i="4"/>
  <c r="C60" i="4"/>
  <c r="A60" i="4"/>
  <c r="O60" i="4" s="1"/>
  <c r="P59" i="4"/>
  <c r="O59" i="4"/>
  <c r="M59" i="4"/>
  <c r="L59" i="4"/>
  <c r="J59" i="4"/>
  <c r="H59" i="4"/>
  <c r="G59" i="4"/>
  <c r="F59" i="4"/>
  <c r="D59" i="4"/>
  <c r="C59" i="4"/>
  <c r="B59" i="4"/>
  <c r="A59" i="4"/>
  <c r="N59" i="4" s="1"/>
  <c r="I58" i="4"/>
  <c r="A58" i="4"/>
  <c r="N58" i="4" s="1"/>
  <c r="O57" i="4"/>
  <c r="M57" i="4"/>
  <c r="J57" i="4"/>
  <c r="H57" i="4"/>
  <c r="F57" i="4"/>
  <c r="D57" i="4"/>
  <c r="B57" i="4"/>
  <c r="A57" i="4"/>
  <c r="P57" i="4" s="1"/>
  <c r="P56" i="4"/>
  <c r="L56" i="4"/>
  <c r="G56" i="4"/>
  <c r="C56" i="4"/>
  <c r="A56" i="4"/>
  <c r="O56" i="4" s="1"/>
  <c r="P55" i="4"/>
  <c r="O55" i="4"/>
  <c r="M55" i="4"/>
  <c r="L55" i="4"/>
  <c r="J55" i="4"/>
  <c r="H55" i="4"/>
  <c r="G55" i="4"/>
  <c r="F55" i="4"/>
  <c r="D55" i="4"/>
  <c r="C55" i="4"/>
  <c r="B55" i="4"/>
  <c r="A55" i="4"/>
  <c r="N55" i="4" s="1"/>
  <c r="N54" i="4"/>
  <c r="E54" i="4"/>
  <c r="A54" i="4"/>
  <c r="O53" i="4"/>
  <c r="M53" i="4"/>
  <c r="J53" i="4"/>
  <c r="H53" i="4"/>
  <c r="F53" i="4"/>
  <c r="D53" i="4"/>
  <c r="B53" i="4"/>
  <c r="A53" i="4"/>
  <c r="P53" i="4" s="1"/>
  <c r="P52" i="4"/>
  <c r="L52" i="4"/>
  <c r="G52" i="4"/>
  <c r="C52" i="4"/>
  <c r="A52" i="4"/>
  <c r="O52" i="4" s="1"/>
  <c r="P51" i="4"/>
  <c r="O51" i="4"/>
  <c r="M51" i="4"/>
  <c r="L51" i="4"/>
  <c r="J51" i="4"/>
  <c r="H51" i="4"/>
  <c r="G51" i="4"/>
  <c r="F51" i="4"/>
  <c r="D51" i="4"/>
  <c r="C51" i="4"/>
  <c r="B51" i="4"/>
  <c r="A51" i="4"/>
  <c r="N51" i="4" s="1"/>
  <c r="A50" i="4"/>
  <c r="O49" i="4"/>
  <c r="M49" i="4"/>
  <c r="J49" i="4"/>
  <c r="H49" i="4"/>
  <c r="F49" i="4"/>
  <c r="D49" i="4"/>
  <c r="B49" i="4"/>
  <c r="A49" i="4"/>
  <c r="P49" i="4" s="1"/>
  <c r="P48" i="4"/>
  <c r="L48" i="4"/>
  <c r="G48" i="4"/>
  <c r="C48" i="4"/>
  <c r="A48" i="4"/>
  <c r="O48" i="4" s="1"/>
  <c r="P47" i="4"/>
  <c r="O47" i="4"/>
  <c r="M47" i="4"/>
  <c r="L47" i="4"/>
  <c r="J47" i="4"/>
  <c r="H47" i="4"/>
  <c r="G47" i="4"/>
  <c r="F47" i="4"/>
  <c r="D47" i="4"/>
  <c r="C47" i="4"/>
  <c r="B47" i="4"/>
  <c r="A47" i="4"/>
  <c r="N47" i="4" s="1"/>
  <c r="N46" i="4"/>
  <c r="I46" i="4"/>
  <c r="E46" i="4"/>
  <c r="A46" i="4"/>
  <c r="O45" i="4"/>
  <c r="M45" i="4"/>
  <c r="J45" i="4"/>
  <c r="H45" i="4"/>
  <c r="F45" i="4"/>
  <c r="D45" i="4"/>
  <c r="B45" i="4"/>
  <c r="A45" i="4"/>
  <c r="P45" i="4" s="1"/>
  <c r="P44" i="4"/>
  <c r="L44" i="4"/>
  <c r="G44" i="4"/>
  <c r="C44" i="4"/>
  <c r="A44" i="4"/>
  <c r="O44" i="4" s="1"/>
  <c r="P43" i="4"/>
  <c r="O43" i="4"/>
  <c r="M43" i="4"/>
  <c r="L43" i="4"/>
  <c r="J43" i="4"/>
  <c r="H43" i="4"/>
  <c r="G43" i="4"/>
  <c r="F43" i="4"/>
  <c r="D43" i="4"/>
  <c r="C43" i="4"/>
  <c r="B43" i="4"/>
  <c r="A43" i="4"/>
  <c r="N43" i="4" s="1"/>
  <c r="I42" i="4"/>
  <c r="A42" i="4"/>
  <c r="N42" i="4" s="1"/>
  <c r="O41" i="4"/>
  <c r="M41" i="4"/>
  <c r="J41" i="4"/>
  <c r="H41" i="4"/>
  <c r="F41" i="4"/>
  <c r="D41" i="4"/>
  <c r="B41" i="4"/>
  <c r="A41" i="4"/>
  <c r="P41" i="4" s="1"/>
  <c r="P40" i="4"/>
  <c r="L40" i="4"/>
  <c r="G40" i="4"/>
  <c r="C40" i="4"/>
  <c r="A40" i="4"/>
  <c r="O40" i="4" s="1"/>
  <c r="P39" i="4"/>
  <c r="O39" i="4"/>
  <c r="M39" i="4"/>
  <c r="L39" i="4"/>
  <c r="J39" i="4"/>
  <c r="H39" i="4"/>
  <c r="G39" i="4"/>
  <c r="F39" i="4"/>
  <c r="D39" i="4"/>
  <c r="C39" i="4"/>
  <c r="B39" i="4"/>
  <c r="A39" i="4"/>
  <c r="N39" i="4" s="1"/>
  <c r="N38" i="4"/>
  <c r="E38" i="4"/>
  <c r="A38" i="4"/>
  <c r="O37" i="4"/>
  <c r="M37" i="4"/>
  <c r="J37" i="4"/>
  <c r="H37" i="4"/>
  <c r="F37" i="4"/>
  <c r="D37" i="4"/>
  <c r="B37" i="4"/>
  <c r="A37" i="4"/>
  <c r="P37" i="4" s="1"/>
  <c r="P36" i="4"/>
  <c r="L36" i="4"/>
  <c r="G36" i="4"/>
  <c r="C36" i="4"/>
  <c r="A36" i="4"/>
  <c r="O36" i="4" s="1"/>
  <c r="P35" i="4"/>
  <c r="O35" i="4"/>
  <c r="M35" i="4"/>
  <c r="L35" i="4"/>
  <c r="J35" i="4"/>
  <c r="H35" i="4"/>
  <c r="G35" i="4"/>
  <c r="F35" i="4"/>
  <c r="D35" i="4"/>
  <c r="C35" i="4"/>
  <c r="B35" i="4"/>
  <c r="A35" i="4"/>
  <c r="N35" i="4" s="1"/>
  <c r="A34" i="4"/>
  <c r="O33" i="4"/>
  <c r="M33" i="4"/>
  <c r="J33" i="4"/>
  <c r="H33" i="4"/>
  <c r="F33" i="4"/>
  <c r="D33" i="4"/>
  <c r="B33" i="4"/>
  <c r="A33" i="4"/>
  <c r="P33" i="4" s="1"/>
  <c r="P32" i="4"/>
  <c r="L32" i="4"/>
  <c r="G32" i="4"/>
  <c r="C32" i="4"/>
  <c r="A32" i="4"/>
  <c r="O32" i="4" s="1"/>
  <c r="P31" i="4"/>
  <c r="O31" i="4"/>
  <c r="M31" i="4"/>
  <c r="L31" i="4"/>
  <c r="J31" i="4"/>
  <c r="H31" i="4"/>
  <c r="G31" i="4"/>
  <c r="F31" i="4"/>
  <c r="D31" i="4"/>
  <c r="C31" i="4"/>
  <c r="B31" i="4"/>
  <c r="A31" i="4"/>
  <c r="N31" i="4" s="1"/>
  <c r="N30" i="4"/>
  <c r="I30" i="4"/>
  <c r="E30" i="4"/>
  <c r="A30" i="4"/>
  <c r="O29" i="4"/>
  <c r="M29" i="4"/>
  <c r="J29" i="4"/>
  <c r="H29" i="4"/>
  <c r="F29" i="4"/>
  <c r="D29" i="4"/>
  <c r="B29" i="4"/>
  <c r="A29" i="4"/>
  <c r="P29" i="4" s="1"/>
  <c r="P28" i="4"/>
  <c r="L28" i="4"/>
  <c r="G28" i="4"/>
  <c r="C28" i="4"/>
  <c r="A28" i="4"/>
  <c r="O28" i="4" s="1"/>
  <c r="P27" i="4"/>
  <c r="O27" i="4"/>
  <c r="M27" i="4"/>
  <c r="L27" i="4"/>
  <c r="J27" i="4"/>
  <c r="H27" i="4"/>
  <c r="G27" i="4"/>
  <c r="F27" i="4"/>
  <c r="D27" i="4"/>
  <c r="C27" i="4"/>
  <c r="B27" i="4"/>
  <c r="A27" i="4"/>
  <c r="N27" i="4" s="1"/>
  <c r="I26" i="4"/>
  <c r="A26" i="4"/>
  <c r="N26" i="4" s="1"/>
  <c r="O25" i="4"/>
  <c r="M25" i="4"/>
  <c r="J25" i="4"/>
  <c r="H25" i="4"/>
  <c r="F25" i="4"/>
  <c r="D25" i="4"/>
  <c r="B25" i="4"/>
  <c r="A25" i="4"/>
  <c r="P25" i="4" s="1"/>
  <c r="A24" i="4"/>
  <c r="P23" i="4"/>
  <c r="O23" i="4"/>
  <c r="M23" i="4"/>
  <c r="L23" i="4"/>
  <c r="J23" i="4"/>
  <c r="H23" i="4"/>
  <c r="G23" i="4"/>
  <c r="F23" i="4"/>
  <c r="D23" i="4"/>
  <c r="C23" i="4"/>
  <c r="B23" i="4"/>
  <c r="A23" i="4"/>
  <c r="N23" i="4" s="1"/>
  <c r="A22" i="4"/>
  <c r="O21" i="4"/>
  <c r="M21" i="4"/>
  <c r="J21" i="4"/>
  <c r="H21" i="4"/>
  <c r="F21" i="4"/>
  <c r="D21" i="4"/>
  <c r="B21" i="4"/>
  <c r="A21" i="4"/>
  <c r="P21" i="4" s="1"/>
  <c r="A20" i="4"/>
  <c r="P19" i="4"/>
  <c r="O19" i="4"/>
  <c r="M19" i="4"/>
  <c r="L19" i="4"/>
  <c r="J19" i="4"/>
  <c r="H19" i="4"/>
  <c r="G19" i="4"/>
  <c r="F19" i="4"/>
  <c r="D19" i="4"/>
  <c r="C19" i="4"/>
  <c r="B19" i="4"/>
  <c r="A19" i="4"/>
  <c r="N19" i="4" s="1"/>
  <c r="F18" i="4"/>
  <c r="A18" i="4"/>
  <c r="N17" i="4"/>
  <c r="J17" i="4"/>
  <c r="H17" i="4"/>
  <c r="E17" i="4"/>
  <c r="B17" i="4"/>
  <c r="A17" i="4"/>
  <c r="P16" i="4"/>
  <c r="I16" i="4"/>
  <c r="D16" i="4"/>
  <c r="A16" i="4"/>
  <c r="L16" i="4" s="1"/>
  <c r="P15" i="4"/>
  <c r="O15" i="4"/>
  <c r="M15" i="4"/>
  <c r="L15" i="4"/>
  <c r="J15" i="4"/>
  <c r="H15" i="4"/>
  <c r="G15" i="4"/>
  <c r="F15" i="4"/>
  <c r="D15" i="4"/>
  <c r="C15" i="4"/>
  <c r="B15" i="4"/>
  <c r="A15" i="4"/>
  <c r="N15" i="4" s="1"/>
  <c r="O14" i="4"/>
  <c r="I14" i="4"/>
  <c r="C14" i="4"/>
  <c r="A14" i="4"/>
  <c r="P14" i="4" s="1"/>
  <c r="I13" i="4"/>
  <c r="C13" i="4"/>
  <c r="A13" i="4"/>
  <c r="P13" i="4" s="1"/>
  <c r="I12" i="4"/>
  <c r="C12" i="4"/>
  <c r="A12" i="4"/>
  <c r="P12" i="4" s="1"/>
  <c r="I11" i="4"/>
  <c r="C11" i="4"/>
  <c r="A11" i="4"/>
  <c r="P11" i="4" s="1"/>
  <c r="I10" i="4"/>
  <c r="C10" i="4"/>
  <c r="A10" i="4"/>
  <c r="P10" i="4" s="1"/>
  <c r="I9" i="4"/>
  <c r="C9" i="4"/>
  <c r="A9" i="4"/>
  <c r="P9" i="4" s="1"/>
  <c r="I8" i="4"/>
  <c r="C8" i="4"/>
  <c r="A8" i="4"/>
  <c r="P8" i="4" s="1"/>
  <c r="I7" i="4"/>
  <c r="C7" i="4"/>
  <c r="A7" i="4"/>
  <c r="P7" i="4" s="1"/>
  <c r="I6" i="4"/>
  <c r="C6" i="4"/>
  <c r="A6" i="4"/>
  <c r="P6" i="4" s="1"/>
  <c r="F105" i="3"/>
  <c r="A105" i="3"/>
  <c r="I105" i="3" s="1"/>
  <c r="K104" i="3"/>
  <c r="A104" i="3"/>
  <c r="F103" i="3"/>
  <c r="A103" i="3"/>
  <c r="I103" i="3" s="1"/>
  <c r="K102" i="3"/>
  <c r="A102" i="3"/>
  <c r="F101" i="3"/>
  <c r="A101" i="3"/>
  <c r="I101" i="3" s="1"/>
  <c r="K100" i="3"/>
  <c r="A100" i="3"/>
  <c r="N99" i="3"/>
  <c r="K99" i="3"/>
  <c r="I99" i="3"/>
  <c r="F99" i="3"/>
  <c r="D99" i="3"/>
  <c r="B99" i="3"/>
  <c r="A99" i="3"/>
  <c r="P98" i="3"/>
  <c r="N98" i="3"/>
  <c r="L98" i="3"/>
  <c r="J98" i="3"/>
  <c r="H98" i="3"/>
  <c r="F98" i="3"/>
  <c r="D98" i="3"/>
  <c r="B98" i="3"/>
  <c r="A98" i="3"/>
  <c r="O98" i="3" s="1"/>
  <c r="P97" i="3"/>
  <c r="N97" i="3"/>
  <c r="L97" i="3"/>
  <c r="J97" i="3"/>
  <c r="H97" i="3"/>
  <c r="F97" i="3"/>
  <c r="D97" i="3"/>
  <c r="B97" i="3"/>
  <c r="A97" i="3"/>
  <c r="O97" i="3" s="1"/>
  <c r="P96" i="3"/>
  <c r="N96" i="3"/>
  <c r="L96" i="3"/>
  <c r="J96" i="3"/>
  <c r="H96" i="3"/>
  <c r="F96" i="3"/>
  <c r="D96" i="3"/>
  <c r="B96" i="3"/>
  <c r="A96" i="3"/>
  <c r="O96" i="3" s="1"/>
  <c r="P95" i="3"/>
  <c r="N95" i="3"/>
  <c r="L95" i="3"/>
  <c r="J95" i="3"/>
  <c r="H95" i="3"/>
  <c r="F95" i="3"/>
  <c r="D95" i="3"/>
  <c r="B95" i="3"/>
  <c r="A95" i="3"/>
  <c r="O95" i="3" s="1"/>
  <c r="P94" i="3"/>
  <c r="N94" i="3"/>
  <c r="L94" i="3"/>
  <c r="J94" i="3"/>
  <c r="H94" i="3"/>
  <c r="F94" i="3"/>
  <c r="D94" i="3"/>
  <c r="B94" i="3"/>
  <c r="A94" i="3"/>
  <c r="O94" i="3" s="1"/>
  <c r="P93" i="3"/>
  <c r="N93" i="3"/>
  <c r="L93" i="3"/>
  <c r="J93" i="3"/>
  <c r="H93" i="3"/>
  <c r="F93" i="3"/>
  <c r="D93" i="3"/>
  <c r="B93" i="3"/>
  <c r="A93" i="3"/>
  <c r="O93" i="3" s="1"/>
  <c r="P92" i="3"/>
  <c r="N92" i="3"/>
  <c r="L92" i="3"/>
  <c r="J92" i="3"/>
  <c r="H92" i="3"/>
  <c r="F92" i="3"/>
  <c r="D92" i="3"/>
  <c r="B92" i="3"/>
  <c r="A92" i="3"/>
  <c r="O92" i="3" s="1"/>
  <c r="N91" i="3"/>
  <c r="I91" i="3"/>
  <c r="D91" i="3"/>
  <c r="A91" i="3"/>
  <c r="P91" i="3" s="1"/>
  <c r="N90" i="3"/>
  <c r="I90" i="3"/>
  <c r="D90" i="3"/>
  <c r="A90" i="3"/>
  <c r="P90" i="3" s="1"/>
  <c r="N89" i="3"/>
  <c r="D89" i="3"/>
  <c r="A89" i="3"/>
  <c r="I89" i="3" s="1"/>
  <c r="I88" i="3"/>
  <c r="F88" i="3"/>
  <c r="A88" i="3"/>
  <c r="N87" i="3"/>
  <c r="D87" i="3"/>
  <c r="A87" i="3"/>
  <c r="I87" i="3" s="1"/>
  <c r="I86" i="3"/>
  <c r="F86" i="3"/>
  <c r="A86" i="3"/>
  <c r="N85" i="3"/>
  <c r="D85" i="3"/>
  <c r="A85" i="3"/>
  <c r="I85" i="3" s="1"/>
  <c r="I84" i="3"/>
  <c r="F84" i="3"/>
  <c r="A84" i="3"/>
  <c r="N83" i="3"/>
  <c r="D83" i="3"/>
  <c r="A83" i="3"/>
  <c r="I83" i="3" s="1"/>
  <c r="I82" i="3"/>
  <c r="F82" i="3"/>
  <c r="A82" i="3"/>
  <c r="N81" i="3"/>
  <c r="D81" i="3"/>
  <c r="A81" i="3"/>
  <c r="I81" i="3" s="1"/>
  <c r="I80" i="3"/>
  <c r="F80" i="3"/>
  <c r="A80" i="3"/>
  <c r="N79" i="3"/>
  <c r="D79" i="3"/>
  <c r="A79" i="3"/>
  <c r="I79" i="3" s="1"/>
  <c r="I78" i="3"/>
  <c r="F78" i="3"/>
  <c r="A78" i="3"/>
  <c r="N77" i="3"/>
  <c r="A77" i="3"/>
  <c r="I76" i="3"/>
  <c r="F76" i="3"/>
  <c r="A76" i="3"/>
  <c r="L75" i="3"/>
  <c r="A75" i="3"/>
  <c r="N75" i="3" s="1"/>
  <c r="I74" i="3"/>
  <c r="F74" i="3"/>
  <c r="A74" i="3"/>
  <c r="N73" i="3"/>
  <c r="L73" i="3"/>
  <c r="D73" i="3"/>
  <c r="A73" i="3"/>
  <c r="I72" i="3"/>
  <c r="F72" i="3"/>
  <c r="A72" i="3"/>
  <c r="D71" i="3"/>
  <c r="A71" i="3"/>
  <c r="L71" i="3" s="1"/>
  <c r="F70" i="3"/>
  <c r="A70" i="3"/>
  <c r="L70" i="3" s="1"/>
  <c r="F69" i="3"/>
  <c r="D69" i="3"/>
  <c r="A69" i="3"/>
  <c r="L69" i="3" s="1"/>
  <c r="I68" i="3"/>
  <c r="F68" i="3"/>
  <c r="A68" i="3"/>
  <c r="L68" i="3" s="1"/>
  <c r="L67" i="3"/>
  <c r="F67" i="3"/>
  <c r="D67" i="3"/>
  <c r="A67" i="3"/>
  <c r="L66" i="3"/>
  <c r="A66" i="3"/>
  <c r="A65" i="3"/>
  <c r="A64" i="3"/>
  <c r="D63" i="3"/>
  <c r="A63" i="3"/>
  <c r="L63" i="3" s="1"/>
  <c r="F62" i="3"/>
  <c r="A62" i="3"/>
  <c r="L62" i="3" s="1"/>
  <c r="F61" i="3"/>
  <c r="D61" i="3"/>
  <c r="A61" i="3"/>
  <c r="L61" i="3" s="1"/>
  <c r="I60" i="3"/>
  <c r="F60" i="3"/>
  <c r="A60" i="3"/>
  <c r="L60" i="3" s="1"/>
  <c r="L59" i="3"/>
  <c r="F59" i="3"/>
  <c r="D59" i="3"/>
  <c r="A59" i="3"/>
  <c r="L58" i="3"/>
  <c r="A58" i="3"/>
  <c r="N57" i="3"/>
  <c r="A57" i="3"/>
  <c r="A56" i="3"/>
  <c r="D55" i="3"/>
  <c r="A55" i="3"/>
  <c r="L55" i="3" s="1"/>
  <c r="F54" i="3"/>
  <c r="A54" i="3"/>
  <c r="L54" i="3" s="1"/>
  <c r="F53" i="3"/>
  <c r="D53" i="3"/>
  <c r="A53" i="3"/>
  <c r="L53" i="3" s="1"/>
  <c r="I52" i="3"/>
  <c r="F52" i="3"/>
  <c r="A52" i="3"/>
  <c r="L52" i="3" s="1"/>
  <c r="L51" i="3"/>
  <c r="F51" i="3"/>
  <c r="D51" i="3"/>
  <c r="A51" i="3"/>
  <c r="L50" i="3"/>
  <c r="A50" i="3"/>
  <c r="A49" i="3"/>
  <c r="A48" i="3"/>
  <c r="D47" i="3"/>
  <c r="A47" i="3"/>
  <c r="L47" i="3" s="1"/>
  <c r="F46" i="3"/>
  <c r="A46" i="3"/>
  <c r="L46" i="3" s="1"/>
  <c r="F45" i="3"/>
  <c r="D45" i="3"/>
  <c r="A45" i="3"/>
  <c r="L45" i="3" s="1"/>
  <c r="I44" i="3"/>
  <c r="F44" i="3"/>
  <c r="A44" i="3"/>
  <c r="L44" i="3" s="1"/>
  <c r="L43" i="3"/>
  <c r="F43" i="3"/>
  <c r="D43" i="3"/>
  <c r="A43" i="3"/>
  <c r="L42" i="3"/>
  <c r="A42" i="3"/>
  <c r="A41" i="3"/>
  <c r="A40" i="3"/>
  <c r="D39" i="3"/>
  <c r="A39" i="3"/>
  <c r="L39" i="3" s="1"/>
  <c r="N38" i="3"/>
  <c r="L38" i="3"/>
  <c r="J38" i="3"/>
  <c r="F38" i="3"/>
  <c r="E38" i="3"/>
  <c r="D38" i="3"/>
  <c r="A38" i="3"/>
  <c r="I37" i="3"/>
  <c r="A37" i="3"/>
  <c r="P36" i="3"/>
  <c r="N36" i="3"/>
  <c r="I36" i="3"/>
  <c r="F36" i="3"/>
  <c r="D36" i="3"/>
  <c r="A36" i="3"/>
  <c r="L35" i="3"/>
  <c r="D35" i="3"/>
  <c r="A35" i="3"/>
  <c r="I35" i="3" s="1"/>
  <c r="N34" i="3"/>
  <c r="L34" i="3"/>
  <c r="J34" i="3"/>
  <c r="F34" i="3"/>
  <c r="E34" i="3"/>
  <c r="D34" i="3"/>
  <c r="A34" i="3"/>
  <c r="I33" i="3"/>
  <c r="A33" i="3"/>
  <c r="P32" i="3"/>
  <c r="N32" i="3"/>
  <c r="I32" i="3"/>
  <c r="F32" i="3"/>
  <c r="D32" i="3"/>
  <c r="A32" i="3"/>
  <c r="P31" i="3"/>
  <c r="L31" i="3"/>
  <c r="J31" i="3"/>
  <c r="I31" i="3"/>
  <c r="E31" i="3"/>
  <c r="D31" i="3"/>
  <c r="B31" i="3"/>
  <c r="A31" i="3"/>
  <c r="P30" i="3"/>
  <c r="N30" i="3"/>
  <c r="M30" i="3"/>
  <c r="J30" i="3"/>
  <c r="I30" i="3"/>
  <c r="H30" i="3"/>
  <c r="E30" i="3"/>
  <c r="D30" i="3"/>
  <c r="B30" i="3"/>
  <c r="A30" i="3"/>
  <c r="J29" i="3"/>
  <c r="E29" i="3"/>
  <c r="A29" i="3"/>
  <c r="P28" i="3"/>
  <c r="J28" i="3"/>
  <c r="E28" i="3"/>
  <c r="A28" i="3"/>
  <c r="P27" i="3"/>
  <c r="J27" i="3"/>
  <c r="E27" i="3"/>
  <c r="A27" i="3"/>
  <c r="P26" i="3"/>
  <c r="J26" i="3"/>
  <c r="E26" i="3"/>
  <c r="A26" i="3"/>
  <c r="P25" i="3"/>
  <c r="J25" i="3"/>
  <c r="E25" i="3"/>
  <c r="A25" i="3"/>
  <c r="P24" i="3"/>
  <c r="J24" i="3"/>
  <c r="E24" i="3"/>
  <c r="A24" i="3"/>
  <c r="P23" i="3"/>
  <c r="J23" i="3"/>
  <c r="E23" i="3"/>
  <c r="A23" i="3"/>
  <c r="F22" i="3"/>
  <c r="A22" i="3"/>
  <c r="J22" i="3" s="1"/>
  <c r="L21" i="3"/>
  <c r="A21" i="3"/>
  <c r="F20" i="3"/>
  <c r="A20" i="3"/>
  <c r="J20" i="3" s="1"/>
  <c r="L19" i="3"/>
  <c r="A19" i="3"/>
  <c r="F18" i="3"/>
  <c r="A18" i="3"/>
  <c r="J18" i="3" s="1"/>
  <c r="L17" i="3"/>
  <c r="A17" i="3"/>
  <c r="F16" i="3"/>
  <c r="A16" i="3"/>
  <c r="J16" i="3" s="1"/>
  <c r="L15" i="3"/>
  <c r="A15" i="3"/>
  <c r="F14" i="3"/>
  <c r="A14" i="3"/>
  <c r="J14" i="3" s="1"/>
  <c r="L13" i="3"/>
  <c r="A13" i="3"/>
  <c r="F12" i="3"/>
  <c r="A12" i="3"/>
  <c r="J12" i="3" s="1"/>
  <c r="L11" i="3"/>
  <c r="A11" i="3"/>
  <c r="I10" i="3"/>
  <c r="A10" i="3"/>
  <c r="I9" i="3"/>
  <c r="A9" i="3"/>
  <c r="A8" i="3"/>
  <c r="I7" i="3"/>
  <c r="A7" i="3"/>
  <c r="A6" i="3"/>
  <c r="I52" i="2"/>
  <c r="A52" i="2"/>
  <c r="A51" i="2"/>
  <c r="I50" i="2"/>
  <c r="A50" i="2"/>
  <c r="A49" i="2"/>
  <c r="I48" i="2"/>
  <c r="A48" i="2"/>
  <c r="A47" i="2"/>
  <c r="I46" i="2"/>
  <c r="A46" i="2"/>
  <c r="A45" i="2"/>
  <c r="I44" i="2"/>
  <c r="A44" i="2"/>
  <c r="A43" i="2"/>
  <c r="I42" i="2"/>
  <c r="A42" i="2"/>
  <c r="A41" i="2"/>
  <c r="I40" i="2"/>
  <c r="A40" i="2"/>
  <c r="A39" i="2"/>
  <c r="I38" i="2"/>
  <c r="A38" i="2"/>
  <c r="A37" i="2"/>
  <c r="I36" i="2"/>
  <c r="A36" i="2"/>
  <c r="A35" i="2"/>
  <c r="I34" i="2"/>
  <c r="A34" i="2"/>
  <c r="A33" i="2"/>
  <c r="I32" i="2"/>
  <c r="A32" i="2"/>
  <c r="A31" i="2"/>
  <c r="I30" i="2"/>
  <c r="A30" i="2"/>
  <c r="A29" i="2"/>
  <c r="I28" i="2"/>
  <c r="A28" i="2"/>
  <c r="A27" i="2"/>
  <c r="I26" i="2"/>
  <c r="A26" i="2"/>
  <c r="A25" i="2"/>
  <c r="I24" i="2"/>
  <c r="A24" i="2"/>
  <c r="A23" i="2"/>
  <c r="I22" i="2"/>
  <c r="A22" i="2"/>
  <c r="A21" i="2"/>
  <c r="I20" i="2"/>
  <c r="A20" i="2"/>
  <c r="A19" i="2"/>
  <c r="I18" i="2"/>
  <c r="E18" i="2"/>
  <c r="A18" i="2"/>
  <c r="N17" i="2"/>
  <c r="I17" i="2"/>
  <c r="E17" i="2"/>
  <c r="A17" i="2"/>
  <c r="N16" i="2"/>
  <c r="I16" i="2"/>
  <c r="E16" i="2"/>
  <c r="A16" i="2"/>
  <c r="N15" i="2"/>
  <c r="I15" i="2"/>
  <c r="E15" i="2"/>
  <c r="A15" i="2"/>
  <c r="N14" i="2"/>
  <c r="I14" i="2"/>
  <c r="E14" i="2"/>
  <c r="A14" i="2"/>
  <c r="N13" i="2"/>
  <c r="I13" i="2"/>
  <c r="E13" i="2"/>
  <c r="A13" i="2"/>
  <c r="N12" i="2"/>
  <c r="I12" i="2"/>
  <c r="E12" i="2"/>
  <c r="A12" i="2"/>
  <c r="N11" i="2"/>
  <c r="I11" i="2"/>
  <c r="E11" i="2"/>
  <c r="A11" i="2"/>
  <c r="N10" i="2"/>
  <c r="I10" i="2"/>
  <c r="E10" i="2"/>
  <c r="A10" i="2"/>
  <c r="N9" i="2"/>
  <c r="I9" i="2"/>
  <c r="E9" i="2"/>
  <c r="A9" i="2"/>
  <c r="N8" i="2"/>
  <c r="I8" i="2"/>
  <c r="E8" i="2"/>
  <c r="A8" i="2"/>
  <c r="N7" i="2"/>
  <c r="I7" i="2"/>
  <c r="E7" i="2"/>
  <c r="A7" i="2"/>
  <c r="N6" i="2"/>
  <c r="I6" i="2"/>
  <c r="E6" i="2"/>
  <c r="A6" i="2"/>
  <c r="M108" i="1"/>
  <c r="I108" i="1"/>
  <c r="E108" i="1"/>
  <c r="A108" i="1"/>
  <c r="M107" i="1"/>
  <c r="I107" i="1"/>
  <c r="E107" i="1"/>
  <c r="A107" i="1"/>
  <c r="M106" i="1"/>
  <c r="I106" i="1"/>
  <c r="E106" i="1"/>
  <c r="A106" i="1"/>
  <c r="M105" i="1"/>
  <c r="I105" i="1"/>
  <c r="E105" i="1"/>
  <c r="A105" i="1"/>
  <c r="M104" i="1"/>
  <c r="I104" i="1"/>
  <c r="E104" i="1"/>
  <c r="A104" i="1"/>
  <c r="M103" i="1"/>
  <c r="I103" i="1"/>
  <c r="E103" i="1"/>
  <c r="A103" i="1"/>
  <c r="M102" i="1"/>
  <c r="I102" i="1"/>
  <c r="E102" i="1"/>
  <c r="A102" i="1"/>
  <c r="M101" i="1"/>
  <c r="I101" i="1"/>
  <c r="E101" i="1"/>
  <c r="A101" i="1"/>
  <c r="M100" i="1"/>
  <c r="I100" i="1"/>
  <c r="E100" i="1"/>
  <c r="A100" i="1"/>
  <c r="M99" i="1"/>
  <c r="I99" i="1"/>
  <c r="E99" i="1"/>
  <c r="B99" i="1"/>
  <c r="A99" i="1"/>
  <c r="L99" i="1" s="1"/>
  <c r="P98" i="1"/>
  <c r="N98" i="1"/>
  <c r="L98" i="1"/>
  <c r="J98" i="1"/>
  <c r="H98" i="1"/>
  <c r="F98" i="1"/>
  <c r="D98" i="1"/>
  <c r="B98" i="1"/>
  <c r="A98" i="1"/>
  <c r="M98" i="1" s="1"/>
  <c r="P97" i="1"/>
  <c r="N97" i="1"/>
  <c r="L97" i="1"/>
  <c r="J97" i="1"/>
  <c r="H97" i="1"/>
  <c r="F97" i="1"/>
  <c r="D97" i="1"/>
  <c r="B97" i="1"/>
  <c r="A97" i="1"/>
  <c r="M97" i="1" s="1"/>
  <c r="P96" i="1"/>
  <c r="N96" i="1"/>
  <c r="L96" i="1"/>
  <c r="J96" i="1"/>
  <c r="H96" i="1"/>
  <c r="F96" i="1"/>
  <c r="D96" i="1"/>
  <c r="B96" i="1"/>
  <c r="A96" i="1"/>
  <c r="M96" i="1" s="1"/>
  <c r="P95" i="1"/>
  <c r="N95" i="1"/>
  <c r="L95" i="1"/>
  <c r="J95" i="1"/>
  <c r="H95" i="1"/>
  <c r="F95" i="1"/>
  <c r="D95" i="1"/>
  <c r="B95" i="1"/>
  <c r="A95" i="1"/>
  <c r="M95" i="1" s="1"/>
  <c r="P94" i="1"/>
  <c r="N94" i="1"/>
  <c r="L94" i="1"/>
  <c r="J94" i="1"/>
  <c r="H94" i="1"/>
  <c r="F94" i="1"/>
  <c r="D94" i="1"/>
  <c r="B94" i="1"/>
  <c r="A94" i="1"/>
  <c r="M94" i="1" s="1"/>
  <c r="P93" i="1"/>
  <c r="N93" i="1"/>
  <c r="L93" i="1"/>
  <c r="J93" i="1"/>
  <c r="H93" i="1"/>
  <c r="F93" i="1"/>
  <c r="D93" i="1"/>
  <c r="B93" i="1"/>
  <c r="A93" i="1"/>
  <c r="M93" i="1" s="1"/>
  <c r="P92" i="1"/>
  <c r="N92" i="1"/>
  <c r="L92" i="1"/>
  <c r="J92" i="1"/>
  <c r="H92" i="1"/>
  <c r="F92" i="1"/>
  <c r="D92" i="1"/>
  <c r="B92" i="1"/>
  <c r="A92" i="1"/>
  <c r="M92" i="1" s="1"/>
  <c r="P91" i="1"/>
  <c r="N91" i="1"/>
  <c r="L91" i="1"/>
  <c r="J91" i="1"/>
  <c r="H91" i="1"/>
  <c r="F91" i="1"/>
  <c r="D91" i="1"/>
  <c r="B91" i="1"/>
  <c r="A91" i="1"/>
  <c r="M91" i="1" s="1"/>
  <c r="P90" i="1"/>
  <c r="N90" i="1"/>
  <c r="L90" i="1"/>
  <c r="J90" i="1"/>
  <c r="H90" i="1"/>
  <c r="F90" i="1"/>
  <c r="D90" i="1"/>
  <c r="B90" i="1"/>
  <c r="A90" i="1"/>
  <c r="M90" i="1" s="1"/>
  <c r="P89" i="1"/>
  <c r="N89" i="1"/>
  <c r="L89" i="1"/>
  <c r="J89" i="1"/>
  <c r="H89" i="1"/>
  <c r="F89" i="1"/>
  <c r="D89" i="1"/>
  <c r="B89" i="1"/>
  <c r="A89" i="1"/>
  <c r="M89" i="1" s="1"/>
  <c r="P88" i="1"/>
  <c r="N88" i="1"/>
  <c r="L88" i="1"/>
  <c r="J88" i="1"/>
  <c r="H88" i="1"/>
  <c r="F88" i="1"/>
  <c r="D88" i="1"/>
  <c r="B88" i="1"/>
  <c r="A88" i="1"/>
  <c r="M88" i="1" s="1"/>
  <c r="P87" i="1"/>
  <c r="N87" i="1"/>
  <c r="M87" i="1"/>
  <c r="J87" i="1"/>
  <c r="I87" i="1"/>
  <c r="H87" i="1"/>
  <c r="E87" i="1"/>
  <c r="D87" i="1"/>
  <c r="B87" i="1"/>
  <c r="A87" i="1"/>
  <c r="P86" i="1"/>
  <c r="N86" i="1"/>
  <c r="M86" i="1"/>
  <c r="J86" i="1"/>
  <c r="I86" i="1"/>
  <c r="H86" i="1"/>
  <c r="E86" i="1"/>
  <c r="D86" i="1"/>
  <c r="B86" i="1"/>
  <c r="A86" i="1"/>
  <c r="P85" i="1"/>
  <c r="N85" i="1"/>
  <c r="M85" i="1"/>
  <c r="J85" i="1"/>
  <c r="I85" i="1"/>
  <c r="H85" i="1"/>
  <c r="E85" i="1"/>
  <c r="D85" i="1"/>
  <c r="B85" i="1"/>
  <c r="A85" i="1"/>
  <c r="P84" i="1"/>
  <c r="N84" i="1"/>
  <c r="M84" i="1"/>
  <c r="J84" i="1"/>
  <c r="I84" i="1"/>
  <c r="H84" i="1"/>
  <c r="E84" i="1"/>
  <c r="D84" i="1"/>
  <c r="B84" i="1"/>
  <c r="A84" i="1"/>
  <c r="N83" i="1"/>
  <c r="M83" i="1"/>
  <c r="I83" i="1"/>
  <c r="H83" i="1"/>
  <c r="E83" i="1"/>
  <c r="D83" i="1"/>
  <c r="B83" i="1"/>
  <c r="A83" i="1"/>
  <c r="P83" i="1" s="1"/>
  <c r="N82" i="1"/>
  <c r="M82" i="1"/>
  <c r="I82" i="1"/>
  <c r="H82" i="1"/>
  <c r="D82" i="1"/>
  <c r="B82" i="1"/>
  <c r="A82" i="1"/>
  <c r="P82" i="1" s="1"/>
  <c r="N81" i="1"/>
  <c r="M81" i="1"/>
  <c r="I81" i="1"/>
  <c r="H81" i="1"/>
  <c r="D81" i="1"/>
  <c r="B81" i="1"/>
  <c r="A81" i="1"/>
  <c r="P81" i="1" s="1"/>
  <c r="N80" i="1"/>
  <c r="M80" i="1"/>
  <c r="I80" i="1"/>
  <c r="H80" i="1"/>
  <c r="D80" i="1"/>
  <c r="B80" i="1"/>
  <c r="A80" i="1"/>
  <c r="P80" i="1" s="1"/>
  <c r="N79" i="1"/>
  <c r="M79" i="1"/>
  <c r="I79" i="1"/>
  <c r="H79" i="1"/>
  <c r="D79" i="1"/>
  <c r="B79" i="1"/>
  <c r="A79" i="1"/>
  <c r="P79" i="1" s="1"/>
  <c r="N78" i="1"/>
  <c r="M78" i="1"/>
  <c r="I78" i="1"/>
  <c r="H78" i="1"/>
  <c r="D78" i="1"/>
  <c r="B78" i="1"/>
  <c r="A78" i="1"/>
  <c r="P78" i="1" s="1"/>
  <c r="N77" i="1"/>
  <c r="M77" i="1"/>
  <c r="I77" i="1"/>
  <c r="H77" i="1"/>
  <c r="D77" i="1"/>
  <c r="B77" i="1"/>
  <c r="A77" i="1"/>
  <c r="P77" i="1" s="1"/>
  <c r="N76" i="1"/>
  <c r="M76" i="1"/>
  <c r="I76" i="1"/>
  <c r="H76" i="1"/>
  <c r="D76" i="1"/>
  <c r="B76" i="1"/>
  <c r="A76" i="1"/>
  <c r="P76" i="1" s="1"/>
  <c r="N75" i="1"/>
  <c r="M75" i="1"/>
  <c r="I75" i="1"/>
  <c r="H75" i="1"/>
  <c r="D75" i="1"/>
  <c r="B75" i="1"/>
  <c r="A75" i="1"/>
  <c r="P75" i="1" s="1"/>
  <c r="N74" i="1"/>
  <c r="M74" i="1"/>
  <c r="I74" i="1"/>
  <c r="H74" i="1"/>
  <c r="D74" i="1"/>
  <c r="B74" i="1"/>
  <c r="A74" i="1"/>
  <c r="P74" i="1" s="1"/>
  <c r="N73" i="1"/>
  <c r="M73" i="1"/>
  <c r="I73" i="1"/>
  <c r="H73" i="1"/>
  <c r="D73" i="1"/>
  <c r="B73" i="1"/>
  <c r="A73" i="1"/>
  <c r="P73" i="1" s="1"/>
  <c r="N72" i="1"/>
  <c r="M72" i="1"/>
  <c r="I72" i="1"/>
  <c r="H72" i="1"/>
  <c r="D72" i="1"/>
  <c r="B72" i="1"/>
  <c r="A72" i="1"/>
  <c r="P72" i="1" s="1"/>
  <c r="N71" i="1"/>
  <c r="M71" i="1"/>
  <c r="I71" i="1"/>
  <c r="H71" i="1"/>
  <c r="D71" i="1"/>
  <c r="B71" i="1"/>
  <c r="A71" i="1"/>
  <c r="P71" i="1" s="1"/>
  <c r="N70" i="1"/>
  <c r="M70" i="1"/>
  <c r="I70" i="1"/>
  <c r="H70" i="1"/>
  <c r="D70" i="1"/>
  <c r="B70" i="1"/>
  <c r="A70" i="1"/>
  <c r="P70" i="1" s="1"/>
  <c r="N69" i="1"/>
  <c r="M69" i="1"/>
  <c r="I69" i="1"/>
  <c r="H69" i="1"/>
  <c r="D69" i="1"/>
  <c r="B69" i="1"/>
  <c r="A69" i="1"/>
  <c r="P69" i="1" s="1"/>
  <c r="N68" i="1"/>
  <c r="M68" i="1"/>
  <c r="I68" i="1"/>
  <c r="H68" i="1"/>
  <c r="D68" i="1"/>
  <c r="B68" i="1"/>
  <c r="A68" i="1"/>
  <c r="P68" i="1" s="1"/>
  <c r="N67" i="1"/>
  <c r="I67" i="1"/>
  <c r="D67" i="1"/>
  <c r="A67" i="1"/>
  <c r="P67" i="1" s="1"/>
  <c r="N66" i="1"/>
  <c r="I66" i="1"/>
  <c r="D66" i="1"/>
  <c r="A66" i="1"/>
  <c r="P66" i="1" s="1"/>
  <c r="N65" i="1"/>
  <c r="I65" i="1"/>
  <c r="D65" i="1"/>
  <c r="A65" i="1"/>
  <c r="P65" i="1" s="1"/>
  <c r="N64" i="1"/>
  <c r="I64" i="1"/>
  <c r="D64" i="1"/>
  <c r="A64" i="1"/>
  <c r="P64" i="1" s="1"/>
  <c r="N63" i="1"/>
  <c r="I63" i="1"/>
  <c r="D63" i="1"/>
  <c r="A63" i="1"/>
  <c r="P63" i="1" s="1"/>
  <c r="N62" i="1"/>
  <c r="I62" i="1"/>
  <c r="D62" i="1"/>
  <c r="A62" i="1"/>
  <c r="P62" i="1" s="1"/>
  <c r="N61" i="1"/>
  <c r="I61" i="1"/>
  <c r="D61" i="1"/>
  <c r="A61" i="1"/>
  <c r="P61" i="1" s="1"/>
  <c r="N60" i="1"/>
  <c r="I60" i="1"/>
  <c r="D60" i="1"/>
  <c r="A60" i="1"/>
  <c r="P60" i="1" s="1"/>
  <c r="N59" i="1"/>
  <c r="I59" i="1"/>
  <c r="D59" i="1"/>
  <c r="A59" i="1"/>
  <c r="P59" i="1" s="1"/>
  <c r="N58" i="1"/>
  <c r="I58" i="1"/>
  <c r="D58" i="1"/>
  <c r="A58" i="1"/>
  <c r="P58" i="1" s="1"/>
  <c r="N57" i="1"/>
  <c r="I57" i="1"/>
  <c r="D57" i="1"/>
  <c r="A57" i="1"/>
  <c r="P57" i="1" s="1"/>
  <c r="N56" i="1"/>
  <c r="I56" i="1"/>
  <c r="D56" i="1"/>
  <c r="A56" i="1"/>
  <c r="P56" i="1" s="1"/>
  <c r="N55" i="1"/>
  <c r="I55" i="1"/>
  <c r="D55" i="1"/>
  <c r="A55" i="1"/>
  <c r="P55" i="1" s="1"/>
  <c r="N54" i="1"/>
  <c r="I54" i="1"/>
  <c r="D54" i="1"/>
  <c r="A54" i="1"/>
  <c r="P54" i="1" s="1"/>
  <c r="N53" i="1"/>
  <c r="I53" i="1"/>
  <c r="D53" i="1"/>
  <c r="A53" i="1"/>
  <c r="P53" i="1" s="1"/>
  <c r="N52" i="1"/>
  <c r="I52" i="1"/>
  <c r="D52" i="1"/>
  <c r="A52" i="1"/>
  <c r="P52" i="1" s="1"/>
  <c r="N51" i="1"/>
  <c r="I51" i="1"/>
  <c r="D51" i="1"/>
  <c r="A51" i="1"/>
  <c r="P51" i="1" s="1"/>
  <c r="N50" i="1"/>
  <c r="I50" i="1"/>
  <c r="D50" i="1"/>
  <c r="A50" i="1"/>
  <c r="P50" i="1" s="1"/>
  <c r="N49" i="1"/>
  <c r="L49" i="1"/>
  <c r="J49" i="1"/>
  <c r="H49" i="1"/>
  <c r="F49" i="1"/>
  <c r="D49" i="1"/>
  <c r="B49" i="1"/>
  <c r="A49" i="1"/>
  <c r="O49" i="1" s="1"/>
  <c r="P48" i="1"/>
  <c r="N48" i="1"/>
  <c r="L48" i="1"/>
  <c r="J48" i="1"/>
  <c r="H48" i="1"/>
  <c r="F48" i="1"/>
  <c r="D48" i="1"/>
  <c r="B48" i="1"/>
  <c r="A48" i="1"/>
  <c r="M48" i="1" s="1"/>
  <c r="P47" i="1"/>
  <c r="N47" i="1"/>
  <c r="L47" i="1"/>
  <c r="J47" i="1"/>
  <c r="H47" i="1"/>
  <c r="F47" i="1"/>
  <c r="D47" i="1"/>
  <c r="B47" i="1"/>
  <c r="A47" i="1"/>
  <c r="M47" i="1" s="1"/>
  <c r="P46" i="1"/>
  <c r="N46" i="1"/>
  <c r="L46" i="1"/>
  <c r="J46" i="1"/>
  <c r="H46" i="1"/>
  <c r="F46" i="1"/>
  <c r="D46" i="1"/>
  <c r="B46" i="1"/>
  <c r="A46" i="1"/>
  <c r="M46" i="1" s="1"/>
  <c r="P45" i="1"/>
  <c r="N45" i="1"/>
  <c r="L45" i="1"/>
  <c r="J45" i="1"/>
  <c r="H45" i="1"/>
  <c r="F45" i="1"/>
  <c r="D45" i="1"/>
  <c r="B45" i="1"/>
  <c r="A45" i="1"/>
  <c r="M45" i="1" s="1"/>
  <c r="P44" i="1"/>
  <c r="N44" i="1"/>
  <c r="L44" i="1"/>
  <c r="J44" i="1"/>
  <c r="H44" i="1"/>
  <c r="F44" i="1"/>
  <c r="D44" i="1"/>
  <c r="B44" i="1"/>
  <c r="A44" i="1"/>
  <c r="M44" i="1" s="1"/>
  <c r="P43" i="1"/>
  <c r="N43" i="1"/>
  <c r="L43" i="1"/>
  <c r="J43" i="1"/>
  <c r="H43" i="1"/>
  <c r="F43" i="1"/>
  <c r="D43" i="1"/>
  <c r="B43" i="1"/>
  <c r="A43" i="1"/>
  <c r="M43" i="1" s="1"/>
  <c r="P42" i="1"/>
  <c r="N42" i="1"/>
  <c r="L42" i="1"/>
  <c r="J42" i="1"/>
  <c r="H42" i="1"/>
  <c r="F42" i="1"/>
  <c r="D42" i="1"/>
  <c r="B42" i="1"/>
  <c r="A42" i="1"/>
  <c r="M42" i="1" s="1"/>
  <c r="P41" i="1"/>
  <c r="N41" i="1"/>
  <c r="L41" i="1"/>
  <c r="J41" i="1"/>
  <c r="H41" i="1"/>
  <c r="F41" i="1"/>
  <c r="D41" i="1"/>
  <c r="B41" i="1"/>
  <c r="A41" i="1"/>
  <c r="M41" i="1" s="1"/>
  <c r="P40" i="1"/>
  <c r="N40" i="1"/>
  <c r="L40" i="1"/>
  <c r="J40" i="1"/>
  <c r="H40" i="1"/>
  <c r="F40" i="1"/>
  <c r="D40" i="1"/>
  <c r="B40" i="1"/>
  <c r="A40" i="1"/>
  <c r="M40" i="1" s="1"/>
  <c r="P39" i="1"/>
  <c r="N39" i="1"/>
  <c r="L39" i="1"/>
  <c r="J39" i="1"/>
  <c r="H39" i="1"/>
  <c r="F39" i="1"/>
  <c r="D39" i="1"/>
  <c r="B39" i="1"/>
  <c r="A39" i="1"/>
  <c r="M39" i="1" s="1"/>
  <c r="P38" i="1"/>
  <c r="N38" i="1"/>
  <c r="L38" i="1"/>
  <c r="J38" i="1"/>
  <c r="H38" i="1"/>
  <c r="F38" i="1"/>
  <c r="D38" i="1"/>
  <c r="B38" i="1"/>
  <c r="A38" i="1"/>
  <c r="M38" i="1" s="1"/>
  <c r="P37" i="1"/>
  <c r="N37" i="1"/>
  <c r="L37" i="1"/>
  <c r="J37" i="1"/>
  <c r="H37" i="1"/>
  <c r="F37" i="1"/>
  <c r="D37" i="1"/>
  <c r="B37" i="1"/>
  <c r="A37" i="1"/>
  <c r="M37" i="1" s="1"/>
  <c r="P36" i="1"/>
  <c r="N36" i="1"/>
  <c r="L36" i="1"/>
  <c r="J36" i="1"/>
  <c r="H36" i="1"/>
  <c r="F36" i="1"/>
  <c r="D36" i="1"/>
  <c r="B36" i="1"/>
  <c r="A36" i="1"/>
  <c r="M36" i="1" s="1"/>
  <c r="P35" i="1"/>
  <c r="N35" i="1"/>
  <c r="L35" i="1"/>
  <c r="J35" i="1"/>
  <c r="H35" i="1"/>
  <c r="F35" i="1"/>
  <c r="D35" i="1"/>
  <c r="B35" i="1"/>
  <c r="A35" i="1"/>
  <c r="M35" i="1" s="1"/>
  <c r="P34" i="1"/>
  <c r="N34" i="1"/>
  <c r="L34" i="1"/>
  <c r="J34" i="1"/>
  <c r="H34" i="1"/>
  <c r="F34" i="1"/>
  <c r="D34" i="1"/>
  <c r="B34" i="1"/>
  <c r="A34" i="1"/>
  <c r="M34" i="1" s="1"/>
  <c r="P33" i="1"/>
  <c r="N33" i="1"/>
  <c r="L33" i="1"/>
  <c r="J33" i="1"/>
  <c r="H33" i="1"/>
  <c r="F33" i="1"/>
  <c r="D33" i="1"/>
  <c r="B33" i="1"/>
  <c r="A33" i="1"/>
  <c r="M33" i="1" s="1"/>
  <c r="P32" i="1"/>
  <c r="N32" i="1"/>
  <c r="L32" i="1"/>
  <c r="J32" i="1"/>
  <c r="H32" i="1"/>
  <c r="F32" i="1"/>
  <c r="D32" i="1"/>
  <c r="B32" i="1"/>
  <c r="A32" i="1"/>
  <c r="M32" i="1" s="1"/>
  <c r="P31" i="1"/>
  <c r="N31" i="1"/>
  <c r="L31" i="1"/>
  <c r="J31" i="1"/>
  <c r="H31" i="1"/>
  <c r="F31" i="1"/>
  <c r="D31" i="1"/>
  <c r="B31" i="1"/>
  <c r="A31" i="1"/>
  <c r="M31" i="1" s="1"/>
  <c r="P30" i="1"/>
  <c r="N30" i="1"/>
  <c r="L30" i="1"/>
  <c r="J30" i="1"/>
  <c r="H30" i="1"/>
  <c r="F30" i="1"/>
  <c r="D30" i="1"/>
  <c r="B30" i="1"/>
  <c r="A30" i="1"/>
  <c r="M30" i="1" s="1"/>
  <c r="P29" i="1"/>
  <c r="N29" i="1"/>
  <c r="L29" i="1"/>
  <c r="J29" i="1"/>
  <c r="H29" i="1"/>
  <c r="F29" i="1"/>
  <c r="D29" i="1"/>
  <c r="B29" i="1"/>
  <c r="A29" i="1"/>
  <c r="M29" i="1" s="1"/>
  <c r="P28" i="1"/>
  <c r="N28" i="1"/>
  <c r="L28" i="1"/>
  <c r="J28" i="1"/>
  <c r="H28" i="1"/>
  <c r="F28" i="1"/>
  <c r="D28" i="1"/>
  <c r="B28" i="1"/>
  <c r="A28" i="1"/>
  <c r="M28" i="1" s="1"/>
  <c r="P27" i="1"/>
  <c r="N27" i="1"/>
  <c r="L27" i="1"/>
  <c r="J27" i="1"/>
  <c r="H27" i="1"/>
  <c r="F27" i="1"/>
  <c r="D27" i="1"/>
  <c r="B27" i="1"/>
  <c r="A27" i="1"/>
  <c r="M27" i="1" s="1"/>
  <c r="N26" i="1"/>
  <c r="J26" i="1"/>
  <c r="F26" i="1"/>
  <c r="B26" i="1"/>
  <c r="A26" i="1"/>
  <c r="M26" i="1" s="1"/>
  <c r="N25" i="1"/>
  <c r="J25" i="1"/>
  <c r="F25" i="1"/>
  <c r="B25" i="1"/>
  <c r="A25" i="1"/>
  <c r="M25" i="1" s="1"/>
  <c r="N24" i="1"/>
  <c r="J24" i="1"/>
  <c r="F24" i="1"/>
  <c r="B24" i="1"/>
  <c r="A24" i="1"/>
  <c r="M24" i="1" s="1"/>
  <c r="N23" i="1"/>
  <c r="J23" i="1"/>
  <c r="F23" i="1"/>
  <c r="B23" i="1"/>
  <c r="A23" i="1"/>
  <c r="M23" i="1" s="1"/>
  <c r="N22" i="1"/>
  <c r="J22" i="1"/>
  <c r="F22" i="1"/>
  <c r="B22" i="1"/>
  <c r="A22" i="1"/>
  <c r="M22" i="1" s="1"/>
  <c r="N21" i="1"/>
  <c r="J21" i="1"/>
  <c r="F21" i="1"/>
  <c r="B21" i="1"/>
  <c r="A21" i="1"/>
  <c r="M21" i="1" s="1"/>
  <c r="N20" i="1"/>
  <c r="J20" i="1"/>
  <c r="F20" i="1"/>
  <c r="B20" i="1"/>
  <c r="A20" i="1"/>
  <c r="M20" i="1" s="1"/>
  <c r="N19" i="1"/>
  <c r="J19" i="1"/>
  <c r="F19" i="1"/>
  <c r="B19" i="1"/>
  <c r="A19" i="1"/>
  <c r="M19" i="1" s="1"/>
  <c r="N18" i="1"/>
  <c r="J18" i="1"/>
  <c r="F18" i="1"/>
  <c r="B18" i="1"/>
  <c r="A18" i="1"/>
  <c r="M18" i="1" s="1"/>
  <c r="N17" i="1"/>
  <c r="J17" i="1"/>
  <c r="F17" i="1"/>
  <c r="B17" i="1"/>
  <c r="A17" i="1"/>
  <c r="M17" i="1" s="1"/>
  <c r="N16" i="1"/>
  <c r="J16" i="1"/>
  <c r="F16" i="1"/>
  <c r="B16" i="1"/>
  <c r="A16" i="1"/>
  <c r="M16" i="1" s="1"/>
  <c r="N15" i="1"/>
  <c r="J15" i="1"/>
  <c r="F15" i="1"/>
  <c r="B15" i="1"/>
  <c r="A15" i="1"/>
  <c r="M15" i="1" s="1"/>
  <c r="N14" i="1"/>
  <c r="J14" i="1"/>
  <c r="F14" i="1"/>
  <c r="B14" i="1"/>
  <c r="A14" i="1"/>
  <c r="M14" i="1" s="1"/>
  <c r="N13" i="1"/>
  <c r="J13" i="1"/>
  <c r="F13" i="1"/>
  <c r="B13" i="1"/>
  <c r="A13" i="1"/>
  <c r="M13" i="1" s="1"/>
  <c r="N12" i="1"/>
  <c r="J12" i="1"/>
  <c r="F12" i="1"/>
  <c r="B12" i="1"/>
  <c r="A12" i="1"/>
  <c r="M12" i="1" s="1"/>
  <c r="N11" i="1"/>
  <c r="J11" i="1"/>
  <c r="F11" i="1"/>
  <c r="B11" i="1"/>
  <c r="A11" i="1"/>
  <c r="M11" i="1" s="1"/>
  <c r="N10" i="1"/>
  <c r="J10" i="1"/>
  <c r="F10" i="1"/>
  <c r="B10" i="1"/>
  <c r="A10" i="1"/>
  <c r="M10" i="1" s="1"/>
  <c r="N9" i="1"/>
  <c r="J9" i="1"/>
  <c r="F9" i="1"/>
  <c r="B9" i="1"/>
  <c r="A9" i="1"/>
  <c r="M9" i="1" s="1"/>
  <c r="N8" i="1"/>
  <c r="J8" i="1"/>
  <c r="F8" i="1"/>
  <c r="B8" i="1"/>
  <c r="A8" i="1"/>
  <c r="M8" i="1" s="1"/>
  <c r="N7" i="1"/>
  <c r="J7" i="1"/>
  <c r="F7" i="1"/>
  <c r="B7" i="1"/>
  <c r="A7" i="1"/>
  <c r="M7" i="1" s="1"/>
  <c r="N6" i="1"/>
  <c r="J6" i="1"/>
  <c r="F6" i="1"/>
  <c r="B6" i="1"/>
  <c r="A6" i="1"/>
  <c r="M6" i="1" s="1"/>
  <c r="M50" i="4" l="1"/>
  <c r="H50" i="4"/>
  <c r="D50" i="4"/>
  <c r="P50" i="4"/>
  <c r="L50" i="4"/>
  <c r="G50" i="4"/>
  <c r="C50" i="4"/>
  <c r="O50" i="4"/>
  <c r="J50" i="4"/>
  <c r="F50" i="4"/>
  <c r="B50" i="4"/>
  <c r="N50" i="4"/>
  <c r="I50" i="4"/>
  <c r="E50" i="4"/>
  <c r="C6" i="1"/>
  <c r="G6" i="1"/>
  <c r="K6" i="1"/>
  <c r="O6" i="1"/>
  <c r="C7" i="1"/>
  <c r="G7" i="1"/>
  <c r="K7" i="1"/>
  <c r="O7" i="1"/>
  <c r="C8" i="1"/>
  <c r="G8" i="1"/>
  <c r="K8" i="1"/>
  <c r="O8" i="1"/>
  <c r="C9" i="1"/>
  <c r="G9" i="1"/>
  <c r="K9" i="1"/>
  <c r="O9" i="1"/>
  <c r="C10" i="1"/>
  <c r="G10" i="1"/>
  <c r="K10" i="1"/>
  <c r="O10" i="1"/>
  <c r="C11" i="1"/>
  <c r="G11" i="1"/>
  <c r="K11" i="1"/>
  <c r="O11" i="1"/>
  <c r="C12" i="1"/>
  <c r="G12" i="1"/>
  <c r="K12" i="1"/>
  <c r="O12" i="1"/>
  <c r="C13" i="1"/>
  <c r="G13" i="1"/>
  <c r="K13" i="1"/>
  <c r="O13" i="1"/>
  <c r="C14" i="1"/>
  <c r="G14" i="1"/>
  <c r="K14" i="1"/>
  <c r="O14" i="1"/>
  <c r="C15" i="1"/>
  <c r="G15" i="1"/>
  <c r="K15" i="1"/>
  <c r="O15" i="1"/>
  <c r="C16" i="1"/>
  <c r="G16" i="1"/>
  <c r="K16" i="1"/>
  <c r="O16" i="1"/>
  <c r="C17" i="1"/>
  <c r="G17" i="1"/>
  <c r="K17" i="1"/>
  <c r="O17" i="1"/>
  <c r="C18" i="1"/>
  <c r="G18" i="1"/>
  <c r="K18" i="1"/>
  <c r="O18" i="1"/>
  <c r="C19" i="1"/>
  <c r="G19" i="1"/>
  <c r="K19" i="1"/>
  <c r="O19" i="1"/>
  <c r="C20" i="1"/>
  <c r="G20" i="1"/>
  <c r="K20" i="1"/>
  <c r="O20" i="1"/>
  <c r="C21" i="1"/>
  <c r="G21" i="1"/>
  <c r="K21" i="1"/>
  <c r="O21" i="1"/>
  <c r="C22" i="1"/>
  <c r="G22" i="1"/>
  <c r="K22" i="1"/>
  <c r="O22" i="1"/>
  <c r="C23" i="1"/>
  <c r="G23" i="1"/>
  <c r="K23" i="1"/>
  <c r="O23" i="1"/>
  <c r="C24" i="1"/>
  <c r="G24" i="1"/>
  <c r="K24" i="1"/>
  <c r="O24" i="1"/>
  <c r="C25" i="1"/>
  <c r="G25" i="1"/>
  <c r="K25" i="1"/>
  <c r="O25" i="1"/>
  <c r="C26" i="1"/>
  <c r="G26" i="1"/>
  <c r="K26" i="1"/>
  <c r="O26" i="1"/>
  <c r="C27" i="1"/>
  <c r="G27" i="1"/>
  <c r="K27" i="1"/>
  <c r="O27" i="1"/>
  <c r="C28" i="1"/>
  <c r="G28" i="1"/>
  <c r="K28" i="1"/>
  <c r="O28" i="1"/>
  <c r="C29" i="1"/>
  <c r="G29" i="1"/>
  <c r="K29" i="1"/>
  <c r="O29" i="1"/>
  <c r="C30" i="1"/>
  <c r="G30" i="1"/>
  <c r="K30" i="1"/>
  <c r="O30" i="1"/>
  <c r="C31" i="1"/>
  <c r="G31" i="1"/>
  <c r="K31" i="1"/>
  <c r="O31" i="1"/>
  <c r="C32" i="1"/>
  <c r="G32" i="1"/>
  <c r="K32" i="1"/>
  <c r="O32" i="1"/>
  <c r="C33" i="1"/>
  <c r="G33" i="1"/>
  <c r="K33" i="1"/>
  <c r="O33" i="1"/>
  <c r="C34" i="1"/>
  <c r="G34" i="1"/>
  <c r="K34" i="1"/>
  <c r="O34" i="1"/>
  <c r="C35" i="1"/>
  <c r="G35" i="1"/>
  <c r="K35" i="1"/>
  <c r="O35" i="1"/>
  <c r="C36" i="1"/>
  <c r="G36" i="1"/>
  <c r="K36" i="1"/>
  <c r="O36" i="1"/>
  <c r="C37" i="1"/>
  <c r="G37" i="1"/>
  <c r="K37" i="1"/>
  <c r="O37" i="1"/>
  <c r="C38" i="1"/>
  <c r="G38" i="1"/>
  <c r="K38" i="1"/>
  <c r="O38" i="1"/>
  <c r="C39" i="1"/>
  <c r="G39" i="1"/>
  <c r="K39" i="1"/>
  <c r="O39" i="1"/>
  <c r="C40" i="1"/>
  <c r="G40" i="1"/>
  <c r="K40" i="1"/>
  <c r="O40" i="1"/>
  <c r="C41" i="1"/>
  <c r="G41" i="1"/>
  <c r="K41" i="1"/>
  <c r="O41" i="1"/>
  <c r="C42" i="1"/>
  <c r="G42" i="1"/>
  <c r="K42" i="1"/>
  <c r="O42" i="1"/>
  <c r="C43" i="1"/>
  <c r="G43" i="1"/>
  <c r="K43" i="1"/>
  <c r="O43" i="1"/>
  <c r="C44" i="1"/>
  <c r="G44" i="1"/>
  <c r="K44" i="1"/>
  <c r="O44" i="1"/>
  <c r="C45" i="1"/>
  <c r="G45" i="1"/>
  <c r="K45" i="1"/>
  <c r="O45" i="1"/>
  <c r="C46" i="1"/>
  <c r="G46" i="1"/>
  <c r="K46" i="1"/>
  <c r="O46" i="1"/>
  <c r="C47" i="1"/>
  <c r="G47" i="1"/>
  <c r="K47" i="1"/>
  <c r="O47" i="1"/>
  <c r="C48" i="1"/>
  <c r="G48" i="1"/>
  <c r="K48" i="1"/>
  <c r="O48" i="1"/>
  <c r="C49" i="1"/>
  <c r="G49" i="1"/>
  <c r="K49" i="1"/>
  <c r="P49" i="1"/>
  <c r="E50" i="1"/>
  <c r="J50" i="1"/>
  <c r="E51" i="1"/>
  <c r="J51" i="1"/>
  <c r="E52" i="1"/>
  <c r="J52" i="1"/>
  <c r="E53" i="1"/>
  <c r="J53" i="1"/>
  <c r="E54" i="1"/>
  <c r="J54" i="1"/>
  <c r="E55" i="1"/>
  <c r="J55" i="1"/>
  <c r="E56" i="1"/>
  <c r="J56" i="1"/>
  <c r="E57" i="1"/>
  <c r="J57" i="1"/>
  <c r="E58" i="1"/>
  <c r="J58" i="1"/>
  <c r="E59" i="1"/>
  <c r="J59" i="1"/>
  <c r="E60" i="1"/>
  <c r="J60" i="1"/>
  <c r="E61" i="1"/>
  <c r="J61" i="1"/>
  <c r="E62" i="1"/>
  <c r="J62" i="1"/>
  <c r="E63" i="1"/>
  <c r="J63" i="1"/>
  <c r="E64" i="1"/>
  <c r="J64" i="1"/>
  <c r="E65" i="1"/>
  <c r="J65" i="1"/>
  <c r="E66" i="1"/>
  <c r="J66" i="1"/>
  <c r="E67" i="1"/>
  <c r="J67" i="1"/>
  <c r="E68" i="1"/>
  <c r="J68" i="1"/>
  <c r="E69" i="1"/>
  <c r="J69" i="1"/>
  <c r="E70" i="1"/>
  <c r="J70" i="1"/>
  <c r="E71" i="1"/>
  <c r="J71" i="1"/>
  <c r="E72" i="1"/>
  <c r="J72" i="1"/>
  <c r="E73" i="1"/>
  <c r="J73" i="1"/>
  <c r="E74" i="1"/>
  <c r="J74" i="1"/>
  <c r="E75" i="1"/>
  <c r="J75" i="1"/>
  <c r="E76" i="1"/>
  <c r="J76" i="1"/>
  <c r="E77" i="1"/>
  <c r="J77" i="1"/>
  <c r="E78" i="1"/>
  <c r="J78" i="1"/>
  <c r="E79" i="1"/>
  <c r="J79" i="1"/>
  <c r="E80" i="1"/>
  <c r="J80" i="1"/>
  <c r="E81" i="1"/>
  <c r="J81" i="1"/>
  <c r="E82" i="1"/>
  <c r="J82" i="1"/>
  <c r="J83" i="1"/>
  <c r="P19" i="2"/>
  <c r="L19" i="2"/>
  <c r="G19" i="2"/>
  <c r="C19" i="2"/>
  <c r="O19" i="2"/>
  <c r="J19" i="2"/>
  <c r="F19" i="2"/>
  <c r="B19" i="2"/>
  <c r="Q19" i="2"/>
  <c r="H19" i="2"/>
  <c r="N19" i="2"/>
  <c r="E19" i="2"/>
  <c r="M19" i="2"/>
  <c r="D19" i="2"/>
  <c r="P21" i="2"/>
  <c r="L21" i="2"/>
  <c r="G21" i="2"/>
  <c r="C21" i="2"/>
  <c r="O21" i="2"/>
  <c r="J21" i="2"/>
  <c r="F21" i="2"/>
  <c r="B21" i="2"/>
  <c r="Q21" i="2"/>
  <c r="H21" i="2"/>
  <c r="N21" i="2"/>
  <c r="E21" i="2"/>
  <c r="M21" i="2"/>
  <c r="D21" i="2"/>
  <c r="P23" i="2"/>
  <c r="L23" i="2"/>
  <c r="G23" i="2"/>
  <c r="C23" i="2"/>
  <c r="O23" i="2"/>
  <c r="J23" i="2"/>
  <c r="F23" i="2"/>
  <c r="B23" i="2"/>
  <c r="Q23" i="2"/>
  <c r="H23" i="2"/>
  <c r="N23" i="2"/>
  <c r="E23" i="2"/>
  <c r="M23" i="2"/>
  <c r="D23" i="2"/>
  <c r="P25" i="2"/>
  <c r="L25" i="2"/>
  <c r="G25" i="2"/>
  <c r="C25" i="2"/>
  <c r="O25" i="2"/>
  <c r="J25" i="2"/>
  <c r="F25" i="2"/>
  <c r="B25" i="2"/>
  <c r="Q25" i="2"/>
  <c r="H25" i="2"/>
  <c r="N25" i="2"/>
  <c r="E25" i="2"/>
  <c r="M25" i="2"/>
  <c r="D25" i="2"/>
  <c r="P27" i="2"/>
  <c r="L27" i="2"/>
  <c r="G27" i="2"/>
  <c r="C27" i="2"/>
  <c r="O27" i="2"/>
  <c r="J27" i="2"/>
  <c r="F27" i="2"/>
  <c r="B27" i="2"/>
  <c r="Q27" i="2"/>
  <c r="H27" i="2"/>
  <c r="N27" i="2"/>
  <c r="E27" i="2"/>
  <c r="M27" i="2"/>
  <c r="D27" i="2"/>
  <c r="P29" i="2"/>
  <c r="L29" i="2"/>
  <c r="G29" i="2"/>
  <c r="C29" i="2"/>
  <c r="O29" i="2"/>
  <c r="J29" i="2"/>
  <c r="F29" i="2"/>
  <c r="B29" i="2"/>
  <c r="Q29" i="2"/>
  <c r="H29" i="2"/>
  <c r="N29" i="2"/>
  <c r="E29" i="2"/>
  <c r="M29" i="2"/>
  <c r="D29" i="2"/>
  <c r="P31" i="2"/>
  <c r="L31" i="2"/>
  <c r="G31" i="2"/>
  <c r="C31" i="2"/>
  <c r="O31" i="2"/>
  <c r="J31" i="2"/>
  <c r="F31" i="2"/>
  <c r="B31" i="2"/>
  <c r="Q31" i="2"/>
  <c r="H31" i="2"/>
  <c r="N31" i="2"/>
  <c r="E31" i="2"/>
  <c r="M31" i="2"/>
  <c r="D31" i="2"/>
  <c r="P33" i="2"/>
  <c r="L33" i="2"/>
  <c r="G33" i="2"/>
  <c r="C33" i="2"/>
  <c r="O33" i="2"/>
  <c r="J33" i="2"/>
  <c r="F33" i="2"/>
  <c r="B33" i="2"/>
  <c r="Q33" i="2"/>
  <c r="H33" i="2"/>
  <c r="N33" i="2"/>
  <c r="E33" i="2"/>
  <c r="M33" i="2"/>
  <c r="D33" i="2"/>
  <c r="P35" i="2"/>
  <c r="L35" i="2"/>
  <c r="G35" i="2"/>
  <c r="C35" i="2"/>
  <c r="O35" i="2"/>
  <c r="J35" i="2"/>
  <c r="F35" i="2"/>
  <c r="B35" i="2"/>
  <c r="Q35" i="2"/>
  <c r="H35" i="2"/>
  <c r="N35" i="2"/>
  <c r="E35" i="2"/>
  <c r="M35" i="2"/>
  <c r="D35" i="2"/>
  <c r="P37" i="2"/>
  <c r="L37" i="2"/>
  <c r="G37" i="2"/>
  <c r="C37" i="2"/>
  <c r="O37" i="2"/>
  <c r="J37" i="2"/>
  <c r="F37" i="2"/>
  <c r="B37" i="2"/>
  <c r="Q37" i="2"/>
  <c r="H37" i="2"/>
  <c r="N37" i="2"/>
  <c r="E37" i="2"/>
  <c r="M37" i="2"/>
  <c r="D37" i="2"/>
  <c r="P39" i="2"/>
  <c r="L39" i="2"/>
  <c r="G39" i="2"/>
  <c r="C39" i="2"/>
  <c r="O39" i="2"/>
  <c r="J39" i="2"/>
  <c r="F39" i="2"/>
  <c r="B39" i="2"/>
  <c r="Q39" i="2"/>
  <c r="H39" i="2"/>
  <c r="N39" i="2"/>
  <c r="E39" i="2"/>
  <c r="M39" i="2"/>
  <c r="D39" i="2"/>
  <c r="P41" i="2"/>
  <c r="L41" i="2"/>
  <c r="G41" i="2"/>
  <c r="C41" i="2"/>
  <c r="O41" i="2"/>
  <c r="J41" i="2"/>
  <c r="F41" i="2"/>
  <c r="B41" i="2"/>
  <c r="Q41" i="2"/>
  <c r="H41" i="2"/>
  <c r="N41" i="2"/>
  <c r="E41" i="2"/>
  <c r="M41" i="2"/>
  <c r="D41" i="2"/>
  <c r="P43" i="2"/>
  <c r="L43" i="2"/>
  <c r="G43" i="2"/>
  <c r="C43" i="2"/>
  <c r="O43" i="2"/>
  <c r="J43" i="2"/>
  <c r="F43" i="2"/>
  <c r="B43" i="2"/>
  <c r="Q43" i="2"/>
  <c r="H43" i="2"/>
  <c r="N43" i="2"/>
  <c r="E43" i="2"/>
  <c r="M43" i="2"/>
  <c r="D43" i="2"/>
  <c r="P45" i="2"/>
  <c r="L45" i="2"/>
  <c r="G45" i="2"/>
  <c r="C45" i="2"/>
  <c r="O45" i="2"/>
  <c r="J45" i="2"/>
  <c r="F45" i="2"/>
  <c r="B45" i="2"/>
  <c r="Q45" i="2"/>
  <c r="H45" i="2"/>
  <c r="N45" i="2"/>
  <c r="E45" i="2"/>
  <c r="M45" i="2"/>
  <c r="D45" i="2"/>
  <c r="P47" i="2"/>
  <c r="L47" i="2"/>
  <c r="G47" i="2"/>
  <c r="C47" i="2"/>
  <c r="O47" i="2"/>
  <c r="J47" i="2"/>
  <c r="F47" i="2"/>
  <c r="B47" i="2"/>
  <c r="Q47" i="2"/>
  <c r="H47" i="2"/>
  <c r="N47" i="2"/>
  <c r="E47" i="2"/>
  <c r="M47" i="2"/>
  <c r="D47" i="2"/>
  <c r="P49" i="2"/>
  <c r="L49" i="2"/>
  <c r="G49" i="2"/>
  <c r="C49" i="2"/>
  <c r="O49" i="2"/>
  <c r="J49" i="2"/>
  <c r="F49" i="2"/>
  <c r="B49" i="2"/>
  <c r="Q49" i="2"/>
  <c r="H49" i="2"/>
  <c r="N49" i="2"/>
  <c r="E49" i="2"/>
  <c r="M49" i="2"/>
  <c r="D49" i="2"/>
  <c r="P51" i="2"/>
  <c r="L51" i="2"/>
  <c r="G51" i="2"/>
  <c r="C51" i="2"/>
  <c r="O51" i="2"/>
  <c r="J51" i="2"/>
  <c r="F51" i="2"/>
  <c r="B51" i="2"/>
  <c r="Q51" i="2"/>
  <c r="H51" i="2"/>
  <c r="N51" i="2"/>
  <c r="E51" i="2"/>
  <c r="M51" i="2"/>
  <c r="D51" i="2"/>
  <c r="O6" i="3"/>
  <c r="K6" i="3"/>
  <c r="G6" i="3"/>
  <c r="C6" i="3"/>
  <c r="J6" i="3"/>
  <c r="F6" i="3"/>
  <c r="B6" i="3"/>
  <c r="P6" i="3"/>
  <c r="N6" i="3" s="1"/>
  <c r="H6" i="3"/>
  <c r="M6" i="3"/>
  <c r="E6" i="3"/>
  <c r="L6" i="3"/>
  <c r="D6" i="3"/>
  <c r="O8" i="3"/>
  <c r="K8" i="3"/>
  <c r="G8" i="3"/>
  <c r="C8" i="3"/>
  <c r="N8" i="3"/>
  <c r="J8" i="3"/>
  <c r="F8" i="3"/>
  <c r="B8" i="3"/>
  <c r="P8" i="3"/>
  <c r="H8" i="3"/>
  <c r="M8" i="3"/>
  <c r="E8" i="3"/>
  <c r="L8" i="3"/>
  <c r="D8" i="3"/>
  <c r="O10" i="3"/>
  <c r="K10" i="3"/>
  <c r="G10" i="3"/>
  <c r="C10" i="3"/>
  <c r="N10" i="3"/>
  <c r="J10" i="3"/>
  <c r="F10" i="3"/>
  <c r="B10" i="3"/>
  <c r="P10" i="3"/>
  <c r="H10" i="3"/>
  <c r="M10" i="3"/>
  <c r="E10" i="3"/>
  <c r="L10" i="3"/>
  <c r="D10" i="3"/>
  <c r="D6" i="1"/>
  <c r="H6" i="1"/>
  <c r="L6" i="1"/>
  <c r="P6" i="1"/>
  <c r="D7" i="1"/>
  <c r="H7" i="1"/>
  <c r="L7" i="1"/>
  <c r="P7" i="1"/>
  <c r="D8" i="1"/>
  <c r="H8" i="1"/>
  <c r="L8" i="1"/>
  <c r="P8" i="1"/>
  <c r="D9" i="1"/>
  <c r="H9" i="1"/>
  <c r="L9" i="1"/>
  <c r="P9" i="1"/>
  <c r="D10" i="1"/>
  <c r="H10" i="1"/>
  <c r="L10" i="1"/>
  <c r="P10" i="1"/>
  <c r="D11" i="1"/>
  <c r="H11" i="1"/>
  <c r="L11" i="1"/>
  <c r="P11" i="1"/>
  <c r="D12" i="1"/>
  <c r="H12" i="1"/>
  <c r="L12" i="1"/>
  <c r="P12" i="1"/>
  <c r="D13" i="1"/>
  <c r="H13" i="1"/>
  <c r="L13" i="1"/>
  <c r="P13" i="1"/>
  <c r="D14" i="1"/>
  <c r="H14" i="1"/>
  <c r="L14" i="1"/>
  <c r="P14" i="1"/>
  <c r="D15" i="1"/>
  <c r="H15" i="1"/>
  <c r="L15" i="1"/>
  <c r="P15" i="1"/>
  <c r="D16" i="1"/>
  <c r="H16" i="1"/>
  <c r="L16" i="1"/>
  <c r="P16" i="1"/>
  <c r="D17" i="1"/>
  <c r="H17" i="1"/>
  <c r="L17" i="1"/>
  <c r="P17" i="1"/>
  <c r="D18" i="1"/>
  <c r="H18" i="1"/>
  <c r="L18" i="1"/>
  <c r="P18" i="1"/>
  <c r="D19" i="1"/>
  <c r="H19" i="1"/>
  <c r="L19" i="1"/>
  <c r="P19" i="1"/>
  <c r="D20" i="1"/>
  <c r="H20" i="1"/>
  <c r="L20" i="1"/>
  <c r="P20" i="1"/>
  <c r="D21" i="1"/>
  <c r="H21" i="1"/>
  <c r="L21" i="1"/>
  <c r="P21" i="1"/>
  <c r="D22" i="1"/>
  <c r="H22" i="1"/>
  <c r="L22" i="1"/>
  <c r="P22" i="1"/>
  <c r="D23" i="1"/>
  <c r="H23" i="1"/>
  <c r="L23" i="1"/>
  <c r="P23" i="1"/>
  <c r="D24" i="1"/>
  <c r="H24" i="1"/>
  <c r="L24" i="1"/>
  <c r="P24" i="1"/>
  <c r="D25" i="1"/>
  <c r="H25" i="1"/>
  <c r="L25" i="1"/>
  <c r="P25" i="1"/>
  <c r="D26" i="1"/>
  <c r="H26" i="1"/>
  <c r="L26" i="1"/>
  <c r="P26" i="1"/>
  <c r="O50" i="1"/>
  <c r="K50" i="1"/>
  <c r="G50" i="1"/>
  <c r="C50" i="1"/>
  <c r="F50" i="1"/>
  <c r="L50" i="1"/>
  <c r="O51" i="1"/>
  <c r="K51" i="1"/>
  <c r="G51" i="1"/>
  <c r="C51" i="1"/>
  <c r="F51" i="1"/>
  <c r="L51" i="1"/>
  <c r="O52" i="1"/>
  <c r="K52" i="1"/>
  <c r="G52" i="1"/>
  <c r="C52" i="1"/>
  <c r="F52" i="1"/>
  <c r="L52" i="1"/>
  <c r="O53" i="1"/>
  <c r="K53" i="1"/>
  <c r="G53" i="1"/>
  <c r="C53" i="1"/>
  <c r="F53" i="1"/>
  <c r="L53" i="1"/>
  <c r="O54" i="1"/>
  <c r="K54" i="1"/>
  <c r="G54" i="1"/>
  <c r="C54" i="1"/>
  <c r="F54" i="1"/>
  <c r="L54" i="1"/>
  <c r="O55" i="1"/>
  <c r="K55" i="1"/>
  <c r="G55" i="1"/>
  <c r="C55" i="1"/>
  <c r="F55" i="1"/>
  <c r="L55" i="1"/>
  <c r="O56" i="1"/>
  <c r="K56" i="1"/>
  <c r="G56" i="1"/>
  <c r="C56" i="1"/>
  <c r="F56" i="1"/>
  <c r="L56" i="1"/>
  <c r="O57" i="1"/>
  <c r="K57" i="1"/>
  <c r="G57" i="1"/>
  <c r="C57" i="1"/>
  <c r="F57" i="1"/>
  <c r="L57" i="1"/>
  <c r="O58" i="1"/>
  <c r="K58" i="1"/>
  <c r="G58" i="1"/>
  <c r="C58" i="1"/>
  <c r="F58" i="1"/>
  <c r="L58" i="1"/>
  <c r="O59" i="1"/>
  <c r="K59" i="1"/>
  <c r="G59" i="1"/>
  <c r="C59" i="1"/>
  <c r="F59" i="1"/>
  <c r="L59" i="1"/>
  <c r="O60" i="1"/>
  <c r="K60" i="1"/>
  <c r="G60" i="1"/>
  <c r="C60" i="1"/>
  <c r="F60" i="1"/>
  <c r="L60" i="1"/>
  <c r="O61" i="1"/>
  <c r="K61" i="1"/>
  <c r="G61" i="1"/>
  <c r="C61" i="1"/>
  <c r="F61" i="1"/>
  <c r="L61" i="1"/>
  <c r="O62" i="1"/>
  <c r="K62" i="1"/>
  <c r="G62" i="1"/>
  <c r="C62" i="1"/>
  <c r="F62" i="1"/>
  <c r="L62" i="1"/>
  <c r="O63" i="1"/>
  <c r="K63" i="1"/>
  <c r="G63" i="1"/>
  <c r="C63" i="1"/>
  <c r="F63" i="1"/>
  <c r="L63" i="1"/>
  <c r="O64" i="1"/>
  <c r="K64" i="1"/>
  <c r="G64" i="1"/>
  <c r="C64" i="1"/>
  <c r="F64" i="1"/>
  <c r="L64" i="1"/>
  <c r="O65" i="1"/>
  <c r="K65" i="1"/>
  <c r="G65" i="1"/>
  <c r="C65" i="1"/>
  <c r="F65" i="1"/>
  <c r="L65" i="1"/>
  <c r="O66" i="1"/>
  <c r="K66" i="1"/>
  <c r="G66" i="1"/>
  <c r="C66" i="1"/>
  <c r="F66" i="1"/>
  <c r="L66" i="1"/>
  <c r="O67" i="1"/>
  <c r="K67" i="1"/>
  <c r="G67" i="1"/>
  <c r="C67" i="1"/>
  <c r="F67" i="1"/>
  <c r="L67" i="1"/>
  <c r="O68" i="1"/>
  <c r="K68" i="1"/>
  <c r="G68" i="1"/>
  <c r="C68" i="1"/>
  <c r="F68" i="1"/>
  <c r="L68" i="1"/>
  <c r="O69" i="1"/>
  <c r="K69" i="1"/>
  <c r="G69" i="1"/>
  <c r="C69" i="1"/>
  <c r="F69" i="1"/>
  <c r="L69" i="1"/>
  <c r="O70" i="1"/>
  <c r="K70" i="1"/>
  <c r="G70" i="1"/>
  <c r="C70" i="1"/>
  <c r="F70" i="1"/>
  <c r="L70" i="1"/>
  <c r="O71" i="1"/>
  <c r="K71" i="1"/>
  <c r="G71" i="1"/>
  <c r="C71" i="1"/>
  <c r="F71" i="1"/>
  <c r="L71" i="1"/>
  <c r="O72" i="1"/>
  <c r="K72" i="1"/>
  <c r="G72" i="1"/>
  <c r="C72" i="1"/>
  <c r="F72" i="1"/>
  <c r="L72" i="1"/>
  <c r="O73" i="1"/>
  <c r="K73" i="1"/>
  <c r="G73" i="1"/>
  <c r="C73" i="1"/>
  <c r="F73" i="1"/>
  <c r="L73" i="1"/>
  <c r="O74" i="1"/>
  <c r="K74" i="1"/>
  <c r="G74" i="1"/>
  <c r="C74" i="1"/>
  <c r="F74" i="1"/>
  <c r="L74" i="1"/>
  <c r="O75" i="1"/>
  <c r="K75" i="1"/>
  <c r="G75" i="1"/>
  <c r="C75" i="1"/>
  <c r="F75" i="1"/>
  <c r="L75" i="1"/>
  <c r="O76" i="1"/>
  <c r="K76" i="1"/>
  <c r="G76" i="1"/>
  <c r="C76" i="1"/>
  <c r="F76" i="1"/>
  <c r="L76" i="1"/>
  <c r="O77" i="1"/>
  <c r="K77" i="1"/>
  <c r="G77" i="1"/>
  <c r="C77" i="1"/>
  <c r="F77" i="1"/>
  <c r="L77" i="1"/>
  <c r="O78" i="1"/>
  <c r="K78" i="1"/>
  <c r="G78" i="1"/>
  <c r="C78" i="1"/>
  <c r="F78" i="1"/>
  <c r="L78" i="1"/>
  <c r="O79" i="1"/>
  <c r="K79" i="1"/>
  <c r="G79" i="1"/>
  <c r="C79" i="1"/>
  <c r="F79" i="1"/>
  <c r="L79" i="1"/>
  <c r="O80" i="1"/>
  <c r="K80" i="1"/>
  <c r="G80" i="1"/>
  <c r="C80" i="1"/>
  <c r="F80" i="1"/>
  <c r="L80" i="1"/>
  <c r="O81" i="1"/>
  <c r="K81" i="1"/>
  <c r="G81" i="1"/>
  <c r="C81" i="1"/>
  <c r="F81" i="1"/>
  <c r="L81" i="1"/>
  <c r="O82" i="1"/>
  <c r="K82" i="1"/>
  <c r="G82" i="1"/>
  <c r="C82" i="1"/>
  <c r="F82" i="1"/>
  <c r="L82" i="1"/>
  <c r="O83" i="1"/>
  <c r="K83" i="1"/>
  <c r="G83" i="1"/>
  <c r="C83" i="1"/>
  <c r="F83" i="1"/>
  <c r="L83" i="1"/>
  <c r="O84" i="1"/>
  <c r="K84" i="1"/>
  <c r="G84" i="1"/>
  <c r="C84" i="1"/>
  <c r="F84" i="1"/>
  <c r="L84" i="1"/>
  <c r="O85" i="1"/>
  <c r="K85" i="1"/>
  <c r="G85" i="1"/>
  <c r="C85" i="1"/>
  <c r="F85" i="1"/>
  <c r="L85" i="1"/>
  <c r="O86" i="1"/>
  <c r="K86" i="1"/>
  <c r="G86" i="1"/>
  <c r="C86" i="1"/>
  <c r="F86" i="1"/>
  <c r="L86" i="1"/>
  <c r="O87" i="1"/>
  <c r="K87" i="1"/>
  <c r="G87" i="1"/>
  <c r="C87" i="1"/>
  <c r="F87" i="1"/>
  <c r="L87" i="1"/>
  <c r="O100" i="1"/>
  <c r="K100" i="1"/>
  <c r="G100" i="1"/>
  <c r="C100" i="1"/>
  <c r="N100" i="1"/>
  <c r="J100" i="1"/>
  <c r="F100" i="1"/>
  <c r="B100" i="1"/>
  <c r="P100" i="1"/>
  <c r="H100" i="1"/>
  <c r="L100" i="1"/>
  <c r="D100" i="1"/>
  <c r="O101" i="1"/>
  <c r="K101" i="1"/>
  <c r="G101" i="1"/>
  <c r="C101" i="1"/>
  <c r="N101" i="1"/>
  <c r="J101" i="1"/>
  <c r="F101" i="1"/>
  <c r="B101" i="1"/>
  <c r="P101" i="1"/>
  <c r="H101" i="1"/>
  <c r="L101" i="1"/>
  <c r="D101" i="1"/>
  <c r="O102" i="1"/>
  <c r="K102" i="1"/>
  <c r="G102" i="1"/>
  <c r="C102" i="1"/>
  <c r="N102" i="1"/>
  <c r="J102" i="1"/>
  <c r="F102" i="1"/>
  <c r="B102" i="1"/>
  <c r="P102" i="1"/>
  <c r="H102" i="1"/>
  <c r="L102" i="1"/>
  <c r="D102" i="1"/>
  <c r="O103" i="1"/>
  <c r="K103" i="1"/>
  <c r="G103" i="1"/>
  <c r="C103" i="1"/>
  <c r="N103" i="1"/>
  <c r="J103" i="1"/>
  <c r="F103" i="1"/>
  <c r="B103" i="1"/>
  <c r="P103" i="1"/>
  <c r="H103" i="1"/>
  <c r="L103" i="1"/>
  <c r="D103" i="1"/>
  <c r="O104" i="1"/>
  <c r="K104" i="1"/>
  <c r="G104" i="1"/>
  <c r="C104" i="1"/>
  <c r="N104" i="1"/>
  <c r="J104" i="1"/>
  <c r="F104" i="1"/>
  <c r="B104" i="1"/>
  <c r="P104" i="1"/>
  <c r="H104" i="1"/>
  <c r="L104" i="1"/>
  <c r="D104" i="1"/>
  <c r="O105" i="1"/>
  <c r="K105" i="1"/>
  <c r="G105" i="1"/>
  <c r="C105" i="1"/>
  <c r="N105" i="1"/>
  <c r="J105" i="1"/>
  <c r="F105" i="1"/>
  <c r="B105" i="1"/>
  <c r="P105" i="1"/>
  <c r="H105" i="1"/>
  <c r="L105" i="1"/>
  <c r="D105" i="1"/>
  <c r="O106" i="1"/>
  <c r="K106" i="1"/>
  <c r="G106" i="1"/>
  <c r="C106" i="1"/>
  <c r="N106" i="1"/>
  <c r="J106" i="1"/>
  <c r="F106" i="1"/>
  <c r="B106" i="1"/>
  <c r="P106" i="1"/>
  <c r="H106" i="1"/>
  <c r="L106" i="1"/>
  <c r="D106" i="1"/>
  <c r="O107" i="1"/>
  <c r="K107" i="1"/>
  <c r="G107" i="1"/>
  <c r="C107" i="1"/>
  <c r="N107" i="1"/>
  <c r="J107" i="1"/>
  <c r="F107" i="1"/>
  <c r="B107" i="1"/>
  <c r="P107" i="1"/>
  <c r="H107" i="1"/>
  <c r="L107" i="1"/>
  <c r="D107" i="1"/>
  <c r="O108" i="1"/>
  <c r="K108" i="1"/>
  <c r="G108" i="1"/>
  <c r="C108" i="1"/>
  <c r="N108" i="1"/>
  <c r="J108" i="1"/>
  <c r="F108" i="1"/>
  <c r="B108" i="1"/>
  <c r="P108" i="1"/>
  <c r="H108" i="1"/>
  <c r="L108" i="1"/>
  <c r="D108" i="1"/>
  <c r="P6" i="2"/>
  <c r="L6" i="2"/>
  <c r="G6" i="2"/>
  <c r="C6" i="2"/>
  <c r="O6" i="2"/>
  <c r="J6" i="2"/>
  <c r="F6" i="2"/>
  <c r="B6" i="2"/>
  <c r="Q6" i="2"/>
  <c r="H6" i="2"/>
  <c r="M6" i="2"/>
  <c r="D6" i="2"/>
  <c r="P7" i="2"/>
  <c r="L7" i="2"/>
  <c r="G7" i="2"/>
  <c r="C7" i="2"/>
  <c r="O7" i="2"/>
  <c r="J7" i="2"/>
  <c r="F7" i="2"/>
  <c r="B7" i="2"/>
  <c r="Q7" i="2"/>
  <c r="H7" i="2"/>
  <c r="M7" i="2"/>
  <c r="D7" i="2"/>
  <c r="P8" i="2"/>
  <c r="L8" i="2"/>
  <c r="G8" i="2"/>
  <c r="C8" i="2"/>
  <c r="O8" i="2"/>
  <c r="J8" i="2"/>
  <c r="F8" i="2"/>
  <c r="B8" i="2"/>
  <c r="Q8" i="2"/>
  <c r="H8" i="2"/>
  <c r="M8" i="2"/>
  <c r="D8" i="2"/>
  <c r="P9" i="2"/>
  <c r="L9" i="2"/>
  <c r="G9" i="2"/>
  <c r="C9" i="2"/>
  <c r="O9" i="2"/>
  <c r="J9" i="2"/>
  <c r="F9" i="2"/>
  <c r="B9" i="2"/>
  <c r="Q9" i="2"/>
  <c r="H9" i="2"/>
  <c r="M9" i="2"/>
  <c r="D9" i="2"/>
  <c r="P10" i="2"/>
  <c r="L10" i="2"/>
  <c r="G10" i="2"/>
  <c r="C10" i="2"/>
  <c r="O10" i="2"/>
  <c r="J10" i="2"/>
  <c r="F10" i="2"/>
  <c r="B10" i="2"/>
  <c r="Q10" i="2"/>
  <c r="H10" i="2"/>
  <c r="M10" i="2"/>
  <c r="D10" i="2"/>
  <c r="P11" i="2"/>
  <c r="L11" i="2"/>
  <c r="G11" i="2"/>
  <c r="C11" i="2"/>
  <c r="O11" i="2"/>
  <c r="J11" i="2"/>
  <c r="F11" i="2"/>
  <c r="B11" i="2"/>
  <c r="Q11" i="2"/>
  <c r="H11" i="2"/>
  <c r="M11" i="2"/>
  <c r="D11" i="2"/>
  <c r="P12" i="2"/>
  <c r="L12" i="2"/>
  <c r="G12" i="2"/>
  <c r="C12" i="2"/>
  <c r="O12" i="2"/>
  <c r="J12" i="2"/>
  <c r="F12" i="2"/>
  <c r="B12" i="2"/>
  <c r="Q12" i="2"/>
  <c r="H12" i="2"/>
  <c r="M12" i="2"/>
  <c r="D12" i="2"/>
  <c r="P13" i="2"/>
  <c r="L13" i="2"/>
  <c r="G13" i="2"/>
  <c r="C13" i="2"/>
  <c r="O13" i="2"/>
  <c r="J13" i="2"/>
  <c r="F13" i="2"/>
  <c r="B13" i="2"/>
  <c r="Q13" i="2"/>
  <c r="H13" i="2"/>
  <c r="M13" i="2"/>
  <c r="D13" i="2"/>
  <c r="P14" i="2"/>
  <c r="L14" i="2"/>
  <c r="G14" i="2"/>
  <c r="C14" i="2"/>
  <c r="O14" i="2"/>
  <c r="J14" i="2"/>
  <c r="F14" i="2"/>
  <c r="B14" i="2"/>
  <c r="Q14" i="2"/>
  <c r="H14" i="2"/>
  <c r="M14" i="2"/>
  <c r="D14" i="2"/>
  <c r="P15" i="2"/>
  <c r="L15" i="2"/>
  <c r="G15" i="2"/>
  <c r="C15" i="2"/>
  <c r="O15" i="2"/>
  <c r="J15" i="2"/>
  <c r="F15" i="2"/>
  <c r="B15" i="2"/>
  <c r="Q15" i="2"/>
  <c r="H15" i="2"/>
  <c r="M15" i="2"/>
  <c r="D15" i="2"/>
  <c r="P16" i="2"/>
  <c r="L16" i="2"/>
  <c r="G16" i="2"/>
  <c r="C16" i="2"/>
  <c r="O16" i="2"/>
  <c r="J16" i="2"/>
  <c r="F16" i="2"/>
  <c r="B16" i="2"/>
  <c r="Q16" i="2"/>
  <c r="H16" i="2"/>
  <c r="M16" i="2"/>
  <c r="D16" i="2"/>
  <c r="P17" i="2"/>
  <c r="L17" i="2"/>
  <c r="G17" i="2"/>
  <c r="C17" i="2"/>
  <c r="O17" i="2"/>
  <c r="J17" i="2"/>
  <c r="F17" i="2"/>
  <c r="B17" i="2"/>
  <c r="Q17" i="2"/>
  <c r="H17" i="2"/>
  <c r="M17" i="2"/>
  <c r="D17" i="2"/>
  <c r="P18" i="2"/>
  <c r="L18" i="2"/>
  <c r="G18" i="2"/>
  <c r="C18" i="2"/>
  <c r="O18" i="2"/>
  <c r="J18" i="2"/>
  <c r="F18" i="2"/>
  <c r="B18" i="2"/>
  <c r="Q18" i="2"/>
  <c r="H18" i="2"/>
  <c r="N18" i="2"/>
  <c r="M18" i="2"/>
  <c r="D18" i="2"/>
  <c r="I19" i="2"/>
  <c r="I21" i="2"/>
  <c r="I23" i="2"/>
  <c r="I25" i="2"/>
  <c r="I27" i="2"/>
  <c r="I29" i="2"/>
  <c r="I31" i="2"/>
  <c r="I33" i="2"/>
  <c r="I35" i="2"/>
  <c r="I37" i="2"/>
  <c r="I39" i="2"/>
  <c r="I41" i="2"/>
  <c r="I43" i="2"/>
  <c r="I45" i="2"/>
  <c r="I47" i="2"/>
  <c r="I49" i="2"/>
  <c r="I51" i="2"/>
  <c r="I6" i="3"/>
  <c r="I8" i="3"/>
  <c r="O49" i="3"/>
  <c r="K49" i="3"/>
  <c r="G49" i="3"/>
  <c r="C49" i="3"/>
  <c r="M49" i="3"/>
  <c r="H49" i="3"/>
  <c r="B49" i="3"/>
  <c r="P49" i="3"/>
  <c r="J49" i="3"/>
  <c r="E49" i="3"/>
  <c r="I49" i="3"/>
  <c r="L49" i="3"/>
  <c r="F49" i="3"/>
  <c r="D49" i="3"/>
  <c r="N49" i="3"/>
  <c r="E6" i="1"/>
  <c r="I6" i="1"/>
  <c r="E7" i="1"/>
  <c r="I7" i="1"/>
  <c r="E8" i="1"/>
  <c r="I8" i="1"/>
  <c r="E9" i="1"/>
  <c r="I9" i="1"/>
  <c r="E10" i="1"/>
  <c r="I10" i="1"/>
  <c r="E11" i="1"/>
  <c r="I11" i="1"/>
  <c r="E12" i="1"/>
  <c r="I12" i="1"/>
  <c r="E13" i="1"/>
  <c r="I13" i="1"/>
  <c r="E14" i="1"/>
  <c r="I14" i="1"/>
  <c r="E15" i="1"/>
  <c r="I15" i="1"/>
  <c r="E16" i="1"/>
  <c r="I16" i="1"/>
  <c r="E17" i="1"/>
  <c r="I17" i="1"/>
  <c r="E18" i="1"/>
  <c r="I18" i="1"/>
  <c r="E19" i="1"/>
  <c r="I19" i="1"/>
  <c r="E20" i="1"/>
  <c r="I20" i="1"/>
  <c r="E21" i="1"/>
  <c r="I21" i="1"/>
  <c r="E22" i="1"/>
  <c r="I22" i="1"/>
  <c r="E23" i="1"/>
  <c r="I23" i="1"/>
  <c r="E24" i="1"/>
  <c r="I24" i="1"/>
  <c r="E25" i="1"/>
  <c r="I25" i="1"/>
  <c r="E26" i="1"/>
  <c r="I26" i="1"/>
  <c r="E27" i="1"/>
  <c r="I27" i="1"/>
  <c r="E28" i="1"/>
  <c r="I28" i="1"/>
  <c r="E29" i="1"/>
  <c r="I29" i="1"/>
  <c r="E30" i="1"/>
  <c r="I30" i="1"/>
  <c r="E31" i="1"/>
  <c r="I31" i="1"/>
  <c r="E32" i="1"/>
  <c r="I32" i="1"/>
  <c r="E33" i="1"/>
  <c r="I33" i="1"/>
  <c r="E34" i="1"/>
  <c r="I34" i="1"/>
  <c r="E35" i="1"/>
  <c r="I35" i="1"/>
  <c r="E36" i="1"/>
  <c r="I36" i="1"/>
  <c r="E37" i="1"/>
  <c r="I37" i="1"/>
  <c r="E38" i="1"/>
  <c r="I38" i="1"/>
  <c r="E39" i="1"/>
  <c r="I39" i="1"/>
  <c r="E40" i="1"/>
  <c r="I40" i="1"/>
  <c r="E41" i="1"/>
  <c r="I41" i="1"/>
  <c r="E42" i="1"/>
  <c r="I42" i="1"/>
  <c r="E43" i="1"/>
  <c r="I43" i="1"/>
  <c r="E44" i="1"/>
  <c r="I44" i="1"/>
  <c r="E45" i="1"/>
  <c r="I45" i="1"/>
  <c r="E46" i="1"/>
  <c r="I46" i="1"/>
  <c r="E47" i="1"/>
  <c r="I47" i="1"/>
  <c r="E48" i="1"/>
  <c r="I48" i="1"/>
  <c r="E49" i="1"/>
  <c r="I49" i="1"/>
  <c r="M49" i="1"/>
  <c r="B50" i="1"/>
  <c r="H50" i="1"/>
  <c r="M50" i="1"/>
  <c r="B51" i="1"/>
  <c r="H51" i="1"/>
  <c r="M51" i="1"/>
  <c r="B52" i="1"/>
  <c r="H52" i="1"/>
  <c r="M52" i="1"/>
  <c r="B53" i="1"/>
  <c r="H53" i="1"/>
  <c r="M53" i="1"/>
  <c r="B54" i="1"/>
  <c r="H54" i="1"/>
  <c r="M54" i="1"/>
  <c r="B55" i="1"/>
  <c r="H55" i="1"/>
  <c r="M55" i="1"/>
  <c r="B56" i="1"/>
  <c r="H56" i="1"/>
  <c r="M56" i="1"/>
  <c r="B57" i="1"/>
  <c r="H57" i="1"/>
  <c r="M57" i="1"/>
  <c r="B58" i="1"/>
  <c r="H58" i="1"/>
  <c r="M58" i="1"/>
  <c r="B59" i="1"/>
  <c r="H59" i="1"/>
  <c r="M59" i="1"/>
  <c r="B60" i="1"/>
  <c r="H60" i="1"/>
  <c r="M60" i="1"/>
  <c r="B61" i="1"/>
  <c r="H61" i="1"/>
  <c r="M61" i="1"/>
  <c r="B62" i="1"/>
  <c r="H62" i="1"/>
  <c r="M62" i="1"/>
  <c r="B63" i="1"/>
  <c r="H63" i="1"/>
  <c r="M63" i="1"/>
  <c r="B64" i="1"/>
  <c r="H64" i="1"/>
  <c r="M64" i="1"/>
  <c r="B65" i="1"/>
  <c r="H65" i="1"/>
  <c r="M65" i="1"/>
  <c r="B66" i="1"/>
  <c r="H66" i="1"/>
  <c r="M66" i="1"/>
  <c r="B67" i="1"/>
  <c r="H67" i="1"/>
  <c r="M67" i="1"/>
  <c r="P20" i="2"/>
  <c r="L20" i="2"/>
  <c r="G20" i="2"/>
  <c r="C20" i="2"/>
  <c r="O20" i="2"/>
  <c r="J20" i="2"/>
  <c r="F20" i="2"/>
  <c r="B20" i="2"/>
  <c r="Q20" i="2"/>
  <c r="H20" i="2"/>
  <c r="N20" i="2"/>
  <c r="E20" i="2"/>
  <c r="M20" i="2"/>
  <c r="D20" i="2"/>
  <c r="P22" i="2"/>
  <c r="L22" i="2"/>
  <c r="G22" i="2"/>
  <c r="C22" i="2"/>
  <c r="O22" i="2"/>
  <c r="J22" i="2"/>
  <c r="F22" i="2"/>
  <c r="B22" i="2"/>
  <c r="Q22" i="2"/>
  <c r="H22" i="2"/>
  <c r="N22" i="2"/>
  <c r="E22" i="2"/>
  <c r="M22" i="2"/>
  <c r="D22" i="2"/>
  <c r="P24" i="2"/>
  <c r="L24" i="2"/>
  <c r="G24" i="2"/>
  <c r="C24" i="2"/>
  <c r="O24" i="2"/>
  <c r="J24" i="2"/>
  <c r="F24" i="2"/>
  <c r="B24" i="2"/>
  <c r="Q24" i="2"/>
  <c r="H24" i="2"/>
  <c r="N24" i="2"/>
  <c r="E24" i="2"/>
  <c r="M24" i="2"/>
  <c r="D24" i="2"/>
  <c r="P26" i="2"/>
  <c r="L26" i="2"/>
  <c r="G26" i="2"/>
  <c r="C26" i="2"/>
  <c r="O26" i="2"/>
  <c r="J26" i="2"/>
  <c r="F26" i="2"/>
  <c r="B26" i="2"/>
  <c r="Q26" i="2"/>
  <c r="H26" i="2"/>
  <c r="N26" i="2"/>
  <c r="E26" i="2"/>
  <c r="M26" i="2"/>
  <c r="D26" i="2"/>
  <c r="P28" i="2"/>
  <c r="L28" i="2"/>
  <c r="G28" i="2"/>
  <c r="C28" i="2"/>
  <c r="O28" i="2"/>
  <c r="J28" i="2"/>
  <c r="F28" i="2"/>
  <c r="B28" i="2"/>
  <c r="Q28" i="2"/>
  <c r="H28" i="2"/>
  <c r="N28" i="2"/>
  <c r="E28" i="2"/>
  <c r="M28" i="2"/>
  <c r="D28" i="2"/>
  <c r="P30" i="2"/>
  <c r="L30" i="2"/>
  <c r="G30" i="2"/>
  <c r="C30" i="2"/>
  <c r="O30" i="2"/>
  <c r="J30" i="2"/>
  <c r="F30" i="2"/>
  <c r="B30" i="2"/>
  <c r="Q30" i="2"/>
  <c r="H30" i="2"/>
  <c r="N30" i="2"/>
  <c r="E30" i="2"/>
  <c r="M30" i="2"/>
  <c r="D30" i="2"/>
  <c r="P32" i="2"/>
  <c r="L32" i="2"/>
  <c r="G32" i="2"/>
  <c r="C32" i="2"/>
  <c r="O32" i="2"/>
  <c r="J32" i="2"/>
  <c r="F32" i="2"/>
  <c r="B32" i="2"/>
  <c r="Q32" i="2"/>
  <c r="H32" i="2"/>
  <c r="N32" i="2"/>
  <c r="E32" i="2"/>
  <c r="M32" i="2"/>
  <c r="D32" i="2"/>
  <c r="P34" i="2"/>
  <c r="L34" i="2"/>
  <c r="G34" i="2"/>
  <c r="C34" i="2"/>
  <c r="O34" i="2"/>
  <c r="J34" i="2"/>
  <c r="F34" i="2"/>
  <c r="B34" i="2"/>
  <c r="Q34" i="2"/>
  <c r="H34" i="2"/>
  <c r="N34" i="2"/>
  <c r="E34" i="2"/>
  <c r="M34" i="2"/>
  <c r="D34" i="2"/>
  <c r="P36" i="2"/>
  <c r="L36" i="2"/>
  <c r="G36" i="2"/>
  <c r="C36" i="2"/>
  <c r="O36" i="2"/>
  <c r="J36" i="2"/>
  <c r="F36" i="2"/>
  <c r="B36" i="2"/>
  <c r="Q36" i="2"/>
  <c r="H36" i="2"/>
  <c r="N36" i="2"/>
  <c r="E36" i="2"/>
  <c r="M36" i="2"/>
  <c r="D36" i="2"/>
  <c r="P38" i="2"/>
  <c r="L38" i="2"/>
  <c r="G38" i="2"/>
  <c r="C38" i="2"/>
  <c r="O38" i="2"/>
  <c r="J38" i="2"/>
  <c r="F38" i="2"/>
  <c r="B38" i="2"/>
  <c r="Q38" i="2"/>
  <c r="H38" i="2"/>
  <c r="N38" i="2"/>
  <c r="E38" i="2"/>
  <c r="M38" i="2"/>
  <c r="D38" i="2"/>
  <c r="P40" i="2"/>
  <c r="L40" i="2"/>
  <c r="G40" i="2"/>
  <c r="C40" i="2"/>
  <c r="O40" i="2"/>
  <c r="J40" i="2"/>
  <c r="F40" i="2"/>
  <c r="B40" i="2"/>
  <c r="Q40" i="2"/>
  <c r="H40" i="2"/>
  <c r="N40" i="2"/>
  <c r="E40" i="2"/>
  <c r="M40" i="2"/>
  <c r="D40" i="2"/>
  <c r="P42" i="2"/>
  <c r="L42" i="2"/>
  <c r="G42" i="2"/>
  <c r="C42" i="2"/>
  <c r="O42" i="2"/>
  <c r="J42" i="2"/>
  <c r="F42" i="2"/>
  <c r="B42" i="2"/>
  <c r="Q42" i="2"/>
  <c r="H42" i="2"/>
  <c r="N42" i="2"/>
  <c r="E42" i="2"/>
  <c r="M42" i="2"/>
  <c r="D42" i="2"/>
  <c r="P44" i="2"/>
  <c r="L44" i="2"/>
  <c r="G44" i="2"/>
  <c r="C44" i="2"/>
  <c r="O44" i="2"/>
  <c r="J44" i="2"/>
  <c r="F44" i="2"/>
  <c r="B44" i="2"/>
  <c r="Q44" i="2"/>
  <c r="H44" i="2"/>
  <c r="N44" i="2"/>
  <c r="E44" i="2"/>
  <c r="M44" i="2"/>
  <c r="D44" i="2"/>
  <c r="P46" i="2"/>
  <c r="L46" i="2"/>
  <c r="G46" i="2"/>
  <c r="C46" i="2"/>
  <c r="O46" i="2"/>
  <c r="J46" i="2"/>
  <c r="F46" i="2"/>
  <c r="B46" i="2"/>
  <c r="Q46" i="2"/>
  <c r="H46" i="2"/>
  <c r="N46" i="2"/>
  <c r="E46" i="2"/>
  <c r="M46" i="2"/>
  <c r="D46" i="2"/>
  <c r="P48" i="2"/>
  <c r="L48" i="2"/>
  <c r="G48" i="2"/>
  <c r="C48" i="2"/>
  <c r="O48" i="2"/>
  <c r="J48" i="2"/>
  <c r="F48" i="2"/>
  <c r="B48" i="2"/>
  <c r="Q48" i="2"/>
  <c r="H48" i="2"/>
  <c r="N48" i="2"/>
  <c r="E48" i="2"/>
  <c r="M48" i="2"/>
  <c r="D48" i="2"/>
  <c r="P50" i="2"/>
  <c r="L50" i="2"/>
  <c r="G50" i="2"/>
  <c r="C50" i="2"/>
  <c r="O50" i="2"/>
  <c r="J50" i="2"/>
  <c r="F50" i="2"/>
  <c r="B50" i="2"/>
  <c r="Q50" i="2"/>
  <c r="H50" i="2"/>
  <c r="N50" i="2"/>
  <c r="E50" i="2"/>
  <c r="M50" i="2"/>
  <c r="D50" i="2"/>
  <c r="P52" i="2"/>
  <c r="L52" i="2"/>
  <c r="G52" i="2"/>
  <c r="C52" i="2"/>
  <c r="O52" i="2"/>
  <c r="J52" i="2"/>
  <c r="F52" i="2"/>
  <c r="B52" i="2"/>
  <c r="Q52" i="2"/>
  <c r="H52" i="2"/>
  <c r="N52" i="2"/>
  <c r="E52" i="2"/>
  <c r="M52" i="2"/>
  <c r="D52" i="2"/>
  <c r="O7" i="3"/>
  <c r="K7" i="3"/>
  <c r="G7" i="3"/>
  <c r="C7" i="3"/>
  <c r="N7" i="3"/>
  <c r="J7" i="3"/>
  <c r="F7" i="3"/>
  <c r="B7" i="3"/>
  <c r="P7" i="3"/>
  <c r="H7" i="3"/>
  <c r="M7" i="3"/>
  <c r="E7" i="3"/>
  <c r="L7" i="3"/>
  <c r="D7" i="3"/>
  <c r="O9" i="3"/>
  <c r="K9" i="3"/>
  <c r="G9" i="3"/>
  <c r="C9" i="3"/>
  <c r="N9" i="3"/>
  <c r="J9" i="3"/>
  <c r="F9" i="3"/>
  <c r="B9" i="3"/>
  <c r="P9" i="3"/>
  <c r="H9" i="3"/>
  <c r="M9" i="3"/>
  <c r="E9" i="3"/>
  <c r="L9" i="3"/>
  <c r="D9" i="3"/>
  <c r="O11" i="3"/>
  <c r="K11" i="3"/>
  <c r="G11" i="3"/>
  <c r="C11" i="3"/>
  <c r="N11" i="3"/>
  <c r="I11" i="3"/>
  <c r="D11" i="3"/>
  <c r="M11" i="3"/>
  <c r="H11" i="3"/>
  <c r="B11" i="3"/>
  <c r="J11" i="3"/>
  <c r="F11" i="3"/>
  <c r="P11" i="3"/>
  <c r="E11" i="3"/>
  <c r="O13" i="3"/>
  <c r="K13" i="3"/>
  <c r="G13" i="3"/>
  <c r="C13" i="3"/>
  <c r="N13" i="3"/>
  <c r="I13" i="3"/>
  <c r="D13" i="3"/>
  <c r="M13" i="3"/>
  <c r="H13" i="3"/>
  <c r="B13" i="3"/>
  <c r="J13" i="3"/>
  <c r="F13" i="3"/>
  <c r="P13" i="3"/>
  <c r="E13" i="3"/>
  <c r="O15" i="3"/>
  <c r="K15" i="3"/>
  <c r="G15" i="3"/>
  <c r="C15" i="3"/>
  <c r="N15" i="3"/>
  <c r="I15" i="3"/>
  <c r="D15" i="3"/>
  <c r="M15" i="3"/>
  <c r="H15" i="3"/>
  <c r="B15" i="3"/>
  <c r="J15" i="3"/>
  <c r="F15" i="3"/>
  <c r="P15" i="3"/>
  <c r="E15" i="3"/>
  <c r="O17" i="3"/>
  <c r="K17" i="3"/>
  <c r="G17" i="3"/>
  <c r="C17" i="3"/>
  <c r="N17" i="3"/>
  <c r="I17" i="3"/>
  <c r="D17" i="3"/>
  <c r="M17" i="3"/>
  <c r="H17" i="3"/>
  <c r="B17" i="3"/>
  <c r="J17" i="3"/>
  <c r="F17" i="3"/>
  <c r="P17" i="3"/>
  <c r="E17" i="3"/>
  <c r="O19" i="3"/>
  <c r="K19" i="3"/>
  <c r="G19" i="3"/>
  <c r="C19" i="3"/>
  <c r="N19" i="3"/>
  <c r="I19" i="3"/>
  <c r="D19" i="3"/>
  <c r="M19" i="3"/>
  <c r="H19" i="3"/>
  <c r="B19" i="3"/>
  <c r="J19" i="3"/>
  <c r="F19" i="3"/>
  <c r="P19" i="3"/>
  <c r="E19" i="3"/>
  <c r="O21" i="3"/>
  <c r="K21" i="3"/>
  <c r="G21" i="3"/>
  <c r="C21" i="3"/>
  <c r="N21" i="3"/>
  <c r="I21" i="3"/>
  <c r="D21" i="3"/>
  <c r="M21" i="3"/>
  <c r="H21" i="3"/>
  <c r="B21" i="3"/>
  <c r="J21" i="3"/>
  <c r="F21" i="3"/>
  <c r="P21" i="3"/>
  <c r="E21" i="3"/>
  <c r="O40" i="3"/>
  <c r="K40" i="3"/>
  <c r="G40" i="3"/>
  <c r="C40" i="3"/>
  <c r="M40" i="3"/>
  <c r="H40" i="3"/>
  <c r="B40" i="3"/>
  <c r="P40" i="3"/>
  <c r="J40" i="3"/>
  <c r="E40" i="3"/>
  <c r="N40" i="3"/>
  <c r="D40" i="3"/>
  <c r="L40" i="3"/>
  <c r="I40" i="3"/>
  <c r="F40" i="3"/>
  <c r="C88" i="1"/>
  <c r="G88" i="1"/>
  <c r="K88" i="1"/>
  <c r="O88" i="1"/>
  <c r="C89" i="1"/>
  <c r="G89" i="1"/>
  <c r="K89" i="1"/>
  <c r="O89" i="1"/>
  <c r="C90" i="1"/>
  <c r="G90" i="1"/>
  <c r="K90" i="1"/>
  <c r="O90" i="1"/>
  <c r="C91" i="1"/>
  <c r="G91" i="1"/>
  <c r="K91" i="1"/>
  <c r="O91" i="1"/>
  <c r="C92" i="1"/>
  <c r="G92" i="1"/>
  <c r="K92" i="1"/>
  <c r="O92" i="1"/>
  <c r="C93" i="1"/>
  <c r="G93" i="1"/>
  <c r="K93" i="1"/>
  <c r="O93" i="1"/>
  <c r="C94" i="1"/>
  <c r="G94" i="1"/>
  <c r="K94" i="1"/>
  <c r="O94" i="1"/>
  <c r="C95" i="1"/>
  <c r="G95" i="1"/>
  <c r="K95" i="1"/>
  <c r="O95" i="1"/>
  <c r="C96" i="1"/>
  <c r="G96" i="1"/>
  <c r="K96" i="1"/>
  <c r="O96" i="1"/>
  <c r="C97" i="1"/>
  <c r="G97" i="1"/>
  <c r="K97" i="1"/>
  <c r="O97" i="1"/>
  <c r="C98" i="1"/>
  <c r="G98" i="1"/>
  <c r="K98" i="1"/>
  <c r="O98" i="1"/>
  <c r="D99" i="1"/>
  <c r="O41" i="3"/>
  <c r="K41" i="3"/>
  <c r="G41" i="3"/>
  <c r="C41" i="3"/>
  <c r="M41" i="3"/>
  <c r="H41" i="3"/>
  <c r="B41" i="3"/>
  <c r="P41" i="3"/>
  <c r="J41" i="3"/>
  <c r="E41" i="3"/>
  <c r="I41" i="3"/>
  <c r="L41" i="3"/>
  <c r="F41" i="3"/>
  <c r="D41" i="3"/>
  <c r="O64" i="3"/>
  <c r="K64" i="3"/>
  <c r="G64" i="3"/>
  <c r="C64" i="3"/>
  <c r="M64" i="3"/>
  <c r="H64" i="3"/>
  <c r="B64" i="3"/>
  <c r="P64" i="3"/>
  <c r="J64" i="3"/>
  <c r="E64" i="3"/>
  <c r="N64" i="3"/>
  <c r="D64" i="3"/>
  <c r="L64" i="3"/>
  <c r="I64" i="3"/>
  <c r="F64" i="3"/>
  <c r="O12" i="3"/>
  <c r="K12" i="3"/>
  <c r="G12" i="3"/>
  <c r="C12" i="3"/>
  <c r="N12" i="3"/>
  <c r="I12" i="3"/>
  <c r="D12" i="3"/>
  <c r="M12" i="3"/>
  <c r="H12" i="3"/>
  <c r="B12" i="3"/>
  <c r="L12" i="3"/>
  <c r="O14" i="3"/>
  <c r="K14" i="3"/>
  <c r="G14" i="3"/>
  <c r="C14" i="3"/>
  <c r="N14" i="3"/>
  <c r="I14" i="3"/>
  <c r="D14" i="3"/>
  <c r="M14" i="3"/>
  <c r="H14" i="3"/>
  <c r="B14" i="3"/>
  <c r="L14" i="3"/>
  <c r="O16" i="3"/>
  <c r="K16" i="3"/>
  <c r="G16" i="3"/>
  <c r="C16" i="3"/>
  <c r="N16" i="3"/>
  <c r="I16" i="3"/>
  <c r="D16" i="3"/>
  <c r="M16" i="3"/>
  <c r="H16" i="3"/>
  <c r="B16" i="3"/>
  <c r="L16" i="3"/>
  <c r="O18" i="3"/>
  <c r="K18" i="3"/>
  <c r="G18" i="3"/>
  <c r="C18" i="3"/>
  <c r="N18" i="3"/>
  <c r="I18" i="3"/>
  <c r="D18" i="3"/>
  <c r="M18" i="3"/>
  <c r="H18" i="3"/>
  <c r="B18" i="3"/>
  <c r="L18" i="3"/>
  <c r="O20" i="3"/>
  <c r="K20" i="3"/>
  <c r="G20" i="3"/>
  <c r="C20" i="3"/>
  <c r="N20" i="3"/>
  <c r="I20" i="3"/>
  <c r="D20" i="3"/>
  <c r="M20" i="3"/>
  <c r="H20" i="3"/>
  <c r="B20" i="3"/>
  <c r="L20" i="3"/>
  <c r="O22" i="3"/>
  <c r="K22" i="3"/>
  <c r="G22" i="3"/>
  <c r="C22" i="3"/>
  <c r="N22" i="3"/>
  <c r="I22" i="3"/>
  <c r="D22" i="3"/>
  <c r="M22" i="3"/>
  <c r="H22" i="3"/>
  <c r="B22" i="3"/>
  <c r="L22" i="3"/>
  <c r="N41" i="3"/>
  <c r="O56" i="3"/>
  <c r="K56" i="3"/>
  <c r="G56" i="3"/>
  <c r="C56" i="3"/>
  <c r="M56" i="3"/>
  <c r="H56" i="3"/>
  <c r="B56" i="3"/>
  <c r="P56" i="3"/>
  <c r="J56" i="3"/>
  <c r="E56" i="3"/>
  <c r="N56" i="3"/>
  <c r="D56" i="3"/>
  <c r="L56" i="3"/>
  <c r="I56" i="3"/>
  <c r="F56" i="3"/>
  <c r="O65" i="3"/>
  <c r="K65" i="3"/>
  <c r="G65" i="3"/>
  <c r="C65" i="3"/>
  <c r="M65" i="3"/>
  <c r="H65" i="3"/>
  <c r="B65" i="3"/>
  <c r="P65" i="3"/>
  <c r="J65" i="3"/>
  <c r="E65" i="3"/>
  <c r="I65" i="3"/>
  <c r="L65" i="3"/>
  <c r="F65" i="3"/>
  <c r="D65" i="3"/>
  <c r="E88" i="1"/>
  <c r="I88" i="1"/>
  <c r="E89" i="1"/>
  <c r="I89" i="1"/>
  <c r="E90" i="1"/>
  <c r="I90" i="1"/>
  <c r="E91" i="1"/>
  <c r="I91" i="1"/>
  <c r="E92" i="1"/>
  <c r="I92" i="1"/>
  <c r="E93" i="1"/>
  <c r="I93" i="1"/>
  <c r="E94" i="1"/>
  <c r="I94" i="1"/>
  <c r="E95" i="1"/>
  <c r="I95" i="1"/>
  <c r="E96" i="1"/>
  <c r="I96" i="1"/>
  <c r="E97" i="1"/>
  <c r="I97" i="1"/>
  <c r="E98" i="1"/>
  <c r="I98" i="1"/>
  <c r="O99" i="1"/>
  <c r="K99" i="1"/>
  <c r="G99" i="1"/>
  <c r="C99" i="1"/>
  <c r="N99" i="1"/>
  <c r="J99" i="1"/>
  <c r="F99" i="1"/>
  <c r="H99" i="1"/>
  <c r="P99" i="1"/>
  <c r="E12" i="3"/>
  <c r="P12" i="3"/>
  <c r="E14" i="3"/>
  <c r="P14" i="3"/>
  <c r="E16" i="3"/>
  <c r="P16" i="3"/>
  <c r="E18" i="3"/>
  <c r="P18" i="3"/>
  <c r="E20" i="3"/>
  <c r="P20" i="3"/>
  <c r="E22" i="3"/>
  <c r="P22" i="3"/>
  <c r="O48" i="3"/>
  <c r="K48" i="3"/>
  <c r="G48" i="3"/>
  <c r="C48" i="3"/>
  <c r="M48" i="3"/>
  <c r="H48" i="3"/>
  <c r="B48" i="3"/>
  <c r="P48" i="3"/>
  <c r="J48" i="3"/>
  <c r="E48" i="3"/>
  <c r="N48" i="3"/>
  <c r="D48" i="3"/>
  <c r="L48" i="3"/>
  <c r="I48" i="3"/>
  <c r="F48" i="3"/>
  <c r="O57" i="3"/>
  <c r="K57" i="3"/>
  <c r="G57" i="3"/>
  <c r="C57" i="3"/>
  <c r="M57" i="3"/>
  <c r="H57" i="3"/>
  <c r="B57" i="3"/>
  <c r="P57" i="3"/>
  <c r="J57" i="3"/>
  <c r="E57" i="3"/>
  <c r="I57" i="3"/>
  <c r="L57" i="3"/>
  <c r="F57" i="3"/>
  <c r="D57" i="3"/>
  <c r="N65" i="3"/>
  <c r="O23" i="3"/>
  <c r="K23" i="3"/>
  <c r="G23" i="3"/>
  <c r="C23" i="3"/>
  <c r="F23" i="3"/>
  <c r="L23" i="3"/>
  <c r="O24" i="3"/>
  <c r="K24" i="3"/>
  <c r="G24" i="3"/>
  <c r="C24" i="3"/>
  <c r="F24" i="3"/>
  <c r="L24" i="3"/>
  <c r="O25" i="3"/>
  <c r="K25" i="3"/>
  <c r="G25" i="3"/>
  <c r="C25" i="3"/>
  <c r="F25" i="3"/>
  <c r="L25" i="3"/>
  <c r="O26" i="3"/>
  <c r="K26" i="3"/>
  <c r="G26" i="3"/>
  <c r="C26" i="3"/>
  <c r="F26" i="3"/>
  <c r="L26" i="3"/>
  <c r="O27" i="3"/>
  <c r="K27" i="3"/>
  <c r="G27" i="3"/>
  <c r="C27" i="3"/>
  <c r="F27" i="3"/>
  <c r="L27" i="3"/>
  <c r="O28" i="3"/>
  <c r="K28" i="3"/>
  <c r="G28" i="3"/>
  <c r="C28" i="3"/>
  <c r="F28" i="3"/>
  <c r="L28" i="3"/>
  <c r="O29" i="3"/>
  <c r="K29" i="3"/>
  <c r="L29" i="3"/>
  <c r="G29" i="3"/>
  <c r="C29" i="3"/>
  <c r="F29" i="3"/>
  <c r="M29" i="3"/>
  <c r="O33" i="3"/>
  <c r="K33" i="3"/>
  <c r="G33" i="3"/>
  <c r="C33" i="3"/>
  <c r="M33" i="3"/>
  <c r="H33" i="3"/>
  <c r="B33" i="3"/>
  <c r="J33" i="3"/>
  <c r="D33" i="3"/>
  <c r="L33" i="3"/>
  <c r="E35" i="3"/>
  <c r="P35" i="3"/>
  <c r="O37" i="3"/>
  <c r="K37" i="3"/>
  <c r="G37" i="3"/>
  <c r="C37" i="3"/>
  <c r="M37" i="3"/>
  <c r="H37" i="3"/>
  <c r="B37" i="3"/>
  <c r="J37" i="3"/>
  <c r="D37" i="3"/>
  <c r="L37" i="3"/>
  <c r="F39" i="3"/>
  <c r="O42" i="3"/>
  <c r="K42" i="3"/>
  <c r="G42" i="3"/>
  <c r="C42" i="3"/>
  <c r="M42" i="3"/>
  <c r="H42" i="3"/>
  <c r="B42" i="3"/>
  <c r="P42" i="3"/>
  <c r="J42" i="3"/>
  <c r="E42" i="3"/>
  <c r="N42" i="3"/>
  <c r="D42" i="3"/>
  <c r="O43" i="3"/>
  <c r="K43" i="3"/>
  <c r="G43" i="3"/>
  <c r="C43" i="3"/>
  <c r="M43" i="3"/>
  <c r="H43" i="3"/>
  <c r="B43" i="3"/>
  <c r="P43" i="3"/>
  <c r="J43" i="3"/>
  <c r="E43" i="3"/>
  <c r="I43" i="3"/>
  <c r="N43" i="3"/>
  <c r="I46" i="3"/>
  <c r="F47" i="3"/>
  <c r="O50" i="3"/>
  <c r="K50" i="3"/>
  <c r="G50" i="3"/>
  <c r="C50" i="3"/>
  <c r="M50" i="3"/>
  <c r="H50" i="3"/>
  <c r="B50" i="3"/>
  <c r="P50" i="3"/>
  <c r="J50" i="3"/>
  <c r="E50" i="3"/>
  <c r="N50" i="3"/>
  <c r="D50" i="3"/>
  <c r="O51" i="3"/>
  <c r="K51" i="3"/>
  <c r="G51" i="3"/>
  <c r="C51" i="3"/>
  <c r="M51" i="3"/>
  <c r="H51" i="3"/>
  <c r="B51" i="3"/>
  <c r="P51" i="3"/>
  <c r="J51" i="3"/>
  <c r="E51" i="3"/>
  <c r="I51" i="3"/>
  <c r="N51" i="3"/>
  <c r="I54" i="3"/>
  <c r="F55" i="3"/>
  <c r="O58" i="3"/>
  <c r="K58" i="3"/>
  <c r="G58" i="3"/>
  <c r="C58" i="3"/>
  <c r="M58" i="3"/>
  <c r="H58" i="3"/>
  <c r="B58" i="3"/>
  <c r="P58" i="3"/>
  <c r="J58" i="3"/>
  <c r="E58" i="3"/>
  <c r="N58" i="3"/>
  <c r="D58" i="3"/>
  <c r="O59" i="3"/>
  <c r="K59" i="3"/>
  <c r="G59" i="3"/>
  <c r="C59" i="3"/>
  <c r="M59" i="3"/>
  <c r="H59" i="3"/>
  <c r="B59" i="3"/>
  <c r="P59" i="3"/>
  <c r="J59" i="3"/>
  <c r="E59" i="3"/>
  <c r="I59" i="3"/>
  <c r="N59" i="3"/>
  <c r="I62" i="3"/>
  <c r="F63" i="3"/>
  <c r="O66" i="3"/>
  <c r="K66" i="3"/>
  <c r="G66" i="3"/>
  <c r="C66" i="3"/>
  <c r="M66" i="3"/>
  <c r="H66" i="3"/>
  <c r="B66" i="3"/>
  <c r="P66" i="3"/>
  <c r="J66" i="3"/>
  <c r="E66" i="3"/>
  <c r="N66" i="3"/>
  <c r="D66" i="3"/>
  <c r="O67" i="3"/>
  <c r="K67" i="3"/>
  <c r="G67" i="3"/>
  <c r="C67" i="3"/>
  <c r="M67" i="3"/>
  <c r="H67" i="3"/>
  <c r="B67" i="3"/>
  <c r="P67" i="3"/>
  <c r="J67" i="3"/>
  <c r="E67" i="3"/>
  <c r="I67" i="3"/>
  <c r="N67" i="3"/>
  <c r="I70" i="3"/>
  <c r="F71" i="3"/>
  <c r="O77" i="3"/>
  <c r="K77" i="3"/>
  <c r="G77" i="3"/>
  <c r="C77" i="3"/>
  <c r="M77" i="3"/>
  <c r="H77" i="3"/>
  <c r="B77" i="3"/>
  <c r="P77" i="3"/>
  <c r="J77" i="3"/>
  <c r="E77" i="3"/>
  <c r="I77" i="3"/>
  <c r="F77" i="3"/>
  <c r="B23" i="3"/>
  <c r="H23" i="3"/>
  <c r="M23" i="3"/>
  <c r="B24" i="3"/>
  <c r="H24" i="3"/>
  <c r="M24" i="3"/>
  <c r="B25" i="3"/>
  <c r="H25" i="3"/>
  <c r="M25" i="3"/>
  <c r="B26" i="3"/>
  <c r="H26" i="3"/>
  <c r="M26" i="3"/>
  <c r="B27" i="3"/>
  <c r="H27" i="3"/>
  <c r="M27" i="3"/>
  <c r="B28" i="3"/>
  <c r="H28" i="3"/>
  <c r="M28" i="3"/>
  <c r="B29" i="3"/>
  <c r="H29" i="3"/>
  <c r="N29" i="3"/>
  <c r="O32" i="3"/>
  <c r="K32" i="3"/>
  <c r="G32" i="3"/>
  <c r="C32" i="3"/>
  <c r="M32" i="3"/>
  <c r="H32" i="3"/>
  <c r="B32" i="3"/>
  <c r="L32" i="3"/>
  <c r="E32" i="3"/>
  <c r="J32" i="3"/>
  <c r="E33" i="3"/>
  <c r="N33" i="3"/>
  <c r="O36" i="3"/>
  <c r="K36" i="3"/>
  <c r="G36" i="3"/>
  <c r="C36" i="3"/>
  <c r="M36" i="3"/>
  <c r="H36" i="3"/>
  <c r="B36" i="3"/>
  <c r="L36" i="3"/>
  <c r="E36" i="3"/>
  <c r="J36" i="3"/>
  <c r="E37" i="3"/>
  <c r="N37" i="3"/>
  <c r="F42" i="3"/>
  <c r="O44" i="3"/>
  <c r="K44" i="3"/>
  <c r="G44" i="3"/>
  <c r="C44" i="3"/>
  <c r="M44" i="3"/>
  <c r="H44" i="3"/>
  <c r="B44" i="3"/>
  <c r="P44" i="3"/>
  <c r="J44" i="3"/>
  <c r="E44" i="3"/>
  <c r="N44" i="3"/>
  <c r="D44" i="3"/>
  <c r="O45" i="3"/>
  <c r="K45" i="3"/>
  <c r="G45" i="3"/>
  <c r="C45" i="3"/>
  <c r="M45" i="3"/>
  <c r="H45" i="3"/>
  <c r="B45" i="3"/>
  <c r="P45" i="3"/>
  <c r="J45" i="3"/>
  <c r="E45" i="3"/>
  <c r="I45" i="3"/>
  <c r="N45" i="3"/>
  <c r="F50" i="3"/>
  <c r="O52" i="3"/>
  <c r="K52" i="3"/>
  <c r="G52" i="3"/>
  <c r="C52" i="3"/>
  <c r="M52" i="3"/>
  <c r="H52" i="3"/>
  <c r="B52" i="3"/>
  <c r="P52" i="3"/>
  <c r="J52" i="3"/>
  <c r="E52" i="3"/>
  <c r="N52" i="3"/>
  <c r="D52" i="3"/>
  <c r="O53" i="3"/>
  <c r="K53" i="3"/>
  <c r="G53" i="3"/>
  <c r="C53" i="3"/>
  <c r="M53" i="3"/>
  <c r="H53" i="3"/>
  <c r="B53" i="3"/>
  <c r="P53" i="3"/>
  <c r="J53" i="3"/>
  <c r="E53" i="3"/>
  <c r="I53" i="3"/>
  <c r="N53" i="3"/>
  <c r="F58" i="3"/>
  <c r="O60" i="3"/>
  <c r="K60" i="3"/>
  <c r="G60" i="3"/>
  <c r="C60" i="3"/>
  <c r="M60" i="3"/>
  <c r="H60" i="3"/>
  <c r="B60" i="3"/>
  <c r="P60" i="3"/>
  <c r="J60" i="3"/>
  <c r="E60" i="3"/>
  <c r="N60" i="3"/>
  <c r="D60" i="3"/>
  <c r="O61" i="3"/>
  <c r="K61" i="3"/>
  <c r="G61" i="3"/>
  <c r="C61" i="3"/>
  <c r="M61" i="3"/>
  <c r="H61" i="3"/>
  <c r="B61" i="3"/>
  <c r="P61" i="3"/>
  <c r="J61" i="3"/>
  <c r="E61" i="3"/>
  <c r="I61" i="3"/>
  <c r="N61" i="3"/>
  <c r="F66" i="3"/>
  <c r="O68" i="3"/>
  <c r="K68" i="3"/>
  <c r="G68" i="3"/>
  <c r="C68" i="3"/>
  <c r="M68" i="3"/>
  <c r="H68" i="3"/>
  <c r="B68" i="3"/>
  <c r="P68" i="3"/>
  <c r="J68" i="3"/>
  <c r="E68" i="3"/>
  <c r="N68" i="3"/>
  <c r="D68" i="3"/>
  <c r="O69" i="3"/>
  <c r="K69" i="3"/>
  <c r="G69" i="3"/>
  <c r="C69" i="3"/>
  <c r="M69" i="3"/>
  <c r="H69" i="3"/>
  <c r="B69" i="3"/>
  <c r="P69" i="3"/>
  <c r="J69" i="3"/>
  <c r="E69" i="3"/>
  <c r="I69" i="3"/>
  <c r="N69" i="3"/>
  <c r="O75" i="3"/>
  <c r="K75" i="3"/>
  <c r="G75" i="3"/>
  <c r="C75" i="3"/>
  <c r="M75" i="3"/>
  <c r="H75" i="3"/>
  <c r="B75" i="3"/>
  <c r="P75" i="3"/>
  <c r="J75" i="3"/>
  <c r="E75" i="3"/>
  <c r="I75" i="3"/>
  <c r="F75" i="3"/>
  <c r="D77" i="3"/>
  <c r="D23" i="3"/>
  <c r="I23" i="3"/>
  <c r="N23" i="3"/>
  <c r="D24" i="3"/>
  <c r="I24" i="3"/>
  <c r="N24" i="3"/>
  <c r="D25" i="3"/>
  <c r="I25" i="3"/>
  <c r="N25" i="3"/>
  <c r="D26" i="3"/>
  <c r="I26" i="3"/>
  <c r="N26" i="3"/>
  <c r="D27" i="3"/>
  <c r="I27" i="3"/>
  <c r="N27" i="3"/>
  <c r="D28" i="3"/>
  <c r="I28" i="3"/>
  <c r="N28" i="3"/>
  <c r="D29" i="3"/>
  <c r="I29" i="3"/>
  <c r="P29" i="3"/>
  <c r="F33" i="3"/>
  <c r="P33" i="3"/>
  <c r="O35" i="3"/>
  <c r="K35" i="3"/>
  <c r="G35" i="3"/>
  <c r="C35" i="3"/>
  <c r="M35" i="3"/>
  <c r="H35" i="3"/>
  <c r="B35" i="3"/>
  <c r="N35" i="3"/>
  <c r="F35" i="3"/>
  <c r="J35" i="3"/>
  <c r="F37" i="3"/>
  <c r="P37" i="3"/>
  <c r="O39" i="3"/>
  <c r="K39" i="3"/>
  <c r="G39" i="3"/>
  <c r="C39" i="3"/>
  <c r="M39" i="3"/>
  <c r="H39" i="3"/>
  <c r="B39" i="3"/>
  <c r="P39" i="3"/>
  <c r="J39" i="3"/>
  <c r="E39" i="3"/>
  <c r="I39" i="3"/>
  <c r="N39" i="3"/>
  <c r="I42" i="3"/>
  <c r="O46" i="3"/>
  <c r="K46" i="3"/>
  <c r="G46" i="3"/>
  <c r="C46" i="3"/>
  <c r="M46" i="3"/>
  <c r="H46" i="3"/>
  <c r="B46" i="3"/>
  <c r="P46" i="3"/>
  <c r="J46" i="3"/>
  <c r="E46" i="3"/>
  <c r="N46" i="3"/>
  <c r="D46" i="3"/>
  <c r="O47" i="3"/>
  <c r="K47" i="3"/>
  <c r="G47" i="3"/>
  <c r="C47" i="3"/>
  <c r="M47" i="3"/>
  <c r="H47" i="3"/>
  <c r="B47" i="3"/>
  <c r="P47" i="3"/>
  <c r="J47" i="3"/>
  <c r="E47" i="3"/>
  <c r="I47" i="3"/>
  <c r="N47" i="3"/>
  <c r="I50" i="3"/>
  <c r="O54" i="3"/>
  <c r="K54" i="3"/>
  <c r="G54" i="3"/>
  <c r="C54" i="3"/>
  <c r="M54" i="3"/>
  <c r="H54" i="3"/>
  <c r="B54" i="3"/>
  <c r="P54" i="3"/>
  <c r="J54" i="3"/>
  <c r="E54" i="3"/>
  <c r="N54" i="3"/>
  <c r="D54" i="3"/>
  <c r="O55" i="3"/>
  <c r="K55" i="3"/>
  <c r="G55" i="3"/>
  <c r="C55" i="3"/>
  <c r="M55" i="3"/>
  <c r="H55" i="3"/>
  <c r="B55" i="3"/>
  <c r="P55" i="3"/>
  <c r="J55" i="3"/>
  <c r="E55" i="3"/>
  <c r="I55" i="3"/>
  <c r="N55" i="3"/>
  <c r="I58" i="3"/>
  <c r="O62" i="3"/>
  <c r="K62" i="3"/>
  <c r="G62" i="3"/>
  <c r="C62" i="3"/>
  <c r="M62" i="3"/>
  <c r="H62" i="3"/>
  <c r="B62" i="3"/>
  <c r="P62" i="3"/>
  <c r="J62" i="3"/>
  <c r="E62" i="3"/>
  <c r="N62" i="3"/>
  <c r="D62" i="3"/>
  <c r="O63" i="3"/>
  <c r="K63" i="3"/>
  <c r="G63" i="3"/>
  <c r="C63" i="3"/>
  <c r="M63" i="3"/>
  <c r="H63" i="3"/>
  <c r="B63" i="3"/>
  <c r="P63" i="3"/>
  <c r="J63" i="3"/>
  <c r="E63" i="3"/>
  <c r="I63" i="3"/>
  <c r="N63" i="3"/>
  <c r="I66" i="3"/>
  <c r="O70" i="3"/>
  <c r="K70" i="3"/>
  <c r="G70" i="3"/>
  <c r="C70" i="3"/>
  <c r="M70" i="3"/>
  <c r="H70" i="3"/>
  <c r="B70" i="3"/>
  <c r="P70" i="3"/>
  <c r="J70" i="3"/>
  <c r="E70" i="3"/>
  <c r="N70" i="3"/>
  <c r="D70" i="3"/>
  <c r="O71" i="3"/>
  <c r="K71" i="3"/>
  <c r="G71" i="3"/>
  <c r="C71" i="3"/>
  <c r="M71" i="3"/>
  <c r="H71" i="3"/>
  <c r="B71" i="3"/>
  <c r="P71" i="3"/>
  <c r="J71" i="3"/>
  <c r="E71" i="3"/>
  <c r="I71" i="3"/>
  <c r="N71" i="3"/>
  <c r="O73" i="3"/>
  <c r="K73" i="3"/>
  <c r="G73" i="3"/>
  <c r="C73" i="3"/>
  <c r="M73" i="3"/>
  <c r="H73" i="3"/>
  <c r="B73" i="3"/>
  <c r="P73" i="3"/>
  <c r="J73" i="3"/>
  <c r="E73" i="3"/>
  <c r="I73" i="3"/>
  <c r="F73" i="3"/>
  <c r="D75" i="3"/>
  <c r="L77" i="3"/>
  <c r="O72" i="3"/>
  <c r="K72" i="3"/>
  <c r="G72" i="3"/>
  <c r="C72" i="3"/>
  <c r="M72" i="3"/>
  <c r="H72" i="3"/>
  <c r="B72" i="3"/>
  <c r="P72" i="3"/>
  <c r="J72" i="3"/>
  <c r="E72" i="3"/>
  <c r="L72" i="3"/>
  <c r="O74" i="3"/>
  <c r="K74" i="3"/>
  <c r="G74" i="3"/>
  <c r="C74" i="3"/>
  <c r="M74" i="3"/>
  <c r="H74" i="3"/>
  <c r="B74" i="3"/>
  <c r="P74" i="3"/>
  <c r="J74" i="3"/>
  <c r="E74" i="3"/>
  <c r="L74" i="3"/>
  <c r="O76" i="3"/>
  <c r="K76" i="3"/>
  <c r="G76" i="3"/>
  <c r="C76" i="3"/>
  <c r="M76" i="3"/>
  <c r="H76" i="3"/>
  <c r="B76" i="3"/>
  <c r="P76" i="3"/>
  <c r="J76" i="3"/>
  <c r="E76" i="3"/>
  <c r="L76" i="3"/>
  <c r="O78" i="3"/>
  <c r="K78" i="3"/>
  <c r="G78" i="3"/>
  <c r="C78" i="3"/>
  <c r="M78" i="3"/>
  <c r="H78" i="3"/>
  <c r="B78" i="3"/>
  <c r="P78" i="3"/>
  <c r="J78" i="3"/>
  <c r="E78" i="3"/>
  <c r="L78" i="3"/>
  <c r="F79" i="3"/>
  <c r="O80" i="3"/>
  <c r="K80" i="3"/>
  <c r="G80" i="3"/>
  <c r="C80" i="3"/>
  <c r="M80" i="3"/>
  <c r="H80" i="3"/>
  <c r="B80" i="3"/>
  <c r="P80" i="3"/>
  <c r="J80" i="3"/>
  <c r="E80" i="3"/>
  <c r="L80" i="3"/>
  <c r="F81" i="3"/>
  <c r="O82" i="3"/>
  <c r="K82" i="3"/>
  <c r="G82" i="3"/>
  <c r="C82" i="3"/>
  <c r="M82" i="3"/>
  <c r="H82" i="3"/>
  <c r="B82" i="3"/>
  <c r="P82" i="3"/>
  <c r="J82" i="3"/>
  <c r="E82" i="3"/>
  <c r="L82" i="3"/>
  <c r="F83" i="3"/>
  <c r="O84" i="3"/>
  <c r="K84" i="3"/>
  <c r="G84" i="3"/>
  <c r="C84" i="3"/>
  <c r="M84" i="3"/>
  <c r="H84" i="3"/>
  <c r="B84" i="3"/>
  <c r="P84" i="3"/>
  <c r="J84" i="3"/>
  <c r="E84" i="3"/>
  <c r="L84" i="3"/>
  <c r="F85" i="3"/>
  <c r="O86" i="3"/>
  <c r="K86" i="3"/>
  <c r="G86" i="3"/>
  <c r="C86" i="3"/>
  <c r="M86" i="3"/>
  <c r="H86" i="3"/>
  <c r="B86" i="3"/>
  <c r="P86" i="3"/>
  <c r="J86" i="3"/>
  <c r="E86" i="3"/>
  <c r="L86" i="3"/>
  <c r="F87" i="3"/>
  <c r="O88" i="3"/>
  <c r="K88" i="3"/>
  <c r="G88" i="3"/>
  <c r="C88" i="3"/>
  <c r="M88" i="3"/>
  <c r="H88" i="3"/>
  <c r="B88" i="3"/>
  <c r="P88" i="3"/>
  <c r="J88" i="3"/>
  <c r="E88" i="3"/>
  <c r="L88" i="3"/>
  <c r="F89" i="3"/>
  <c r="O24" i="4"/>
  <c r="J24" i="4"/>
  <c r="F24" i="4"/>
  <c r="B24" i="4"/>
  <c r="N24" i="4"/>
  <c r="I24" i="4"/>
  <c r="M24" i="4"/>
  <c r="H24" i="4"/>
  <c r="D24" i="4"/>
  <c r="G24" i="4"/>
  <c r="E24" i="4"/>
  <c r="P24" i="4"/>
  <c r="C24" i="4"/>
  <c r="L24" i="4"/>
  <c r="O30" i="3"/>
  <c r="K30" i="3"/>
  <c r="G30" i="3"/>
  <c r="C30" i="3"/>
  <c r="F30" i="3"/>
  <c r="L30" i="3"/>
  <c r="O31" i="3"/>
  <c r="K31" i="3"/>
  <c r="G31" i="3"/>
  <c r="M31" i="3"/>
  <c r="H31" i="3"/>
  <c r="C31" i="3"/>
  <c r="F31" i="3"/>
  <c r="N31" i="3"/>
  <c r="O34" i="3"/>
  <c r="K34" i="3"/>
  <c r="G34" i="3"/>
  <c r="C34" i="3"/>
  <c r="M34" i="3"/>
  <c r="H34" i="3"/>
  <c r="B34" i="3"/>
  <c r="I34" i="3"/>
  <c r="P34" i="3"/>
  <c r="O38" i="3"/>
  <c r="K38" i="3"/>
  <c r="G38" i="3"/>
  <c r="C38" i="3"/>
  <c r="M38" i="3"/>
  <c r="H38" i="3"/>
  <c r="B38" i="3"/>
  <c r="I38" i="3"/>
  <c r="P38" i="3"/>
  <c r="D72" i="3"/>
  <c r="N72" i="3"/>
  <c r="D74" i="3"/>
  <c r="N74" i="3"/>
  <c r="D76" i="3"/>
  <c r="N76" i="3"/>
  <c r="D78" i="3"/>
  <c r="N78" i="3"/>
  <c r="D80" i="3"/>
  <c r="N80" i="3"/>
  <c r="D82" i="3"/>
  <c r="N82" i="3"/>
  <c r="D84" i="3"/>
  <c r="N84" i="3"/>
  <c r="D86" i="3"/>
  <c r="N86" i="3"/>
  <c r="D88" i="3"/>
  <c r="N88" i="3"/>
  <c r="O79" i="3"/>
  <c r="K79" i="3"/>
  <c r="G79" i="3"/>
  <c r="C79" i="3"/>
  <c r="M79" i="3"/>
  <c r="H79" i="3"/>
  <c r="B79" i="3"/>
  <c r="P79" i="3"/>
  <c r="J79" i="3"/>
  <c r="E79" i="3"/>
  <c r="L79" i="3"/>
  <c r="O81" i="3"/>
  <c r="K81" i="3"/>
  <c r="G81" i="3"/>
  <c r="C81" i="3"/>
  <c r="M81" i="3"/>
  <c r="H81" i="3"/>
  <c r="B81" i="3"/>
  <c r="P81" i="3"/>
  <c r="J81" i="3"/>
  <c r="E81" i="3"/>
  <c r="L81" i="3"/>
  <c r="O83" i="3"/>
  <c r="K83" i="3"/>
  <c r="G83" i="3"/>
  <c r="C83" i="3"/>
  <c r="M83" i="3"/>
  <c r="H83" i="3"/>
  <c r="B83" i="3"/>
  <c r="P83" i="3"/>
  <c r="J83" i="3"/>
  <c r="E83" i="3"/>
  <c r="L83" i="3"/>
  <c r="O85" i="3"/>
  <c r="K85" i="3"/>
  <c r="G85" i="3"/>
  <c r="C85" i="3"/>
  <c r="M85" i="3"/>
  <c r="H85" i="3"/>
  <c r="B85" i="3"/>
  <c r="P85" i="3"/>
  <c r="J85" i="3"/>
  <c r="E85" i="3"/>
  <c r="L85" i="3"/>
  <c r="O87" i="3"/>
  <c r="K87" i="3"/>
  <c r="G87" i="3"/>
  <c r="C87" i="3"/>
  <c r="M87" i="3"/>
  <c r="H87" i="3"/>
  <c r="B87" i="3"/>
  <c r="P87" i="3"/>
  <c r="J87" i="3"/>
  <c r="E87" i="3"/>
  <c r="L87" i="3"/>
  <c r="O89" i="3"/>
  <c r="K89" i="3"/>
  <c r="G89" i="3"/>
  <c r="C89" i="3"/>
  <c r="M89" i="3"/>
  <c r="H89" i="3"/>
  <c r="B89" i="3"/>
  <c r="P89" i="3"/>
  <c r="J89" i="3"/>
  <c r="E89" i="3"/>
  <c r="L89" i="3"/>
  <c r="P100" i="3"/>
  <c r="L100" i="3"/>
  <c r="H100" i="3"/>
  <c r="D100" i="3"/>
  <c r="M100" i="3"/>
  <c r="G100" i="3"/>
  <c r="B100" i="3"/>
  <c r="O100" i="3"/>
  <c r="J100" i="3"/>
  <c r="E100" i="3"/>
  <c r="I100" i="3"/>
  <c r="F100" i="3"/>
  <c r="N100" i="3"/>
  <c r="C100" i="3"/>
  <c r="P102" i="3"/>
  <c r="L102" i="3"/>
  <c r="H102" i="3"/>
  <c r="D102" i="3"/>
  <c r="M102" i="3"/>
  <c r="G102" i="3"/>
  <c r="B102" i="3"/>
  <c r="O102" i="3"/>
  <c r="J102" i="3"/>
  <c r="E102" i="3"/>
  <c r="I102" i="3"/>
  <c r="F102" i="3"/>
  <c r="N102" i="3"/>
  <c r="C102" i="3"/>
  <c r="P104" i="3"/>
  <c r="L104" i="3"/>
  <c r="H104" i="3"/>
  <c r="D104" i="3"/>
  <c r="M104" i="3"/>
  <c r="G104" i="3"/>
  <c r="B104" i="3"/>
  <c r="O104" i="3"/>
  <c r="J104" i="3"/>
  <c r="E104" i="3"/>
  <c r="I104" i="3"/>
  <c r="F104" i="3"/>
  <c r="N104" i="3"/>
  <c r="C104" i="3"/>
  <c r="O20" i="4"/>
  <c r="J20" i="4"/>
  <c r="F20" i="4"/>
  <c r="B20" i="4"/>
  <c r="M20" i="4"/>
  <c r="H20" i="4"/>
  <c r="D20" i="4"/>
  <c r="P20" i="4"/>
  <c r="G20" i="4"/>
  <c r="N20" i="4"/>
  <c r="E20" i="4"/>
  <c r="L20" i="4"/>
  <c r="C20" i="4"/>
  <c r="I20" i="4"/>
  <c r="E90" i="3"/>
  <c r="J90" i="3"/>
  <c r="E91" i="3"/>
  <c r="J91" i="3"/>
  <c r="M18" i="4"/>
  <c r="H18" i="4"/>
  <c r="D18" i="4"/>
  <c r="P18" i="4"/>
  <c r="J18" i="4"/>
  <c r="E18" i="4"/>
  <c r="O18" i="4"/>
  <c r="I18" i="4"/>
  <c r="C18" i="4"/>
  <c r="N18" i="4"/>
  <c r="G18" i="4"/>
  <c r="B18" i="4"/>
  <c r="O90" i="3"/>
  <c r="K90" i="3"/>
  <c r="G90" i="3"/>
  <c r="C90" i="3"/>
  <c r="F90" i="3"/>
  <c r="L90" i="3"/>
  <c r="O91" i="3"/>
  <c r="K91" i="3"/>
  <c r="G91" i="3"/>
  <c r="C91" i="3"/>
  <c r="F91" i="3"/>
  <c r="L91" i="3"/>
  <c r="P101" i="3"/>
  <c r="L101" i="3"/>
  <c r="H101" i="3"/>
  <c r="D101" i="3"/>
  <c r="M101" i="3"/>
  <c r="G101" i="3"/>
  <c r="B101" i="3"/>
  <c r="O101" i="3"/>
  <c r="J101" i="3"/>
  <c r="E101" i="3"/>
  <c r="K101" i="3"/>
  <c r="P103" i="3"/>
  <c r="L103" i="3"/>
  <c r="H103" i="3"/>
  <c r="D103" i="3"/>
  <c r="M103" i="3"/>
  <c r="G103" i="3"/>
  <c r="B103" i="3"/>
  <c r="O103" i="3"/>
  <c r="J103" i="3"/>
  <c r="E103" i="3"/>
  <c r="K103" i="3"/>
  <c r="P105" i="3"/>
  <c r="L105" i="3"/>
  <c r="H105" i="3"/>
  <c r="D105" i="3"/>
  <c r="M105" i="3"/>
  <c r="G105" i="3"/>
  <c r="B105" i="3"/>
  <c r="K105" i="3"/>
  <c r="O105" i="3"/>
  <c r="J105" i="3"/>
  <c r="E105" i="3"/>
  <c r="N105" i="3"/>
  <c r="M22" i="4"/>
  <c r="H22" i="4"/>
  <c r="D22" i="4"/>
  <c r="O22" i="4"/>
  <c r="J22" i="4"/>
  <c r="F22" i="4"/>
  <c r="B22" i="4"/>
  <c r="P22" i="4"/>
  <c r="G22" i="4"/>
  <c r="N22" i="4"/>
  <c r="E22" i="4"/>
  <c r="L22" i="4"/>
  <c r="C22" i="4"/>
  <c r="M34" i="4"/>
  <c r="H34" i="4"/>
  <c r="D34" i="4"/>
  <c r="P34" i="4"/>
  <c r="L34" i="4"/>
  <c r="G34" i="4"/>
  <c r="C34" i="4"/>
  <c r="O34" i="4"/>
  <c r="J34" i="4"/>
  <c r="F34" i="4"/>
  <c r="B34" i="4"/>
  <c r="N34" i="4"/>
  <c r="I34" i="4"/>
  <c r="E34" i="4"/>
  <c r="P65" i="4"/>
  <c r="L65" i="4"/>
  <c r="G65" i="4"/>
  <c r="C65" i="4"/>
  <c r="J65" i="4"/>
  <c r="E65" i="4"/>
  <c r="O65" i="4"/>
  <c r="I65" i="4"/>
  <c r="D65" i="4"/>
  <c r="N65" i="4"/>
  <c r="H65" i="4"/>
  <c r="B65" i="4"/>
  <c r="M65" i="4"/>
  <c r="F65" i="4"/>
  <c r="B90" i="3"/>
  <c r="H90" i="3"/>
  <c r="M90" i="3"/>
  <c r="B91" i="3"/>
  <c r="H91" i="3"/>
  <c r="M91" i="3"/>
  <c r="C101" i="3"/>
  <c r="N101" i="3"/>
  <c r="C103" i="3"/>
  <c r="N103" i="3"/>
  <c r="C105" i="3"/>
  <c r="L18" i="4"/>
  <c r="I22" i="4"/>
  <c r="E92" i="3"/>
  <c r="I92" i="3"/>
  <c r="M92" i="3"/>
  <c r="E93" i="3"/>
  <c r="I93" i="3"/>
  <c r="M93" i="3"/>
  <c r="E94" i="3"/>
  <c r="I94" i="3"/>
  <c r="M94" i="3"/>
  <c r="E95" i="3"/>
  <c r="I95" i="3"/>
  <c r="M95" i="3"/>
  <c r="E96" i="3"/>
  <c r="I96" i="3"/>
  <c r="M96" i="3"/>
  <c r="E97" i="3"/>
  <c r="I97" i="3"/>
  <c r="M97" i="3"/>
  <c r="E98" i="3"/>
  <c r="I98" i="3"/>
  <c r="M98" i="3"/>
  <c r="P99" i="3"/>
  <c r="L99" i="3"/>
  <c r="H99" i="3"/>
  <c r="E99" i="3"/>
  <c r="J99" i="3"/>
  <c r="O99" i="3"/>
  <c r="E6" i="4"/>
  <c r="J6" i="4"/>
  <c r="E7" i="4"/>
  <c r="J7" i="4"/>
  <c r="E8" i="4"/>
  <c r="J8" i="4"/>
  <c r="E9" i="4"/>
  <c r="J9" i="4"/>
  <c r="E10" i="4"/>
  <c r="J10" i="4"/>
  <c r="E11" i="4"/>
  <c r="J11" i="4"/>
  <c r="E12" i="4"/>
  <c r="J12" i="4"/>
  <c r="E13" i="4"/>
  <c r="J13" i="4"/>
  <c r="E14" i="4"/>
  <c r="J14" i="4"/>
  <c r="E16" i="4"/>
  <c r="P17" i="4"/>
  <c r="L17" i="4"/>
  <c r="G17" i="4"/>
  <c r="C17" i="4"/>
  <c r="F17" i="4"/>
  <c r="M17" i="4"/>
  <c r="M38" i="4"/>
  <c r="H38" i="4"/>
  <c r="D38" i="4"/>
  <c r="P38" i="4"/>
  <c r="L38" i="4"/>
  <c r="G38" i="4"/>
  <c r="C38" i="4"/>
  <c r="O38" i="4"/>
  <c r="J38" i="4"/>
  <c r="F38" i="4"/>
  <c r="B38" i="4"/>
  <c r="M54" i="4"/>
  <c r="H54" i="4"/>
  <c r="D54" i="4"/>
  <c r="P54" i="4"/>
  <c r="L54" i="4"/>
  <c r="G54" i="4"/>
  <c r="C54" i="4"/>
  <c r="O54" i="4"/>
  <c r="J54" i="4"/>
  <c r="F54" i="4"/>
  <c r="B54" i="4"/>
  <c r="M90" i="4"/>
  <c r="H90" i="4"/>
  <c r="D90" i="4"/>
  <c r="P90" i="4"/>
  <c r="L90" i="4"/>
  <c r="G90" i="4"/>
  <c r="C90" i="4"/>
  <c r="O90" i="4"/>
  <c r="J90" i="4"/>
  <c r="F90" i="4"/>
  <c r="B90" i="4"/>
  <c r="N90" i="4"/>
  <c r="I90" i="4"/>
  <c r="E90" i="4"/>
  <c r="O114" i="4"/>
  <c r="J114" i="4"/>
  <c r="F114" i="4"/>
  <c r="B114" i="4"/>
  <c r="M114" i="4"/>
  <c r="H114" i="4"/>
  <c r="D114" i="4"/>
  <c r="P114" i="4"/>
  <c r="G114" i="4"/>
  <c r="N114" i="4"/>
  <c r="E114" i="4"/>
  <c r="L114" i="4"/>
  <c r="C114" i="4"/>
  <c r="I114" i="4"/>
  <c r="Q6" i="4"/>
  <c r="O6" i="4" s="1"/>
  <c r="M6" i="4"/>
  <c r="H6" i="4"/>
  <c r="D6" i="4"/>
  <c r="F6" i="4"/>
  <c r="L6" i="4"/>
  <c r="Q7" i="4"/>
  <c r="O7" i="4" s="1"/>
  <c r="M7" i="4"/>
  <c r="H7" i="4"/>
  <c r="D7" i="4"/>
  <c r="F7" i="4"/>
  <c r="L7" i="4"/>
  <c r="Q8" i="4"/>
  <c r="O8" i="4" s="1"/>
  <c r="M8" i="4"/>
  <c r="H8" i="4"/>
  <c r="D8" i="4"/>
  <c r="F8" i="4"/>
  <c r="L8" i="4"/>
  <c r="Q9" i="4"/>
  <c r="O9" i="4" s="1"/>
  <c r="M9" i="4"/>
  <c r="H9" i="4"/>
  <c r="D9" i="4"/>
  <c r="F9" i="4"/>
  <c r="L9" i="4"/>
  <c r="Q10" i="4"/>
  <c r="O10" i="4" s="1"/>
  <c r="M10" i="4"/>
  <c r="H10" i="4"/>
  <c r="D10" i="4"/>
  <c r="F10" i="4"/>
  <c r="L10" i="4"/>
  <c r="Q11" i="4"/>
  <c r="O11" i="4" s="1"/>
  <c r="M11" i="4"/>
  <c r="H11" i="4"/>
  <c r="D11" i="4"/>
  <c r="F11" i="4"/>
  <c r="L11" i="4"/>
  <c r="Q12" i="4"/>
  <c r="O12" i="4" s="1"/>
  <c r="M12" i="4"/>
  <c r="H12" i="4"/>
  <c r="D12" i="4"/>
  <c r="F12" i="4"/>
  <c r="L12" i="4"/>
  <c r="Q13" i="4"/>
  <c r="O13" i="4" s="1"/>
  <c r="M13" i="4"/>
  <c r="H13" i="4"/>
  <c r="D13" i="4"/>
  <c r="F13" i="4"/>
  <c r="L13" i="4"/>
  <c r="M14" i="4"/>
  <c r="H14" i="4"/>
  <c r="D14" i="4"/>
  <c r="F14" i="4"/>
  <c r="L14" i="4"/>
  <c r="O16" i="4"/>
  <c r="J16" i="4"/>
  <c r="F16" i="4"/>
  <c r="B16" i="4"/>
  <c r="G16" i="4"/>
  <c r="M16" i="4"/>
  <c r="M26" i="4"/>
  <c r="H26" i="4"/>
  <c r="D26" i="4"/>
  <c r="P26" i="4"/>
  <c r="L26" i="4"/>
  <c r="G26" i="4"/>
  <c r="C26" i="4"/>
  <c r="O26" i="4"/>
  <c r="J26" i="4"/>
  <c r="F26" i="4"/>
  <c r="B26" i="4"/>
  <c r="M42" i="4"/>
  <c r="H42" i="4"/>
  <c r="D42" i="4"/>
  <c r="P42" i="4"/>
  <c r="L42" i="4"/>
  <c r="G42" i="4"/>
  <c r="C42" i="4"/>
  <c r="O42" i="4"/>
  <c r="J42" i="4"/>
  <c r="F42" i="4"/>
  <c r="B42" i="4"/>
  <c r="M58" i="4"/>
  <c r="H58" i="4"/>
  <c r="D58" i="4"/>
  <c r="P58" i="4"/>
  <c r="L58" i="4"/>
  <c r="G58" i="4"/>
  <c r="C58" i="4"/>
  <c r="O58" i="4"/>
  <c r="J58" i="4"/>
  <c r="F58" i="4"/>
  <c r="B58" i="4"/>
  <c r="M106" i="4"/>
  <c r="N106" i="4"/>
  <c r="H106" i="4"/>
  <c r="D106" i="4"/>
  <c r="L106" i="4"/>
  <c r="G106" i="4"/>
  <c r="C106" i="4"/>
  <c r="P106" i="4"/>
  <c r="J106" i="4"/>
  <c r="F106" i="4"/>
  <c r="B106" i="4"/>
  <c r="O106" i="4"/>
  <c r="I106" i="4"/>
  <c r="E106" i="4"/>
  <c r="C92" i="3"/>
  <c r="G92" i="3"/>
  <c r="K92" i="3"/>
  <c r="C93" i="3"/>
  <c r="G93" i="3"/>
  <c r="K93" i="3"/>
  <c r="C94" i="3"/>
  <c r="G94" i="3"/>
  <c r="K94" i="3"/>
  <c r="C95" i="3"/>
  <c r="G95" i="3"/>
  <c r="K95" i="3"/>
  <c r="C96" i="3"/>
  <c r="G96" i="3"/>
  <c r="K96" i="3"/>
  <c r="C97" i="3"/>
  <c r="G97" i="3"/>
  <c r="K97" i="3"/>
  <c r="C98" i="3"/>
  <c r="G98" i="3"/>
  <c r="K98" i="3"/>
  <c r="C99" i="3"/>
  <c r="G99" i="3"/>
  <c r="M99" i="3"/>
  <c r="B6" i="4"/>
  <c r="G6" i="4"/>
  <c r="N6" i="4"/>
  <c r="B7" i="4"/>
  <c r="G7" i="4"/>
  <c r="N7" i="4"/>
  <c r="B8" i="4"/>
  <c r="G8" i="4"/>
  <c r="N8" i="4"/>
  <c r="B9" i="4"/>
  <c r="G9" i="4"/>
  <c r="N9" i="4"/>
  <c r="B10" i="4"/>
  <c r="G10" i="4"/>
  <c r="N10" i="4"/>
  <c r="B11" i="4"/>
  <c r="G11" i="4"/>
  <c r="N11" i="4"/>
  <c r="B12" i="4"/>
  <c r="G12" i="4"/>
  <c r="N12" i="4"/>
  <c r="B13" i="4"/>
  <c r="G13" i="4"/>
  <c r="N13" i="4"/>
  <c r="B14" i="4"/>
  <c r="G14" i="4"/>
  <c r="N14" i="4"/>
  <c r="C16" i="4"/>
  <c r="H16" i="4"/>
  <c r="N16" i="4"/>
  <c r="D17" i="4"/>
  <c r="I17" i="4"/>
  <c r="O17" i="4"/>
  <c r="E26" i="4"/>
  <c r="M30" i="4"/>
  <c r="H30" i="4"/>
  <c r="D30" i="4"/>
  <c r="P30" i="4"/>
  <c r="L30" i="4"/>
  <c r="G30" i="4"/>
  <c r="C30" i="4"/>
  <c r="O30" i="4"/>
  <c r="J30" i="4"/>
  <c r="F30" i="4"/>
  <c r="B30" i="4"/>
  <c r="I38" i="4"/>
  <c r="E42" i="4"/>
  <c r="M46" i="4"/>
  <c r="H46" i="4"/>
  <c r="D46" i="4"/>
  <c r="P46" i="4"/>
  <c r="L46" i="4"/>
  <c r="G46" i="4"/>
  <c r="C46" i="4"/>
  <c r="O46" i="4"/>
  <c r="J46" i="4"/>
  <c r="F46" i="4"/>
  <c r="B46" i="4"/>
  <c r="I54" i="4"/>
  <c r="E58" i="4"/>
  <c r="M62" i="4"/>
  <c r="H62" i="4"/>
  <c r="D62" i="4"/>
  <c r="P62" i="4"/>
  <c r="L62" i="4"/>
  <c r="G62" i="4"/>
  <c r="C62" i="4"/>
  <c r="O62" i="4"/>
  <c r="J62" i="4"/>
  <c r="F62" i="4"/>
  <c r="B62" i="4"/>
  <c r="P73" i="4"/>
  <c r="L73" i="4"/>
  <c r="G73" i="4"/>
  <c r="C73" i="4"/>
  <c r="N73" i="4"/>
  <c r="J73" i="4"/>
  <c r="E73" i="4"/>
  <c r="I73" i="4"/>
  <c r="D73" i="4"/>
  <c r="O73" i="4"/>
  <c r="H73" i="4"/>
  <c r="B73" i="4"/>
  <c r="E21" i="4"/>
  <c r="I21" i="4"/>
  <c r="N21" i="4"/>
  <c r="E25" i="4"/>
  <c r="I25" i="4"/>
  <c r="N25" i="4"/>
  <c r="D28" i="4"/>
  <c r="H28" i="4"/>
  <c r="M28" i="4"/>
  <c r="E29" i="4"/>
  <c r="I29" i="4"/>
  <c r="N29" i="4"/>
  <c r="D32" i="4"/>
  <c r="H32" i="4"/>
  <c r="M32" i="4"/>
  <c r="E33" i="4"/>
  <c r="I33" i="4"/>
  <c r="N33" i="4"/>
  <c r="D36" i="4"/>
  <c r="H36" i="4"/>
  <c r="M36" i="4"/>
  <c r="E37" i="4"/>
  <c r="I37" i="4"/>
  <c r="N37" i="4"/>
  <c r="D40" i="4"/>
  <c r="H40" i="4"/>
  <c r="M40" i="4"/>
  <c r="E41" i="4"/>
  <c r="I41" i="4"/>
  <c r="N41" i="4"/>
  <c r="D44" i="4"/>
  <c r="H44" i="4"/>
  <c r="M44" i="4"/>
  <c r="E45" i="4"/>
  <c r="I45" i="4"/>
  <c r="N45" i="4"/>
  <c r="D48" i="4"/>
  <c r="H48" i="4"/>
  <c r="M48" i="4"/>
  <c r="E49" i="4"/>
  <c r="I49" i="4"/>
  <c r="N49" i="4"/>
  <c r="D52" i="4"/>
  <c r="H52" i="4"/>
  <c r="M52" i="4"/>
  <c r="E53" i="4"/>
  <c r="I53" i="4"/>
  <c r="N53" i="4"/>
  <c r="D56" i="4"/>
  <c r="H56" i="4"/>
  <c r="M56" i="4"/>
  <c r="E57" i="4"/>
  <c r="I57" i="4"/>
  <c r="N57" i="4"/>
  <c r="D60" i="4"/>
  <c r="H60" i="4"/>
  <c r="M60" i="4"/>
  <c r="E61" i="4"/>
  <c r="I61" i="4"/>
  <c r="N61" i="4"/>
  <c r="O64" i="4"/>
  <c r="J64" i="4"/>
  <c r="F64" i="4"/>
  <c r="B64" i="4"/>
  <c r="G64" i="4"/>
  <c r="M64" i="4"/>
  <c r="E69" i="4"/>
  <c r="M70" i="4"/>
  <c r="H70" i="4"/>
  <c r="D70" i="4"/>
  <c r="F70" i="4"/>
  <c r="L70" i="4"/>
  <c r="O72" i="4"/>
  <c r="J72" i="4"/>
  <c r="F72" i="4"/>
  <c r="B72" i="4"/>
  <c r="G72" i="4"/>
  <c r="M72" i="4"/>
  <c r="G74" i="4"/>
  <c r="G76" i="4"/>
  <c r="G78" i="4"/>
  <c r="G80" i="4"/>
  <c r="M94" i="4"/>
  <c r="H94" i="4"/>
  <c r="D94" i="4"/>
  <c r="P94" i="4"/>
  <c r="L94" i="4"/>
  <c r="G94" i="4"/>
  <c r="C94" i="4"/>
  <c r="O94" i="4"/>
  <c r="J94" i="4"/>
  <c r="F94" i="4"/>
  <c r="B94" i="4"/>
  <c r="E28" i="4"/>
  <c r="I28" i="4"/>
  <c r="N28" i="4"/>
  <c r="E32" i="4"/>
  <c r="I32" i="4"/>
  <c r="N32" i="4"/>
  <c r="E36" i="4"/>
  <c r="I36" i="4"/>
  <c r="N36" i="4"/>
  <c r="E40" i="4"/>
  <c r="I40" i="4"/>
  <c r="N40" i="4"/>
  <c r="E44" i="4"/>
  <c r="I44" i="4"/>
  <c r="N44" i="4"/>
  <c r="E48" i="4"/>
  <c r="I48" i="4"/>
  <c r="N48" i="4"/>
  <c r="E52" i="4"/>
  <c r="I52" i="4"/>
  <c r="N52" i="4"/>
  <c r="E56" i="4"/>
  <c r="I56" i="4"/>
  <c r="N56" i="4"/>
  <c r="E60" i="4"/>
  <c r="I60" i="4"/>
  <c r="N60" i="4"/>
  <c r="P69" i="4"/>
  <c r="L69" i="4"/>
  <c r="G69" i="4"/>
  <c r="C69" i="4"/>
  <c r="F69" i="4"/>
  <c r="M69" i="4"/>
  <c r="M74" i="4"/>
  <c r="H74" i="4"/>
  <c r="D74" i="4"/>
  <c r="O74" i="4"/>
  <c r="J74" i="4"/>
  <c r="F74" i="4"/>
  <c r="B74" i="4"/>
  <c r="I74" i="4"/>
  <c r="O76" i="4"/>
  <c r="J76" i="4"/>
  <c r="F76" i="4"/>
  <c r="B76" i="4"/>
  <c r="M76" i="4"/>
  <c r="H76" i="4"/>
  <c r="D76" i="4"/>
  <c r="I76" i="4"/>
  <c r="M78" i="4"/>
  <c r="H78" i="4"/>
  <c r="D78" i="4"/>
  <c r="O78" i="4"/>
  <c r="J78" i="4"/>
  <c r="F78" i="4"/>
  <c r="B78" i="4"/>
  <c r="I78" i="4"/>
  <c r="O80" i="4"/>
  <c r="J80" i="4"/>
  <c r="F80" i="4"/>
  <c r="B80" i="4"/>
  <c r="M80" i="4"/>
  <c r="H80" i="4"/>
  <c r="D80" i="4"/>
  <c r="I80" i="4"/>
  <c r="M82" i="4"/>
  <c r="H82" i="4"/>
  <c r="D82" i="4"/>
  <c r="P82" i="4"/>
  <c r="L82" i="4"/>
  <c r="G82" i="4"/>
  <c r="C82" i="4"/>
  <c r="O82" i="4"/>
  <c r="J82" i="4"/>
  <c r="F82" i="4"/>
  <c r="B82" i="4"/>
  <c r="M98" i="4"/>
  <c r="H98" i="4"/>
  <c r="D98" i="4"/>
  <c r="P98" i="4"/>
  <c r="L98" i="4"/>
  <c r="G98" i="4"/>
  <c r="C98" i="4"/>
  <c r="O98" i="4"/>
  <c r="J98" i="4"/>
  <c r="F98" i="4"/>
  <c r="B98" i="4"/>
  <c r="M112" i="4"/>
  <c r="H112" i="4"/>
  <c r="D112" i="4"/>
  <c r="O112" i="4"/>
  <c r="J112" i="4"/>
  <c r="F112" i="4"/>
  <c r="B112" i="4"/>
  <c r="P112" i="4"/>
  <c r="G112" i="4"/>
  <c r="N112" i="4"/>
  <c r="E112" i="4"/>
  <c r="L112" i="4"/>
  <c r="C112" i="4"/>
  <c r="M116" i="4"/>
  <c r="H116" i="4"/>
  <c r="D116" i="4"/>
  <c r="P116" i="4"/>
  <c r="L116" i="4"/>
  <c r="G116" i="4"/>
  <c r="C116" i="4"/>
  <c r="O116" i="4"/>
  <c r="J116" i="4"/>
  <c r="F116" i="4"/>
  <c r="B116" i="4"/>
  <c r="N116" i="4"/>
  <c r="I116" i="4"/>
  <c r="E116" i="4"/>
  <c r="E15" i="4"/>
  <c r="I15" i="4"/>
  <c r="E19" i="4"/>
  <c r="I19" i="4"/>
  <c r="C21" i="4"/>
  <c r="G21" i="4"/>
  <c r="L21" i="4"/>
  <c r="E23" i="4"/>
  <c r="I23" i="4"/>
  <c r="C25" i="4"/>
  <c r="G25" i="4"/>
  <c r="L25" i="4"/>
  <c r="E27" i="4"/>
  <c r="I27" i="4"/>
  <c r="B28" i="4"/>
  <c r="F28" i="4"/>
  <c r="J28" i="4"/>
  <c r="C29" i="4"/>
  <c r="G29" i="4"/>
  <c r="L29" i="4"/>
  <c r="E31" i="4"/>
  <c r="I31" i="4"/>
  <c r="B32" i="4"/>
  <c r="F32" i="4"/>
  <c r="J32" i="4"/>
  <c r="C33" i="4"/>
  <c r="G33" i="4"/>
  <c r="L33" i="4"/>
  <c r="E35" i="4"/>
  <c r="I35" i="4"/>
  <c r="B36" i="4"/>
  <c r="F36" i="4"/>
  <c r="J36" i="4"/>
  <c r="C37" i="4"/>
  <c r="G37" i="4"/>
  <c r="L37" i="4"/>
  <c r="E39" i="4"/>
  <c r="I39" i="4"/>
  <c r="B40" i="4"/>
  <c r="F40" i="4"/>
  <c r="J40" i="4"/>
  <c r="C41" i="4"/>
  <c r="G41" i="4"/>
  <c r="L41" i="4"/>
  <c r="E43" i="4"/>
  <c r="I43" i="4"/>
  <c r="B44" i="4"/>
  <c r="F44" i="4"/>
  <c r="J44" i="4"/>
  <c r="C45" i="4"/>
  <c r="G45" i="4"/>
  <c r="L45" i="4"/>
  <c r="E47" i="4"/>
  <c r="I47" i="4"/>
  <c r="B48" i="4"/>
  <c r="F48" i="4"/>
  <c r="J48" i="4"/>
  <c r="C49" i="4"/>
  <c r="G49" i="4"/>
  <c r="L49" i="4"/>
  <c r="E51" i="4"/>
  <c r="I51" i="4"/>
  <c r="B52" i="4"/>
  <c r="F52" i="4"/>
  <c r="J52" i="4"/>
  <c r="C53" i="4"/>
  <c r="G53" i="4"/>
  <c r="L53" i="4"/>
  <c r="E55" i="4"/>
  <c r="I55" i="4"/>
  <c r="B56" i="4"/>
  <c r="F56" i="4"/>
  <c r="J56" i="4"/>
  <c r="C57" i="4"/>
  <c r="G57" i="4"/>
  <c r="L57" i="4"/>
  <c r="E59" i="4"/>
  <c r="I59" i="4"/>
  <c r="B60" i="4"/>
  <c r="F60" i="4"/>
  <c r="J60" i="4"/>
  <c r="C61" i="4"/>
  <c r="G61" i="4"/>
  <c r="L61" i="4"/>
  <c r="E63" i="4"/>
  <c r="I63" i="4"/>
  <c r="O63" i="4"/>
  <c r="D64" i="4"/>
  <c r="I64" i="4"/>
  <c r="P64" i="4"/>
  <c r="M66" i="4"/>
  <c r="H66" i="4"/>
  <c r="D66" i="4"/>
  <c r="F66" i="4"/>
  <c r="L66" i="4"/>
  <c r="O68" i="4"/>
  <c r="J68" i="4"/>
  <c r="F68" i="4"/>
  <c r="B68" i="4"/>
  <c r="G68" i="4"/>
  <c r="M68" i="4"/>
  <c r="B69" i="4"/>
  <c r="H69" i="4"/>
  <c r="N69" i="4"/>
  <c r="C70" i="4"/>
  <c r="I70" i="4"/>
  <c r="O70" i="4"/>
  <c r="D72" i="4"/>
  <c r="I72" i="4"/>
  <c r="P72" i="4"/>
  <c r="C74" i="4"/>
  <c r="L74" i="4"/>
  <c r="C76" i="4"/>
  <c r="L76" i="4"/>
  <c r="C78" i="4"/>
  <c r="L78" i="4"/>
  <c r="C80" i="4"/>
  <c r="L80" i="4"/>
  <c r="E82" i="4"/>
  <c r="M86" i="4"/>
  <c r="H86" i="4"/>
  <c r="D86" i="4"/>
  <c r="P86" i="4"/>
  <c r="L86" i="4"/>
  <c r="G86" i="4"/>
  <c r="C86" i="4"/>
  <c r="O86" i="4"/>
  <c r="J86" i="4"/>
  <c r="F86" i="4"/>
  <c r="B86" i="4"/>
  <c r="I94" i="4"/>
  <c r="E98" i="4"/>
  <c r="M102" i="4"/>
  <c r="H102" i="4"/>
  <c r="D102" i="4"/>
  <c r="P102" i="4"/>
  <c r="L102" i="4"/>
  <c r="G102" i="4"/>
  <c r="C102" i="4"/>
  <c r="O102" i="4"/>
  <c r="J102" i="4"/>
  <c r="F102" i="4"/>
  <c r="B102" i="4"/>
  <c r="M110" i="4"/>
  <c r="H110" i="4"/>
  <c r="D110" i="4"/>
  <c r="P110" i="4"/>
  <c r="J110" i="4"/>
  <c r="E110" i="4"/>
  <c r="O110" i="4"/>
  <c r="I110" i="4"/>
  <c r="C110" i="4"/>
  <c r="N110" i="4"/>
  <c r="G110" i="4"/>
  <c r="B110" i="4"/>
  <c r="I112" i="4"/>
  <c r="E77" i="4"/>
  <c r="I77" i="4"/>
  <c r="N77" i="4"/>
  <c r="E81" i="4"/>
  <c r="I81" i="4"/>
  <c r="N81" i="4"/>
  <c r="D84" i="4"/>
  <c r="H84" i="4"/>
  <c r="M84" i="4"/>
  <c r="E85" i="4"/>
  <c r="I85" i="4"/>
  <c r="N85" i="4"/>
  <c r="D88" i="4"/>
  <c r="H88" i="4"/>
  <c r="M88" i="4"/>
  <c r="E89" i="4"/>
  <c r="I89" i="4"/>
  <c r="N89" i="4"/>
  <c r="D92" i="4"/>
  <c r="H92" i="4"/>
  <c r="M92" i="4"/>
  <c r="E93" i="4"/>
  <c r="I93" i="4"/>
  <c r="N93" i="4"/>
  <c r="D96" i="4"/>
  <c r="H96" i="4"/>
  <c r="M96" i="4"/>
  <c r="E97" i="4"/>
  <c r="I97" i="4"/>
  <c r="N97" i="4"/>
  <c r="D100" i="4"/>
  <c r="H100" i="4"/>
  <c r="M100" i="4"/>
  <c r="E101" i="4"/>
  <c r="I101" i="4"/>
  <c r="N101" i="4"/>
  <c r="D104" i="4"/>
  <c r="H104" i="4"/>
  <c r="M104" i="4"/>
  <c r="E105" i="4"/>
  <c r="I105" i="4"/>
  <c r="N105" i="4"/>
  <c r="E108" i="4"/>
  <c r="P109" i="4"/>
  <c r="L109" i="4"/>
  <c r="G109" i="4"/>
  <c r="C109" i="4"/>
  <c r="F109" i="4"/>
  <c r="M109" i="4"/>
  <c r="M120" i="4"/>
  <c r="H120" i="4"/>
  <c r="D120" i="4"/>
  <c r="P120" i="4"/>
  <c r="L120" i="4"/>
  <c r="G120" i="4"/>
  <c r="C120" i="4"/>
  <c r="O120" i="4"/>
  <c r="J120" i="4"/>
  <c r="F120" i="4"/>
  <c r="B120" i="4"/>
  <c r="O129" i="4"/>
  <c r="J129" i="4"/>
  <c r="F129" i="4"/>
  <c r="B129" i="4"/>
  <c r="L129" i="4"/>
  <c r="E129" i="4"/>
  <c r="P129" i="4"/>
  <c r="I129" i="4"/>
  <c r="D129" i="4"/>
  <c r="N129" i="4"/>
  <c r="H129" i="4"/>
  <c r="C129" i="4"/>
  <c r="E84" i="4"/>
  <c r="I84" i="4"/>
  <c r="N84" i="4"/>
  <c r="E88" i="4"/>
  <c r="I88" i="4"/>
  <c r="N88" i="4"/>
  <c r="E92" i="4"/>
  <c r="I92" i="4"/>
  <c r="N92" i="4"/>
  <c r="E96" i="4"/>
  <c r="I96" i="4"/>
  <c r="N96" i="4"/>
  <c r="E100" i="4"/>
  <c r="I100" i="4"/>
  <c r="N100" i="4"/>
  <c r="B101" i="4"/>
  <c r="F101" i="4"/>
  <c r="J101" i="4"/>
  <c r="O101" i="4"/>
  <c r="E104" i="4"/>
  <c r="I104" i="4"/>
  <c r="N104" i="4"/>
  <c r="B105" i="4"/>
  <c r="F105" i="4"/>
  <c r="J105" i="4"/>
  <c r="O105" i="4"/>
  <c r="O108" i="4"/>
  <c r="J108" i="4"/>
  <c r="F108" i="4"/>
  <c r="B108" i="4"/>
  <c r="G108" i="4"/>
  <c r="M108" i="4"/>
  <c r="B109" i="4"/>
  <c r="H109" i="4"/>
  <c r="N109" i="4"/>
  <c r="E120" i="4"/>
  <c r="M124" i="4"/>
  <c r="H124" i="4"/>
  <c r="D124" i="4"/>
  <c r="P124" i="4"/>
  <c r="L124" i="4"/>
  <c r="G124" i="4"/>
  <c r="C124" i="4"/>
  <c r="O124" i="4"/>
  <c r="J124" i="4"/>
  <c r="F124" i="4"/>
  <c r="B124" i="4"/>
  <c r="M127" i="4"/>
  <c r="H127" i="4"/>
  <c r="D127" i="4"/>
  <c r="P127" i="4"/>
  <c r="J127" i="4"/>
  <c r="E127" i="4"/>
  <c r="O127" i="4"/>
  <c r="I127" i="4"/>
  <c r="C127" i="4"/>
  <c r="N127" i="4"/>
  <c r="G127" i="4"/>
  <c r="B127" i="4"/>
  <c r="G129" i="4"/>
  <c r="E67" i="4"/>
  <c r="I67" i="4"/>
  <c r="E71" i="4"/>
  <c r="I71" i="4"/>
  <c r="E75" i="4"/>
  <c r="I75" i="4"/>
  <c r="C77" i="4"/>
  <c r="G77" i="4"/>
  <c r="L77" i="4"/>
  <c r="E79" i="4"/>
  <c r="I79" i="4"/>
  <c r="C81" i="4"/>
  <c r="G81" i="4"/>
  <c r="L81" i="4"/>
  <c r="E83" i="4"/>
  <c r="I83" i="4"/>
  <c r="B84" i="4"/>
  <c r="F84" i="4"/>
  <c r="J84" i="4"/>
  <c r="C85" i="4"/>
  <c r="G85" i="4"/>
  <c r="L85" i="4"/>
  <c r="E87" i="4"/>
  <c r="I87" i="4"/>
  <c r="B88" i="4"/>
  <c r="F88" i="4"/>
  <c r="J88" i="4"/>
  <c r="C89" i="4"/>
  <c r="G89" i="4"/>
  <c r="L89" i="4"/>
  <c r="E91" i="4"/>
  <c r="I91" i="4"/>
  <c r="B92" i="4"/>
  <c r="F92" i="4"/>
  <c r="J92" i="4"/>
  <c r="C93" i="4"/>
  <c r="G93" i="4"/>
  <c r="L93" i="4"/>
  <c r="E95" i="4"/>
  <c r="I95" i="4"/>
  <c r="B96" i="4"/>
  <c r="F96" i="4"/>
  <c r="J96" i="4"/>
  <c r="C97" i="4"/>
  <c r="G97" i="4"/>
  <c r="L97" i="4"/>
  <c r="E99" i="4"/>
  <c r="I99" i="4"/>
  <c r="B100" i="4"/>
  <c r="F100" i="4"/>
  <c r="J100" i="4"/>
  <c r="C101" i="4"/>
  <c r="G101" i="4"/>
  <c r="L101" i="4"/>
  <c r="E103" i="4"/>
  <c r="I103" i="4"/>
  <c r="B104" i="4"/>
  <c r="F104" i="4"/>
  <c r="J104" i="4"/>
  <c r="C105" i="4"/>
  <c r="G105" i="4"/>
  <c r="L105" i="4"/>
  <c r="C108" i="4"/>
  <c r="H108" i="4"/>
  <c r="N108" i="4"/>
  <c r="D109" i="4"/>
  <c r="I109" i="4"/>
  <c r="O109" i="4"/>
  <c r="I120" i="4"/>
  <c r="E124" i="4"/>
  <c r="F127" i="4"/>
  <c r="M129" i="4"/>
  <c r="M139" i="4"/>
  <c r="H139" i="4"/>
  <c r="D139" i="4"/>
  <c r="P139" i="4"/>
  <c r="L139" i="4"/>
  <c r="G139" i="4"/>
  <c r="C139" i="4"/>
  <c r="O139" i="4"/>
  <c r="J139" i="4"/>
  <c r="F139" i="4"/>
  <c r="B139" i="4"/>
  <c r="N139" i="4"/>
  <c r="I139" i="4"/>
  <c r="E139" i="4"/>
  <c r="E107" i="4"/>
  <c r="I107" i="4"/>
  <c r="E111" i="4"/>
  <c r="I111" i="4"/>
  <c r="C113" i="4"/>
  <c r="G113" i="4"/>
  <c r="L113" i="4"/>
  <c r="P113" i="4"/>
  <c r="E115" i="4"/>
  <c r="I115" i="4"/>
  <c r="C117" i="4"/>
  <c r="G117" i="4"/>
  <c r="L117" i="4"/>
  <c r="P117" i="4"/>
  <c r="D118" i="4"/>
  <c r="H118" i="4"/>
  <c r="M118" i="4"/>
  <c r="E119" i="4"/>
  <c r="I119" i="4"/>
  <c r="C121" i="4"/>
  <c r="G121" i="4"/>
  <c r="L121" i="4"/>
  <c r="P121" i="4"/>
  <c r="D122" i="4"/>
  <c r="H122" i="4"/>
  <c r="M122" i="4"/>
  <c r="E123" i="4"/>
  <c r="I123" i="4"/>
  <c r="C125" i="4"/>
  <c r="G125" i="4"/>
  <c r="L125" i="4"/>
  <c r="P125" i="4"/>
  <c r="D126" i="4"/>
  <c r="H126" i="4"/>
  <c r="M126" i="4"/>
  <c r="D130" i="4"/>
  <c r="I130" i="4"/>
  <c r="E131" i="4"/>
  <c r="J131" i="4"/>
  <c r="M143" i="4"/>
  <c r="H143" i="4"/>
  <c r="D143" i="4"/>
  <c r="P143" i="4"/>
  <c r="L143" i="4"/>
  <c r="G143" i="4"/>
  <c r="C143" i="4"/>
  <c r="O143" i="4"/>
  <c r="J143" i="4"/>
  <c r="F143" i="4"/>
  <c r="B143" i="4"/>
  <c r="E118" i="4"/>
  <c r="I118" i="4"/>
  <c r="N118" i="4"/>
  <c r="E122" i="4"/>
  <c r="I122" i="4"/>
  <c r="N122" i="4"/>
  <c r="E126" i="4"/>
  <c r="I126" i="4"/>
  <c r="N126" i="4"/>
  <c r="M131" i="4"/>
  <c r="H131" i="4"/>
  <c r="D131" i="4"/>
  <c r="F131" i="4"/>
  <c r="L131" i="4"/>
  <c r="E143" i="4"/>
  <c r="M147" i="4"/>
  <c r="H147" i="4"/>
  <c r="D147" i="4"/>
  <c r="P147" i="4"/>
  <c r="L147" i="4"/>
  <c r="G147" i="4"/>
  <c r="C147" i="4"/>
  <c r="O147" i="4"/>
  <c r="J147" i="4"/>
  <c r="F147" i="4"/>
  <c r="B147" i="4"/>
  <c r="E113" i="4"/>
  <c r="I113" i="4"/>
  <c r="E117" i="4"/>
  <c r="I117" i="4"/>
  <c r="B118" i="4"/>
  <c r="F118" i="4"/>
  <c r="J118" i="4"/>
  <c r="E121" i="4"/>
  <c r="I121" i="4"/>
  <c r="B122" i="4"/>
  <c r="F122" i="4"/>
  <c r="J122" i="4"/>
  <c r="E125" i="4"/>
  <c r="I125" i="4"/>
  <c r="B126" i="4"/>
  <c r="F126" i="4"/>
  <c r="J126" i="4"/>
  <c r="O126" i="4"/>
  <c r="P130" i="4"/>
  <c r="L130" i="4"/>
  <c r="G130" i="4"/>
  <c r="C130" i="4"/>
  <c r="F130" i="4"/>
  <c r="M130" i="4"/>
  <c r="B131" i="4"/>
  <c r="G131" i="4"/>
  <c r="N131" i="4"/>
  <c r="M135" i="4"/>
  <c r="H135" i="4"/>
  <c r="D135" i="4"/>
  <c r="P135" i="4"/>
  <c r="L135" i="4"/>
  <c r="G135" i="4"/>
  <c r="C135" i="4"/>
  <c r="O135" i="4"/>
  <c r="J135" i="4"/>
  <c r="F135" i="4"/>
  <c r="B135" i="4"/>
  <c r="I143" i="4"/>
  <c r="E147" i="4"/>
  <c r="D133" i="4"/>
  <c r="H133" i="4"/>
  <c r="M133" i="4"/>
  <c r="E134" i="4"/>
  <c r="I134" i="4"/>
  <c r="N134" i="4"/>
  <c r="D137" i="4"/>
  <c r="H137" i="4"/>
  <c r="M137" i="4"/>
  <c r="E138" i="4"/>
  <c r="I138" i="4"/>
  <c r="N138" i="4"/>
  <c r="D141" i="4"/>
  <c r="H141" i="4"/>
  <c r="M141" i="4"/>
  <c r="E142" i="4"/>
  <c r="I142" i="4"/>
  <c r="N142" i="4"/>
  <c r="D145" i="4"/>
  <c r="H145" i="4"/>
  <c r="M145" i="4"/>
  <c r="E146" i="4"/>
  <c r="I146" i="4"/>
  <c r="N146" i="4"/>
  <c r="H149" i="4"/>
  <c r="M149" i="4"/>
  <c r="E150" i="4"/>
  <c r="I150" i="4"/>
  <c r="N150" i="4"/>
  <c r="E133" i="4"/>
  <c r="I133" i="4"/>
  <c r="N133" i="4"/>
  <c r="B134" i="4"/>
  <c r="F134" i="4"/>
  <c r="J134" i="4"/>
  <c r="O134" i="4"/>
  <c r="E137" i="4"/>
  <c r="I137" i="4"/>
  <c r="N137" i="4"/>
  <c r="B138" i="4"/>
  <c r="F138" i="4"/>
  <c r="J138" i="4"/>
  <c r="O138" i="4"/>
  <c r="E141" i="4"/>
  <c r="I141" i="4"/>
  <c r="N141" i="4"/>
  <c r="B142" i="4"/>
  <c r="F142" i="4"/>
  <c r="J142" i="4"/>
  <c r="O142" i="4"/>
  <c r="E145" i="4"/>
  <c r="I145" i="4"/>
  <c r="N145" i="4"/>
  <c r="B146" i="4"/>
  <c r="F146" i="4"/>
  <c r="J146" i="4"/>
  <c r="O146" i="4"/>
  <c r="E149" i="4"/>
  <c r="I149" i="4"/>
  <c r="N149" i="4"/>
  <c r="B150" i="4"/>
  <c r="F150" i="4"/>
  <c r="J150" i="4"/>
  <c r="O150" i="4"/>
  <c r="E128" i="4"/>
  <c r="I128" i="4"/>
  <c r="E132" i="4"/>
  <c r="I132" i="4"/>
  <c r="B133" i="4"/>
  <c r="F133" i="4"/>
  <c r="J133" i="4"/>
  <c r="C134" i="4"/>
  <c r="G134" i="4"/>
  <c r="L134" i="4"/>
  <c r="E136" i="4"/>
  <c r="I136" i="4"/>
  <c r="B137" i="4"/>
  <c r="F137" i="4"/>
  <c r="J137" i="4"/>
  <c r="C138" i="4"/>
  <c r="G138" i="4"/>
  <c r="L138" i="4"/>
  <c r="E140" i="4"/>
  <c r="I140" i="4"/>
  <c r="B141" i="4"/>
  <c r="F141" i="4"/>
  <c r="J141" i="4"/>
  <c r="C142" i="4"/>
  <c r="G142" i="4"/>
  <c r="L142" i="4"/>
  <c r="E144" i="4"/>
  <c r="I144" i="4"/>
  <c r="B145" i="4"/>
  <c r="F145" i="4"/>
  <c r="J145" i="4"/>
  <c r="C146" i="4"/>
  <c r="G146" i="4"/>
  <c r="L146" i="4"/>
  <c r="E148" i="4"/>
  <c r="I148" i="4"/>
  <c r="B149" i="4"/>
  <c r="F149" i="4"/>
  <c r="J149" i="4"/>
  <c r="C150" i="4"/>
  <c r="G150" i="4"/>
  <c r="L150" i="4"/>
</calcChain>
</file>

<file path=xl/sharedStrings.xml><?xml version="1.0" encoding="utf-8"?>
<sst xmlns="http://schemas.openxmlformats.org/spreadsheetml/2006/main" count="107" uniqueCount="38">
  <si>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</si>
  <si>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</si>
  <si>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</si>
  <si>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</si>
  <si>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</si>
  <si>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</si>
  <si>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</si>
  <si>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</si>
  <si>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</si>
  <si>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</si>
  <si>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</si>
  <si>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</si>
  <si>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</si>
  <si>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</si>
  <si>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</si>
  <si>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9"/>
  </si>
  <si>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9"/>
  </si>
  <si>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9"/>
  </si>
  <si>
    <t>契約を締結した日</t>
    <rPh sb="0" eb="2">
      <t>ケイヤク</t>
    </rPh>
    <rPh sb="3" eb="5">
      <t>テイケツ</t>
    </rPh>
    <rPh sb="7" eb="8">
      <t>ヒ</t>
    </rPh>
    <phoneticPr fontId="9"/>
  </si>
  <si>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9"/>
  </si>
  <si>
    <t>法人番号</t>
    <rPh sb="0" eb="2">
      <t>ホウジン</t>
    </rPh>
    <rPh sb="2" eb="4">
      <t>バンゴウ</t>
    </rPh>
    <phoneticPr fontId="9"/>
  </si>
  <si>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9"/>
  </si>
  <si>
    <t>予定価格</t>
    <rPh sb="0" eb="2">
      <t>ヨテイ</t>
    </rPh>
    <rPh sb="2" eb="4">
      <t>カカク</t>
    </rPh>
    <phoneticPr fontId="9"/>
  </si>
  <si>
    <t>契約金額</t>
    <rPh sb="0" eb="2">
      <t>ケイヤク</t>
    </rPh>
    <rPh sb="2" eb="4">
      <t>キンガク</t>
    </rPh>
    <phoneticPr fontId="9"/>
  </si>
  <si>
    <t>落札率</t>
    <rPh sb="0" eb="2">
      <t>ラクサツ</t>
    </rPh>
    <rPh sb="2" eb="3">
      <t>リツ</t>
    </rPh>
    <phoneticPr fontId="9"/>
  </si>
  <si>
    <t>再就職の役員の数</t>
    <phoneticPr fontId="9"/>
  </si>
  <si>
    <t>公益法人の場合</t>
    <phoneticPr fontId="9"/>
  </si>
  <si>
    <t>備　　考</t>
    <rPh sb="0" eb="1">
      <t>ソナエ</t>
    </rPh>
    <rPh sb="3" eb="4">
      <t>コウ</t>
    </rPh>
    <phoneticPr fontId="9"/>
  </si>
  <si>
    <t>公益法人の区分</t>
    <rPh sb="0" eb="2">
      <t>コウエキ</t>
    </rPh>
    <rPh sb="2" eb="4">
      <t>ホウジン</t>
    </rPh>
    <rPh sb="5" eb="7">
      <t>クブン</t>
    </rPh>
    <phoneticPr fontId="1"/>
  </si>
  <si>
    <t>国所管、都道府県所管の区分</t>
    <rPh sb="4" eb="8">
      <t>トドウフケン</t>
    </rPh>
    <phoneticPr fontId="1"/>
  </si>
  <si>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</si>
  <si>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9"/>
  </si>
  <si>
    <t>物品役務等の名称及び数量</t>
    <rPh sb="0" eb="2">
      <t>ブッピン</t>
    </rPh>
    <rPh sb="2" eb="4">
      <t>エキム</t>
    </rPh>
    <rPh sb="4" eb="5">
      <t>トウ</t>
    </rPh>
    <rPh sb="6" eb="8">
      <t>メイショウ</t>
    </rPh>
    <rPh sb="8" eb="9">
      <t>オヨ</t>
    </rPh>
    <rPh sb="10" eb="12">
      <t>スウリョウ</t>
    </rPh>
    <phoneticPr fontId="9"/>
  </si>
  <si>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9"/>
  </si>
  <si>
    <t>備考</t>
    <rPh sb="0" eb="2">
      <t>ビコウ</t>
    </rPh>
    <phoneticPr fontId="9"/>
  </si>
  <si>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9"/>
  </si>
  <si>
    <t>再就職の役員の数</t>
    <phoneticPr fontId="9"/>
  </si>
  <si>
    <t>公益法人の場合</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</si>
</sst>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s>
  <fonts count="12" x14ac:knownFonts="1">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
      <sz val="9"/>
      <color indexed="11"/>
      <name val="ＭＳ Ｐ明朝"/>
      <family val="1"/>
      <charset val="128"/>
    </font>
    <font>
      <sz val="9"/>
      <color indexed="13"/>
      <name val="ＭＳ Ｐ明朝"/>
      <family val="1"/>
      <charset val="128"/>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74">
    <xf numFmtId="0" fontId="0" fillId="0" borderId="0" xfId="0">
      <alignment vertical="center"/>
    </xf>
    <xf numFmtId="0" fontId="2" fillId="0" borderId="0" xfId="1" applyFont="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4" fillId="0" borderId="0" xfId="1" applyFont="1" applyFill="1">
      <alignment vertical="center"/>
    </xf>
    <xf numFmtId="0" fontId="5" fillId="0" borderId="0" xfId="1" applyFont="1" applyAlignment="1">
      <alignment horizontal="left" vertical="center" wrapText="1"/>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38" fontId="7" fillId="0" borderId="1" xfId="3" applyFont="1" applyFill="1" applyBorder="1" applyAlignment="1">
      <alignment horizontal="center" vertical="center" wrapText="1"/>
    </xf>
    <xf numFmtId="0" fontId="6" fillId="0" borderId="1" xfId="1" applyFont="1" applyFill="1" applyBorder="1" applyAlignment="1">
      <alignment horizontal="center" vertical="center"/>
    </xf>
    <xf numFmtId="0" fontId="5" fillId="0" borderId="3" xfId="1" applyFont="1" applyBorder="1" applyAlignment="1">
      <alignment horizontal="left" vertical="center" wrapText="1"/>
    </xf>
    <xf numFmtId="0" fontId="7" fillId="0" borderId="4" xfId="1" applyFont="1" applyFill="1" applyBorder="1" applyAlignment="1">
      <alignment horizontal="center" vertical="center" wrapText="1"/>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xf numFmtId="0" fontId="4" fillId="0" borderId="0" xfId="2" applyFont="1" applyAlignment="1">
      <alignment horizontal="left" vertical="center"/>
    </xf>
    <xf numFmtId="0" fontId="6" fillId="0" borderId="0" xfId="1" applyFont="1" applyFill="1" applyAlignment="1">
      <alignment horizontal="left" vertical="center"/>
    </xf>
    <xf numFmtId="9" fontId="6" fillId="0" borderId="0" xfId="1" applyNumberFormat="1" applyFont="1" applyFill="1">
      <alignment vertical="center"/>
    </xf>
    <xf numFmtId="0" fontId="7" fillId="0" borderId="0" xfId="2" applyFont="1"/>
    <xf numFmtId="0" fontId="7" fillId="0" borderId="0" xfId="1" applyFont="1" applyFill="1" applyAlignment="1">
      <alignment horizontal="center" vertical="center"/>
    </xf>
    <xf numFmtId="0" fontId="7" fillId="0" borderId="0" xfId="1" applyFont="1" applyFill="1">
      <alignment vertical="center"/>
    </xf>
    <xf numFmtId="0" fontId="7" fillId="0" borderId="0" xfId="1" applyFont="1" applyFill="1" applyAlignment="1">
      <alignment horizontal="left" vertical="center"/>
    </xf>
    <xf numFmtId="38" fontId="7" fillId="0" borderId="0" xfId="3" applyFont="1" applyFill="1" applyAlignment="1">
      <alignment horizontal="center" vertical="center"/>
    </xf>
    <xf numFmtId="9" fontId="7" fillId="0" borderId="0" xfId="1" applyNumberFormat="1" applyFont="1" applyFill="1">
      <alignment vertical="center"/>
    </xf>
    <xf numFmtId="176" fontId="7" fillId="0" borderId="0" xfId="1" applyNumberFormat="1" applyFont="1" applyFill="1">
      <alignment vertical="center"/>
    </xf>
    <xf numFmtId="0" fontId="7" fillId="0" borderId="0" xfId="2" applyFont="1" applyAlignment="1">
      <alignment horizontal="right" vertical="center"/>
    </xf>
    <xf numFmtId="0" fontId="7" fillId="0" borderId="1" xfId="2" applyFont="1" applyFill="1" applyBorder="1" applyAlignment="1">
      <alignment horizontal="center" vertical="center" wrapText="1"/>
    </xf>
    <xf numFmtId="9" fontId="7" fillId="0" borderId="1" xfId="1"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0" fontId="7" fillId="0" borderId="0" xfId="1" applyFont="1" applyFill="1" applyAlignment="1">
      <alignment horizontal="center" vertical="center" wrapText="1"/>
    </xf>
    <xf numFmtId="181" fontId="8" fillId="0" borderId="4" xfId="4" applyNumberFormat="1" applyFont="1" applyFill="1" applyBorder="1" applyAlignment="1">
      <alignment horizontal="center" vertical="center" wrapText="1"/>
    </xf>
    <xf numFmtId="0" fontId="8" fillId="0" borderId="4" xfId="5" applyNumberFormat="1" applyFont="1" applyFill="1" applyBorder="1" applyAlignment="1">
      <alignment horizontal="center" vertical="center" wrapText="1"/>
    </xf>
    <xf numFmtId="0" fontId="10" fillId="0" borderId="0" xfId="1" applyFont="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11" fillId="0" borderId="0" xfId="1" applyFont="1" applyAlignment="1">
      <alignment horizontal="left" vertical="center" wrapText="1"/>
    </xf>
    <xf numFmtId="38" fontId="7" fillId="0" borderId="0" xfId="3" applyFont="1" applyFill="1" applyAlignment="1">
      <alignment horizontal="left" vertical="center"/>
    </xf>
    <xf numFmtId="180" fontId="7" fillId="0" borderId="0" xfId="1" applyNumberFormat="1" applyFont="1" applyFill="1">
      <alignment vertical="center"/>
    </xf>
    <xf numFmtId="180" fontId="7" fillId="0" borderId="1" xfId="1" applyNumberFormat="1" applyFont="1" applyFill="1" applyBorder="1" applyAlignment="1">
      <alignment horizontal="center" vertical="center" wrapText="1"/>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11" fillId="0" borderId="3" xfId="1" applyFont="1" applyBorder="1" applyAlignment="1">
      <alignment horizontal="left" vertical="center" wrapText="1"/>
    </xf>
    <xf numFmtId="176" fontId="7" fillId="0" borderId="7" xfId="1" applyNumberFormat="1" applyFont="1" applyFill="1" applyBorder="1" applyAlignment="1">
      <alignment horizontal="center" vertical="center" wrapText="1"/>
    </xf>
    <xf numFmtId="0" fontId="7" fillId="0" borderId="1" xfId="1" applyFont="1" applyBorder="1" applyAlignment="1">
      <alignment horizontal="center" vertical="center" wrapText="1"/>
    </xf>
    <xf numFmtId="177" fontId="8" fillId="0" borderId="4" xfId="4" applyNumberFormat="1" applyFont="1" applyFill="1" applyBorder="1" applyAlignment="1">
      <alignment horizontal="center" vertical="center" shrinkToFit="1"/>
    </xf>
    <xf numFmtId="0" fontId="7" fillId="0" borderId="0" xfId="2" applyFont="1" applyFill="1" applyAlignment="1">
      <alignment horizontal="center" vertical="center" wrapText="1"/>
    </xf>
    <xf numFmtId="0" fontId="7" fillId="0" borderId="0" xfId="2" applyFont="1" applyFill="1" applyAlignment="1">
      <alignment horizontal="center" vertical="center"/>
    </xf>
    <xf numFmtId="0" fontId="7" fillId="0" borderId="0" xfId="2" applyFont="1" applyFill="1" applyAlignment="1">
      <alignment horizontal="left" vertical="center"/>
    </xf>
    <xf numFmtId="0" fontId="7" fillId="0" borderId="1" xfId="2" applyFont="1" applyBorder="1" applyAlignment="1">
      <alignment horizontal="right" vertical="center"/>
    </xf>
    <xf numFmtId="178" fontId="8" fillId="0" borderId="4" xfId="4" applyNumberFormat="1" applyFont="1" applyFill="1" applyBorder="1" applyAlignment="1">
      <alignment horizontal="left" vertical="center" wrapText="1"/>
    </xf>
    <xf numFmtId="0" fontId="7" fillId="0" borderId="0" xfId="6" applyFont="1" applyFill="1" applyAlignment="1">
      <alignment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9314;&#32068;&#32340;&#21442;&#32771;&#36039;&#26009;\109&#22865;&#32004;&#29366;&#27841;&#35519;&#26619;&#31080;&#12539;&#30435;&#35222;&#22996;&#21729;&#20250;&#31561;\&#9733;&#20844;&#20849;&#35519;&#36948;&#12398;&#36969;&#27491;&#21270;&#65288;&#38543;&#24847;&#22865;&#32004;&#12398;&#35211;&#30452;&#12375;&#65289;\&#9733;&#22865;&#32004;&#29366;&#27841;&#35519;&#26619;&#31080;&#65288;H21&#65374;&#65289;\R3&#24180;&#24230;\05_&#24193;&#12408;&#25552;&#20986;\0403\Db&#65288;&#65299;&#26376;&#20998;&#65289;&#20196;&#21644;&#65299;&#24180;&#24230;&#22865;&#32004;&#29366;&#27841;&#35519;&#26619;&#31080;%20&#12304;&#31246;&#22823;&#21644;&#20809;&#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9314;&#32068;&#32340;&#21442;&#32771;&#36039;&#26009;\109&#22865;&#32004;&#29366;&#27841;&#35519;&#26619;&#31080;&#12539;&#30435;&#35222;&#22996;&#21729;&#20250;&#31561;\&#9733;&#20844;&#20849;&#35519;&#36948;&#12398;&#36969;&#27491;&#21270;&#65288;&#38543;&#24847;&#22865;&#32004;&#12398;&#35211;&#30452;&#12375;&#65289;\&#9733;&#22865;&#32004;&#29366;&#27841;&#35519;&#26619;&#31080;&#65288;H21&#65374;&#65289;\R3&#24180;&#24230;\05_&#24193;&#12408;&#25552;&#20986;\0403\&#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（3月分）</v>
          </cell>
        </row>
        <row r="2">
          <cell r="I2">
            <v>10</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41634213</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※25欄に「○」又は「×」が付されたものについて記載する。</v>
          </cell>
          <cell r="BB3">
            <v>41634213</v>
          </cell>
        </row>
        <row r="4">
          <cell r="AY4">
            <v>9</v>
          </cell>
          <cell r="AZ4">
            <v>10</v>
          </cell>
          <cell r="BA4">
            <v>10</v>
          </cell>
          <cell r="BB4">
            <v>10</v>
          </cell>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C6" t="str">
            <v/>
          </cell>
          <cell r="D6" t="str">
            <v/>
          </cell>
          <cell r="E6" t="str">
            <v/>
          </cell>
          <cell r="F6">
            <v>1</v>
          </cell>
          <cell r="G6" t="str">
            <v>Db063</v>
          </cell>
          <cell r="H6" t="str">
            <v>⑩役務</v>
          </cell>
          <cell r="I6" t="str">
            <v>税務大学校和光校舎及び関東信越研修所における料金後納郵便の取扱い業務　のべ21,803通</v>
          </cell>
          <cell r="J6" t="str">
            <v>支出負担行為担当官
税務大学校副校長
山寺　尚雄
埼玉県和光市南２－３－７</v>
          </cell>
          <cell r="M6">
            <v>44287</v>
          </cell>
          <cell r="N6" t="str">
            <v>日本郵便株式会社
東京都千代田区大手町２－３－１</v>
          </cell>
          <cell r="O6">
            <v>1010001112577</v>
          </cell>
          <cell r="P6" t="str">
            <v>④随意契約（企画競争無し）</v>
          </cell>
          <cell r="R6">
            <v>11433957</v>
          </cell>
          <cell r="S6" t="str">
            <v>@580円ほか</v>
          </cell>
          <cell r="T6">
            <v>11433957</v>
          </cell>
          <cell r="U6">
            <v>1</v>
          </cell>
          <cell r="V6">
            <v>7587838</v>
          </cell>
          <cell r="W6">
            <v>7587838</v>
          </cell>
          <cell r="Y6" t="str">
            <v>①公表</v>
          </cell>
          <cell r="AE6" t="str">
            <v>⑤特殊法人等</v>
          </cell>
          <cell r="AH6" t="str">
            <v>①会計法第29条の3第4項（契約の性質又は目的が競争を許さない場合）</v>
          </cell>
          <cell r="AI6" t="str">
            <v>郵便法又は民間事業者による信書の送達に関する法律に規定する郵便及び信書の送達が可能な事業者は、日本郵便株式会社以外になく競争を許さないことから、会計法第29条の３第４項に該当するため。</v>
          </cell>
          <cell r="AX6" t="str">
            <v>年間支払金額</v>
          </cell>
          <cell r="AY6" t="str">
            <v>○</v>
          </cell>
          <cell r="AZ6" t="str">
            <v>○</v>
          </cell>
          <cell r="BA6" t="str">
            <v>○</v>
          </cell>
          <cell r="BB6" t="str">
            <v>○</v>
          </cell>
          <cell r="BC6">
            <v>7587838</v>
          </cell>
          <cell r="BD6" t="str">
            <v>⑩役務</v>
          </cell>
          <cell r="BE6" t="str">
            <v>単価契約</v>
          </cell>
          <cell r="BF6" t="str">
            <v/>
          </cell>
          <cell r="BG6" t="str">
            <v>○</v>
          </cell>
          <cell r="BH6" t="b">
            <v>1</v>
          </cell>
          <cell r="BI6" t="b">
            <v>1</v>
          </cell>
        </row>
        <row r="7">
          <cell r="C7" t="str">
            <v/>
          </cell>
          <cell r="D7" t="str">
            <v/>
          </cell>
          <cell r="E7" t="str">
            <v/>
          </cell>
          <cell r="F7">
            <v>2</v>
          </cell>
          <cell r="G7" t="str">
            <v>Db064</v>
          </cell>
          <cell r="H7" t="str">
            <v>⑩役務</v>
          </cell>
          <cell r="I7" t="str">
            <v>水道料</v>
          </cell>
          <cell r="J7" t="str">
            <v>支出負担行為担当官
税務大学校副校長
三宅　啓介
埼玉県和光市南２－３－７</v>
          </cell>
          <cell r="M7" t="str">
            <v>-</v>
          </cell>
          <cell r="N7" t="str">
            <v>和光市水道部
埼玉県和光市広沢１－５</v>
          </cell>
          <cell r="O7">
            <v>4000020112291</v>
          </cell>
          <cell r="P7" t="str">
            <v>④随意契約（企画競争無し）</v>
          </cell>
          <cell r="R7" t="str">
            <v>－</v>
          </cell>
          <cell r="S7" t="str">
            <v>－</v>
          </cell>
          <cell r="U7" t="str">
            <v>－</v>
          </cell>
          <cell r="V7">
            <v>5036997</v>
          </cell>
          <cell r="W7">
            <v>5036997</v>
          </cell>
          <cell r="Y7" t="str">
            <v>－</v>
          </cell>
          <cell r="AE7" t="str">
            <v>⑥その他の法人等</v>
          </cell>
          <cell r="AG7" t="str">
            <v>①長期継続契約（令和２年度以前）</v>
          </cell>
          <cell r="AH7" t="str">
            <v>①会計法第29条の3第4項（契約の性質又は目的が競争を許さない場合）</v>
          </cell>
          <cell r="AI7" t="str">
            <v>予算決算及び会計令第102条の２に基づき長期継続契約を行っており、かつ行政需要に適合した供給を行える事業者が特定されており、契約価格の競争による契約相手方の選定を許されないことから、会計法第29条の３第４項に該当するため。</v>
          </cell>
          <cell r="AX7" t="str">
            <v>年間支払金額</v>
          </cell>
          <cell r="AY7" t="str">
            <v>○</v>
          </cell>
          <cell r="AZ7" t="str">
            <v>○</v>
          </cell>
          <cell r="BA7" t="str">
            <v>○</v>
          </cell>
          <cell r="BB7" t="str">
            <v>○</v>
          </cell>
          <cell r="BC7">
            <v>5036997</v>
          </cell>
          <cell r="BD7" t="str">
            <v>⑩役務</v>
          </cell>
          <cell r="BE7" t="str">
            <v/>
          </cell>
          <cell r="BF7" t="str">
            <v/>
          </cell>
          <cell r="BG7" t="str">
            <v>○</v>
          </cell>
          <cell r="BH7" t="b">
            <v>1</v>
          </cell>
          <cell r="BI7" t="b">
            <v>1</v>
          </cell>
        </row>
        <row r="8">
          <cell r="C8" t="str">
            <v/>
          </cell>
          <cell r="D8" t="str">
            <v/>
          </cell>
          <cell r="E8" t="str">
            <v/>
          </cell>
          <cell r="F8">
            <v>3</v>
          </cell>
          <cell r="G8" t="str">
            <v>Db065</v>
          </cell>
          <cell r="H8" t="str">
            <v>⑩役務</v>
          </cell>
          <cell r="I8" t="str">
            <v>電話料（和光校舎）</v>
          </cell>
          <cell r="J8" t="str">
            <v>支出負担行為担当官
税務大学校副校長
三宅　啓介
埼玉県和光市南２－３－７</v>
          </cell>
          <cell r="M8" t="str">
            <v>－</v>
          </cell>
          <cell r="N8" t="str">
            <v>ソフトバンク株式会社
東京都港区東新橋１－９－１</v>
          </cell>
          <cell r="O8">
            <v>9010401052465</v>
          </cell>
          <cell r="P8" t="str">
            <v>④随意契約（企画競争無し）</v>
          </cell>
          <cell r="R8" t="str">
            <v>－</v>
          </cell>
          <cell r="S8" t="str">
            <v>－</v>
          </cell>
          <cell r="U8" t="str">
            <v>－</v>
          </cell>
          <cell r="V8">
            <v>2497989</v>
          </cell>
          <cell r="W8">
            <v>2497989</v>
          </cell>
          <cell r="Y8" t="str">
            <v>－</v>
          </cell>
          <cell r="AE8" t="str">
            <v>⑥その他の法人等</v>
          </cell>
          <cell r="AG8" t="str">
            <v>①長期継続契約（令和２年度以前）</v>
          </cell>
          <cell r="AH8" t="str">
            <v>①会計法第29条の3第4項（契約の性質又は目的が競争を許さない場合）</v>
          </cell>
          <cell r="AI8" t="str">
            <v>予算決算及び会計令第102条の２に基づき長期継続契約を行っており、かつ行政需要に適合した供給を行える事業者が特定されており、契約価格の競争による契約相手方の選定を許されないことから、会計法第29条の３第４項に該当するため。</v>
          </cell>
          <cell r="AX8" t="str">
            <v>年間支払金額</v>
          </cell>
          <cell r="AY8" t="str">
            <v>○</v>
          </cell>
          <cell r="AZ8" t="str">
            <v>○</v>
          </cell>
          <cell r="BA8" t="str">
            <v>○</v>
          </cell>
          <cell r="BB8" t="str">
            <v>○</v>
          </cell>
          <cell r="BC8">
            <v>2497989</v>
          </cell>
          <cell r="BD8" t="str">
            <v>⑩役務</v>
          </cell>
          <cell r="BE8" t="str">
            <v/>
          </cell>
          <cell r="BF8" t="str">
            <v/>
          </cell>
          <cell r="BG8" t="str">
            <v>○</v>
          </cell>
          <cell r="BH8" t="b">
            <v>1</v>
          </cell>
          <cell r="BI8" t="b">
            <v>1</v>
          </cell>
        </row>
        <row r="9">
          <cell r="C9" t="str">
            <v/>
          </cell>
          <cell r="D9" t="str">
            <v/>
          </cell>
          <cell r="E9" t="str">
            <v/>
          </cell>
          <cell r="F9">
            <v>4</v>
          </cell>
          <cell r="G9" t="str">
            <v>Db066</v>
          </cell>
          <cell r="H9" t="str">
            <v>⑩役務</v>
          </cell>
          <cell r="I9" t="str">
            <v>電話料（専用回線）</v>
          </cell>
          <cell r="J9" t="str">
            <v>支出負担行為担当官
税務大学校副校長
三宅　啓介
埼玉県和光市南２－３－７</v>
          </cell>
          <cell r="M9" t="str">
            <v>－</v>
          </cell>
          <cell r="N9" t="str">
            <v>エヌ・ティ・ティ・コミュニケーションズ株式会社
東京都千代田区大手町２－３－1</v>
          </cell>
          <cell r="O9">
            <v>7010001064648</v>
          </cell>
          <cell r="P9" t="str">
            <v>④随意契約（企画競争無し）</v>
          </cell>
          <cell r="R9" t="str">
            <v>－</v>
          </cell>
          <cell r="S9" t="str">
            <v>－</v>
          </cell>
          <cell r="U9" t="str">
            <v>－</v>
          </cell>
          <cell r="V9">
            <v>1263504</v>
          </cell>
          <cell r="W9">
            <v>1263504</v>
          </cell>
          <cell r="Y9" t="str">
            <v>－</v>
          </cell>
          <cell r="AE9" t="str">
            <v>⑥その他の法人等</v>
          </cell>
          <cell r="AG9" t="str">
            <v>①長期継続契約（令和２年度以前）</v>
          </cell>
          <cell r="AH9" t="str">
            <v>①会計法第29条の3第4項（契約の性質又は目的が競争を許さない場合）</v>
          </cell>
          <cell r="AI9" t="str">
            <v>予算決算及び会計令第102条の２に基づき長期継続契約を行っており、かつ行政需要に適合した供給を行える事業者が特定されており、契約価格の競争による契約相手方の選定を許されないことから、会計法第29条の３第４項に該当するため。</v>
          </cell>
          <cell r="AX9" t="str">
            <v>年間支払金額</v>
          </cell>
          <cell r="AY9" t="str">
            <v>○</v>
          </cell>
          <cell r="AZ9" t="str">
            <v>○</v>
          </cell>
          <cell r="BA9" t="str">
            <v>○</v>
          </cell>
          <cell r="BB9" t="str">
            <v>○</v>
          </cell>
          <cell r="BC9">
            <v>1263504</v>
          </cell>
          <cell r="BD9" t="str">
            <v>⑩役務</v>
          </cell>
          <cell r="BE9" t="str">
            <v/>
          </cell>
          <cell r="BF9" t="str">
            <v/>
          </cell>
          <cell r="BG9" t="str">
            <v>○</v>
          </cell>
          <cell r="BH9" t="b">
            <v>1</v>
          </cell>
          <cell r="BI9" t="b">
            <v>1</v>
          </cell>
        </row>
        <row r="10">
          <cell r="C10" t="str">
            <v/>
          </cell>
          <cell r="D10" t="str">
            <v/>
          </cell>
          <cell r="E10" t="str">
            <v/>
          </cell>
          <cell r="F10">
            <v>5</v>
          </cell>
          <cell r="G10" t="str">
            <v>Db067</v>
          </cell>
          <cell r="H10" t="str">
            <v>④電力</v>
          </cell>
          <cell r="I10" t="str">
            <v>税務大学校和光校舎及び関東信越研修所において使用する電気の調達
予定使用電力量6,538,500キロワット時</v>
          </cell>
          <cell r="J10" t="str">
            <v>支出負担行為担当官
税務大学校副校長
岸　英彦
埼玉県和光市南２－３－７</v>
          </cell>
          <cell r="M10" t="str">
            <v>－</v>
          </cell>
          <cell r="N10" t="str">
            <v>東京電力エナジーパートナー株式会社
東京都千代田区内幸町１－１－３</v>
          </cell>
          <cell r="O10">
            <v>8010001166930</v>
          </cell>
          <cell r="P10" t="str">
            <v>④随意契約（企画競争無し）</v>
          </cell>
          <cell r="R10" t="str">
            <v>－</v>
          </cell>
          <cell r="S10" t="str">
            <v>－</v>
          </cell>
          <cell r="U10" t="str">
            <v>－</v>
          </cell>
          <cell r="V10">
            <v>3960605</v>
          </cell>
          <cell r="W10">
            <v>3960605</v>
          </cell>
          <cell r="X10" t="str">
            <v>○</v>
          </cell>
          <cell r="Y10" t="str">
            <v>②同種の他の契約の予定価格を類推されるおそれがあるため公表しない</v>
          </cell>
          <cell r="Z10">
            <v>3</v>
          </cell>
          <cell r="AA10">
            <v>3</v>
          </cell>
          <cell r="AE10" t="str">
            <v>⑥その他の法人等</v>
          </cell>
          <cell r="AG10" t="str">
            <v>①長期継続契約（令和２年度以前）</v>
          </cell>
          <cell r="AH10" t="str">
            <v>⑭予決令第99条の2（競争に付しても入札者がないとき、又は再度の入札をしても落札者がないとき）</v>
          </cell>
          <cell r="AI10" t="str">
            <v>一般競争入札において、再度の入札を実施しても、落札者となるべき者がいないことから、会計法第29条の３第５項、予算決算及び会計令第99条の２該当するため。</v>
          </cell>
          <cell r="AX10" t="str">
            <v>年間支払金額</v>
          </cell>
          <cell r="AY10" t="str">
            <v>○</v>
          </cell>
          <cell r="AZ10" t="str">
            <v>○</v>
          </cell>
          <cell r="BA10" t="str">
            <v>○</v>
          </cell>
          <cell r="BB10" t="str">
            <v>○</v>
          </cell>
          <cell r="BC10">
            <v>3960605</v>
          </cell>
          <cell r="BD10" t="str">
            <v>④電力</v>
          </cell>
          <cell r="BE10" t="str">
            <v/>
          </cell>
          <cell r="BF10" t="str">
            <v/>
          </cell>
          <cell r="BG10" t="str">
            <v>○</v>
          </cell>
          <cell r="BH10" t="b">
            <v>1</v>
          </cell>
          <cell r="BI10" t="b">
            <v>1</v>
          </cell>
        </row>
        <row r="11">
          <cell r="C11" t="str">
            <v/>
          </cell>
          <cell r="D11" t="str">
            <v/>
          </cell>
          <cell r="E11">
            <v>1</v>
          </cell>
          <cell r="F11" t="str">
            <v/>
          </cell>
          <cell r="G11" t="str">
            <v>Db068</v>
          </cell>
          <cell r="H11" t="str">
            <v>⑤ガス</v>
          </cell>
          <cell r="I11" t="str">
            <v>税務大学校和光校舎及び関東信越研修所において使用するガスの調達
734,000立方メートル</v>
          </cell>
          <cell r="J11" t="str">
            <v>支出負担行為担当官
税務大学校副校長
山寺　尚雄
埼玉県和光市南２－３－７</v>
          </cell>
          <cell r="M11" t="str">
            <v>－</v>
          </cell>
          <cell r="N11" t="str">
            <v>東京瓦斯株式会社
東京都港区海岸１－５－２０</v>
          </cell>
          <cell r="O11">
            <v>6010401020516</v>
          </cell>
          <cell r="P11" t="str">
            <v>①一般競争入札</v>
          </cell>
          <cell r="R11" t="str">
            <v>－</v>
          </cell>
          <cell r="S11" t="str">
            <v>－</v>
          </cell>
          <cell r="T11">
            <v>1248302</v>
          </cell>
          <cell r="U11" t="str">
            <v>－</v>
          </cell>
          <cell r="V11">
            <v>14759306</v>
          </cell>
          <cell r="W11">
            <v>14759306</v>
          </cell>
          <cell r="X11" t="str">
            <v>○</v>
          </cell>
          <cell r="Y11" t="str">
            <v>②同種の他の契約の予定価格を類推されるおそれがあるため公表しない</v>
          </cell>
          <cell r="Z11">
            <v>3</v>
          </cell>
          <cell r="AA11">
            <v>3</v>
          </cell>
          <cell r="AE11" t="str">
            <v>⑥その他の法人等</v>
          </cell>
          <cell r="AG11" t="str">
            <v>①長期継続契約（令和２年度以前）</v>
          </cell>
          <cell r="AX11" t="str">
            <v>年間支払金額</v>
          </cell>
          <cell r="AY11" t="str">
            <v>○</v>
          </cell>
          <cell r="AZ11" t="str">
            <v>○</v>
          </cell>
          <cell r="BA11" t="str">
            <v>○</v>
          </cell>
          <cell r="BB11" t="str">
            <v>○</v>
          </cell>
          <cell r="BC11">
            <v>14759306</v>
          </cell>
          <cell r="BD11" t="str">
            <v>⑤ガス</v>
          </cell>
          <cell r="BE11" t="str">
            <v/>
          </cell>
          <cell r="BF11" t="str">
            <v/>
          </cell>
          <cell r="BG11" t="str">
            <v>○</v>
          </cell>
          <cell r="BH11" t="b">
            <v>1</v>
          </cell>
          <cell r="BI11" t="b">
            <v>1</v>
          </cell>
        </row>
        <row r="12">
          <cell r="C12" t="str">
            <v/>
          </cell>
          <cell r="D12" t="str">
            <v/>
          </cell>
          <cell r="E12" t="str">
            <v/>
          </cell>
          <cell r="F12">
            <v>6</v>
          </cell>
          <cell r="G12" t="str">
            <v>Db069</v>
          </cell>
          <cell r="H12" t="str">
            <v>⑦物品等購入</v>
          </cell>
          <cell r="I12" t="str">
            <v>令和３年度薬剤等の購入
スケール防止分散剤ほか10品目</v>
          </cell>
          <cell r="J12" t="str">
            <v>支出負担行為担当官
税務大学校副校長
山寺　尚雄
埼玉県和光市南２－３－７</v>
          </cell>
          <cell r="M12">
            <v>44306</v>
          </cell>
          <cell r="N12" t="str">
            <v>アクアス株式会社
東京都目黒区洗足２－２２－６</v>
          </cell>
          <cell r="O12">
            <v>8013201000173</v>
          </cell>
          <cell r="P12" t="str">
            <v>③随意契約（企画競争有り）</v>
          </cell>
          <cell r="R12">
            <v>1272752</v>
          </cell>
          <cell r="S12" t="str">
            <v>@732.6円ほか</v>
          </cell>
          <cell r="U12" t="str">
            <v>－</v>
          </cell>
          <cell r="V12">
            <v>2096397</v>
          </cell>
          <cell r="W12">
            <v>2096397</v>
          </cell>
          <cell r="Y12" t="str">
            <v>②同種の他の契約の予定価格を類推されるおそれがあるため公表しない</v>
          </cell>
          <cell r="AE12" t="str">
            <v>⑥その他の法人等</v>
          </cell>
          <cell r="AJ12" t="str">
            <v>少額随契にて契約を行ったが年間支払金額が基準額を超えたもの。</v>
          </cell>
          <cell r="AX12" t="str">
            <v>年間支払金額</v>
          </cell>
          <cell r="AY12" t="str">
            <v>×</v>
          </cell>
          <cell r="AZ12" t="str">
            <v>○</v>
          </cell>
          <cell r="BA12" t="str">
            <v>○</v>
          </cell>
          <cell r="BB12" t="str">
            <v>○</v>
          </cell>
          <cell r="BC12">
            <v>2096397</v>
          </cell>
          <cell r="BD12" t="str">
            <v>⑦物品等購入</v>
          </cell>
          <cell r="BE12" t="str">
            <v>単価契約</v>
          </cell>
          <cell r="BF12" t="str">
            <v/>
          </cell>
          <cell r="BG12" t="str">
            <v>○</v>
          </cell>
          <cell r="BH12" t="b">
            <v>1</v>
          </cell>
          <cell r="BI12" t="b">
            <v>1</v>
          </cell>
        </row>
        <row r="13">
          <cell r="C13" t="str">
            <v/>
          </cell>
          <cell r="D13" t="str">
            <v/>
          </cell>
          <cell r="E13" t="str">
            <v/>
          </cell>
          <cell r="F13">
            <v>7</v>
          </cell>
          <cell r="G13" t="str">
            <v>Db070</v>
          </cell>
          <cell r="H13" t="str">
            <v>⑩役務</v>
          </cell>
          <cell r="I13" t="str">
            <v>上水道使用料</v>
          </cell>
          <cell r="J13" t="str">
            <v>分任契約担当官
税務大学校東京研修所
幹事
稲木　均
千葉県船橋市行田２－６－５</v>
          </cell>
          <cell r="M13" t="str">
            <v>－</v>
          </cell>
          <cell r="N13" t="str">
            <v>千葉県企業局
千葉県千葉市中央区南町１－４－７</v>
          </cell>
          <cell r="O13">
            <v>4000020120006</v>
          </cell>
          <cell r="P13" t="str">
            <v>④随意契約（企画競争無し）</v>
          </cell>
          <cell r="R13" t="str">
            <v>－</v>
          </cell>
          <cell r="S13" t="str">
            <v>－</v>
          </cell>
          <cell r="U13" t="str">
            <v>－</v>
          </cell>
          <cell r="V13">
            <v>1975532</v>
          </cell>
          <cell r="W13">
            <v>1975532</v>
          </cell>
          <cell r="Y13" t="str">
            <v>－</v>
          </cell>
          <cell r="AE13" t="str">
            <v>⑥その他の法人等</v>
          </cell>
          <cell r="AG13" t="str">
            <v>①長期継続契約（令和２年度以前）</v>
          </cell>
          <cell r="AH13" t="str">
            <v>①会計法第29条の3第4項（契約の性質又は目的が競争を許さない場合）</v>
          </cell>
          <cell r="AI13" t="str">
            <v>予算決算及び会計令第１０２条の２に基づき長期継続契約を行っており、かつ行政需要に適合した供給を行える事業者が特定されており、契約価格の競争による契約相手方の選定を許さないことから、会計法第29条の３第４項に該当するため。</v>
          </cell>
          <cell r="AX13" t="str">
            <v>年間支払金額</v>
          </cell>
          <cell r="AY13" t="str">
            <v>○</v>
          </cell>
          <cell r="AZ13" t="str">
            <v>○</v>
          </cell>
          <cell r="BA13" t="str">
            <v>○</v>
          </cell>
          <cell r="BB13" t="str">
            <v>○</v>
          </cell>
          <cell r="BC13">
            <v>1975532</v>
          </cell>
          <cell r="BD13" t="str">
            <v>⑩役務</v>
          </cell>
          <cell r="BE13" t="str">
            <v/>
          </cell>
          <cell r="BF13" t="str">
            <v/>
          </cell>
          <cell r="BG13" t="str">
            <v>○</v>
          </cell>
          <cell r="BH13" t="b">
            <v>1</v>
          </cell>
          <cell r="BI13" t="b">
            <v>1</v>
          </cell>
        </row>
        <row r="14">
          <cell r="C14" t="str">
            <v/>
          </cell>
          <cell r="D14" t="str">
            <v/>
          </cell>
          <cell r="E14" t="str">
            <v/>
          </cell>
          <cell r="F14">
            <v>8</v>
          </cell>
          <cell r="G14" t="str">
            <v>Db071</v>
          </cell>
          <cell r="H14" t="str">
            <v>⑩役務</v>
          </cell>
          <cell r="I14" t="str">
            <v>下水道使用料</v>
          </cell>
          <cell r="J14" t="str">
            <v>分任契約担当官
税務大学校東京研修所
幹事
稲木　均
千葉県船橋市行田２－６－５</v>
          </cell>
          <cell r="M14" t="str">
            <v>－</v>
          </cell>
          <cell r="N14" t="str">
            <v>千葉県企業局
千葉県千葉市中央区南町１－４－７</v>
          </cell>
          <cell r="O14">
            <v>4000020120006</v>
          </cell>
          <cell r="P14" t="str">
            <v>④随意契約（企画競争無し）</v>
          </cell>
          <cell r="R14" t="str">
            <v>－</v>
          </cell>
          <cell r="S14" t="str">
            <v>－</v>
          </cell>
          <cell r="U14" t="str">
            <v>－</v>
          </cell>
          <cell r="V14">
            <v>1294096</v>
          </cell>
          <cell r="W14">
            <v>1294096</v>
          </cell>
          <cell r="Y14" t="str">
            <v>－</v>
          </cell>
          <cell r="AE14" t="str">
            <v>⑥その他の法人等</v>
          </cell>
          <cell r="AG14" t="str">
            <v>①長期継続契約（令和２年度以前）</v>
          </cell>
          <cell r="AH14" t="str">
            <v>①会計法第29条の3第4項（契約の性質又は目的が競争を許さない場合）</v>
          </cell>
          <cell r="AI14" t="str">
            <v>予算決算及び会計令第１０２条の２に基づき長期継続契約を行っており、かつ行政需要に適合した供給を行える事業者が特定されており、契約価格の競争による契約相手方の選定を許さないことから、会計法第29条の３第４項に該当するため。</v>
          </cell>
          <cell r="AX14" t="str">
            <v>年間支払金額</v>
          </cell>
          <cell r="AY14" t="str">
            <v>○</v>
          </cell>
          <cell r="AZ14" t="str">
            <v>○</v>
          </cell>
          <cell r="BA14" t="str">
            <v>○</v>
          </cell>
          <cell r="BB14" t="str">
            <v>○</v>
          </cell>
          <cell r="BC14">
            <v>1294096</v>
          </cell>
          <cell r="BD14" t="str">
            <v>⑩役務</v>
          </cell>
          <cell r="BE14" t="str">
            <v/>
          </cell>
          <cell r="BF14" t="str">
            <v/>
          </cell>
          <cell r="BG14" t="str">
            <v>○</v>
          </cell>
          <cell r="BH14" t="b">
            <v>1</v>
          </cell>
          <cell r="BI14" t="b">
            <v>1</v>
          </cell>
        </row>
        <row r="15">
          <cell r="C15" t="str">
            <v/>
          </cell>
          <cell r="D15" t="str">
            <v/>
          </cell>
          <cell r="E15" t="str">
            <v/>
          </cell>
          <cell r="F15">
            <v>9</v>
          </cell>
          <cell r="G15" t="str">
            <v>Db072</v>
          </cell>
          <cell r="H15" t="str">
            <v>⑩役務</v>
          </cell>
          <cell r="I15" t="str">
            <v>水道料</v>
          </cell>
          <cell r="J15" t="str">
            <v>分任契約担当官
税務大学校大阪研修所　幹事
岸本　哲郎
大阪府枚方市香里ケ丘10丁目1－11</v>
          </cell>
          <cell r="M15" t="str">
            <v>－</v>
          </cell>
          <cell r="N15" t="str">
            <v>枚方市上下水道局
枚方市中宮北町20-3</v>
          </cell>
          <cell r="O15">
            <v>8000020272108</v>
          </cell>
          <cell r="P15" t="str">
            <v>④随意契約（企画競争無し）</v>
          </cell>
          <cell r="R15" t="str">
            <v>－</v>
          </cell>
          <cell r="S15" t="str">
            <v>－</v>
          </cell>
          <cell r="U15" t="str">
            <v>－</v>
          </cell>
          <cell r="V15">
            <v>1161949</v>
          </cell>
          <cell r="W15">
            <v>1161949</v>
          </cell>
          <cell r="Y15" t="str">
            <v>－</v>
          </cell>
          <cell r="AE15" t="str">
            <v>⑥その他の法人等</v>
          </cell>
          <cell r="AG15" t="str">
            <v>①長期継続契約（令和２年度以前）</v>
          </cell>
          <cell r="AH15" t="str">
            <v>①会計法第29条の3第4項（契約の性質又は目的が競争を許さない場合）</v>
          </cell>
          <cell r="AI15" t="str">
            <v>予算決算及び会計令第１０２条の２に基づき長期継続契約を行っており、かつ行政需要に適合した供給を行える事業者が特定されており、契約価格の競争による契約相手方の選定を許さないことから、会計法第29条の３第４項に該当するため。</v>
          </cell>
          <cell r="AX15" t="str">
            <v>年間支払金額</v>
          </cell>
          <cell r="AY15" t="str">
            <v>○</v>
          </cell>
          <cell r="AZ15" t="str">
            <v>○</v>
          </cell>
          <cell r="BA15" t="str">
            <v>○</v>
          </cell>
          <cell r="BB15" t="str">
            <v>○</v>
          </cell>
          <cell r="BC15">
            <v>1161949</v>
          </cell>
          <cell r="BD15" t="str">
            <v>⑩役務</v>
          </cell>
          <cell r="BE15" t="str">
            <v/>
          </cell>
          <cell r="BF15" t="str">
            <v/>
          </cell>
          <cell r="BG15" t="str">
            <v>○</v>
          </cell>
          <cell r="BH15" t="b">
            <v>1</v>
          </cell>
          <cell r="BI15" t="b">
            <v>1</v>
          </cell>
        </row>
        <row r="16">
          <cell r="C16" t="str">
            <v/>
          </cell>
          <cell r="D16" t="str">
            <v/>
          </cell>
          <cell r="E16" t="str">
            <v/>
          </cell>
          <cell r="F16" t="str">
            <v/>
          </cell>
          <cell r="U16" t="str">
            <v>－</v>
          </cell>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C17" t="str">
            <v/>
          </cell>
          <cell r="D17" t="str">
            <v/>
          </cell>
          <cell r="E17" t="str">
            <v/>
          </cell>
          <cell r="F17" t="str">
            <v/>
          </cell>
          <cell r="U17" t="str">
            <v>－</v>
          </cell>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C18" t="str">
            <v/>
          </cell>
          <cell r="D18" t="str">
            <v/>
          </cell>
          <cell r="E18" t="str">
            <v/>
          </cell>
          <cell r="F18" t="str">
            <v/>
          </cell>
          <cell r="U18" t="str">
            <v>－</v>
          </cell>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C19" t="str">
            <v/>
          </cell>
          <cell r="D19" t="str">
            <v/>
          </cell>
          <cell r="E19" t="str">
            <v/>
          </cell>
          <cell r="F19" t="str">
            <v/>
          </cell>
          <cell r="U19" t="str">
            <v>－</v>
          </cell>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C20" t="str">
            <v/>
          </cell>
          <cell r="D20" t="str">
            <v/>
          </cell>
          <cell r="E20" t="str">
            <v/>
          </cell>
          <cell r="F20" t="str">
            <v/>
          </cell>
          <cell r="U20" t="str">
            <v>－</v>
          </cell>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C21" t="str">
            <v/>
          </cell>
          <cell r="D21" t="str">
            <v/>
          </cell>
          <cell r="E21" t="str">
            <v/>
          </cell>
          <cell r="F21" t="str">
            <v/>
          </cell>
          <cell r="U21" t="str">
            <v>－</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C22" t="str">
            <v/>
          </cell>
          <cell r="D22" t="str">
            <v/>
          </cell>
          <cell r="E22" t="str">
            <v/>
          </cell>
          <cell r="F22" t="str">
            <v/>
          </cell>
          <cell r="U22" t="str">
            <v>－</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C23" t="str">
            <v/>
          </cell>
          <cell r="D23" t="str">
            <v/>
          </cell>
          <cell r="E23" t="str">
            <v/>
          </cell>
          <cell r="F23" t="str">
            <v/>
          </cell>
          <cell r="U23" t="str">
            <v>－</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C24" t="str">
            <v/>
          </cell>
          <cell r="D24" t="str">
            <v/>
          </cell>
          <cell r="E24" t="str">
            <v/>
          </cell>
          <cell r="F24" t="str">
            <v/>
          </cell>
          <cell r="U24" t="str">
            <v>－</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C25" t="str">
            <v/>
          </cell>
          <cell r="D25" t="str">
            <v/>
          </cell>
          <cell r="E25" t="str">
            <v/>
          </cell>
          <cell r="F25" t="str">
            <v/>
          </cell>
          <cell r="U25" t="str">
            <v>－</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C26" t="str">
            <v/>
          </cell>
          <cell r="D26" t="str">
            <v/>
          </cell>
          <cell r="E26" t="str">
            <v/>
          </cell>
          <cell r="F26" t="str">
            <v/>
          </cell>
          <cell r="U26" t="str">
            <v>－</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C27" t="str">
            <v/>
          </cell>
          <cell r="D27" t="str">
            <v/>
          </cell>
          <cell r="E27" t="str">
            <v/>
          </cell>
          <cell r="F27" t="str">
            <v/>
          </cell>
          <cell r="U27" t="str">
            <v>－</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C28" t="str">
            <v/>
          </cell>
          <cell r="D28" t="str">
            <v/>
          </cell>
          <cell r="E28" t="str">
            <v/>
          </cell>
          <cell r="F28" t="str">
            <v/>
          </cell>
          <cell r="U28" t="str">
            <v>－</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C29" t="str">
            <v/>
          </cell>
          <cell r="D29" t="str">
            <v/>
          </cell>
          <cell r="E29" t="str">
            <v/>
          </cell>
          <cell r="F29" t="str">
            <v/>
          </cell>
          <cell r="U29" t="str">
            <v>－</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C30" t="str">
            <v/>
          </cell>
          <cell r="D30" t="str">
            <v/>
          </cell>
          <cell r="E30" t="str">
            <v/>
          </cell>
          <cell r="F30" t="str">
            <v/>
          </cell>
          <cell r="U30" t="str">
            <v>－</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C31" t="str">
            <v/>
          </cell>
          <cell r="D31" t="str">
            <v/>
          </cell>
          <cell r="E31" t="str">
            <v/>
          </cell>
          <cell r="F31" t="str">
            <v/>
          </cell>
          <cell r="U31" t="str">
            <v>－</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C32" t="str">
            <v/>
          </cell>
          <cell r="D32" t="str">
            <v/>
          </cell>
          <cell r="E32" t="str">
            <v/>
          </cell>
          <cell r="F32" t="str">
            <v/>
          </cell>
          <cell r="U32" t="str">
            <v>－</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C33" t="str">
            <v/>
          </cell>
          <cell r="D33" t="str">
            <v/>
          </cell>
          <cell r="E33" t="str">
            <v/>
          </cell>
          <cell r="F33" t="str">
            <v/>
          </cell>
          <cell r="U33" t="str">
            <v>－</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C34" t="str">
            <v/>
          </cell>
          <cell r="D34" t="str">
            <v/>
          </cell>
          <cell r="E34" t="str">
            <v/>
          </cell>
          <cell r="F34" t="str">
            <v/>
          </cell>
          <cell r="U34" t="str">
            <v>－</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C35" t="str">
            <v/>
          </cell>
          <cell r="D35" t="str">
            <v/>
          </cell>
          <cell r="E35" t="str">
            <v/>
          </cell>
          <cell r="F35" t="str">
            <v/>
          </cell>
          <cell r="U35" t="str">
            <v>－</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C36" t="str">
            <v/>
          </cell>
          <cell r="D36" t="str">
            <v/>
          </cell>
          <cell r="E36" t="str">
            <v/>
          </cell>
          <cell r="F36" t="str">
            <v/>
          </cell>
          <cell r="U36" t="str">
            <v>－</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C37" t="str">
            <v/>
          </cell>
          <cell r="D37" t="str">
            <v/>
          </cell>
          <cell r="E37" t="str">
            <v/>
          </cell>
          <cell r="F37" t="str">
            <v/>
          </cell>
          <cell r="U37" t="str">
            <v>－</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C38" t="str">
            <v/>
          </cell>
          <cell r="D38" t="str">
            <v/>
          </cell>
          <cell r="E38" t="str">
            <v/>
          </cell>
          <cell r="F38" t="str">
            <v/>
          </cell>
          <cell r="U38" t="str">
            <v>－</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C39" t="str">
            <v/>
          </cell>
          <cell r="D39" t="str">
            <v/>
          </cell>
          <cell r="E39" t="str">
            <v/>
          </cell>
          <cell r="F39" t="str">
            <v/>
          </cell>
          <cell r="U39" t="str">
            <v>－</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C40" t="str">
            <v/>
          </cell>
          <cell r="D40" t="str">
            <v/>
          </cell>
          <cell r="E40" t="str">
            <v/>
          </cell>
          <cell r="F40" t="str">
            <v/>
          </cell>
          <cell r="U40" t="str">
            <v>－</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C41" t="str">
            <v/>
          </cell>
          <cell r="D41" t="str">
            <v/>
          </cell>
          <cell r="E41" t="str">
            <v/>
          </cell>
          <cell r="F41" t="str">
            <v/>
          </cell>
          <cell r="U41" t="str">
            <v>－</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C42" t="str">
            <v/>
          </cell>
          <cell r="D42" t="str">
            <v/>
          </cell>
          <cell r="E42" t="str">
            <v/>
          </cell>
          <cell r="F42" t="str">
            <v/>
          </cell>
          <cell r="U42" t="str">
            <v>－</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C43" t="str">
            <v/>
          </cell>
          <cell r="D43" t="str">
            <v/>
          </cell>
          <cell r="E43" t="str">
            <v/>
          </cell>
          <cell r="F43" t="str">
            <v/>
          </cell>
          <cell r="U43" t="str">
            <v>－</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C44" t="str">
            <v/>
          </cell>
          <cell r="D44" t="str">
            <v/>
          </cell>
          <cell r="E44" t="str">
            <v/>
          </cell>
          <cell r="F44" t="str">
            <v/>
          </cell>
          <cell r="U44" t="str">
            <v>－</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C45" t="str">
            <v/>
          </cell>
          <cell r="D45" t="str">
            <v/>
          </cell>
          <cell r="E45" t="str">
            <v/>
          </cell>
          <cell r="F45" t="str">
            <v/>
          </cell>
          <cell r="U45" t="str">
            <v>－</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C46" t="str">
            <v/>
          </cell>
          <cell r="D46" t="str">
            <v/>
          </cell>
          <cell r="E46" t="str">
            <v/>
          </cell>
          <cell r="F46" t="str">
            <v/>
          </cell>
          <cell r="U46" t="str">
            <v>－</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C47" t="str">
            <v/>
          </cell>
          <cell r="D47" t="str">
            <v/>
          </cell>
          <cell r="E47" t="str">
            <v/>
          </cell>
          <cell r="F47" t="str">
            <v/>
          </cell>
          <cell r="U47" t="str">
            <v>－</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C48" t="str">
            <v/>
          </cell>
          <cell r="D48" t="str">
            <v/>
          </cell>
          <cell r="E48" t="str">
            <v/>
          </cell>
          <cell r="F48" t="str">
            <v/>
          </cell>
          <cell r="U48" t="str">
            <v>－</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C49" t="str">
            <v/>
          </cell>
          <cell r="D49" t="str">
            <v/>
          </cell>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C50" t="str">
            <v/>
          </cell>
          <cell r="D50" t="str">
            <v/>
          </cell>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C51" t="str">
            <v/>
          </cell>
          <cell r="D51" t="str">
            <v/>
          </cell>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C52" t="str">
            <v/>
          </cell>
          <cell r="D52" t="str">
            <v/>
          </cell>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C53" t="str">
            <v/>
          </cell>
          <cell r="D53" t="str">
            <v/>
          </cell>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C54" t="str">
            <v/>
          </cell>
          <cell r="D54" t="str">
            <v/>
          </cell>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C55" t="str">
            <v/>
          </cell>
          <cell r="D55" t="str">
            <v/>
          </cell>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C56" t="str">
            <v/>
          </cell>
          <cell r="D56" t="str">
            <v/>
          </cell>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C57" t="str">
            <v/>
          </cell>
          <cell r="D57" t="str">
            <v/>
          </cell>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C58" t="str">
            <v/>
          </cell>
          <cell r="D58" t="str">
            <v/>
          </cell>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C59" t="str">
            <v/>
          </cell>
          <cell r="D59" t="str">
            <v/>
          </cell>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C60" t="str">
            <v/>
          </cell>
          <cell r="D60" t="str">
            <v/>
          </cell>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C61" t="str">
            <v/>
          </cell>
          <cell r="D61" t="str">
            <v/>
          </cell>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C62" t="str">
            <v/>
          </cell>
          <cell r="D62" t="str">
            <v/>
          </cell>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C63" t="str">
            <v/>
          </cell>
          <cell r="D63" t="str">
            <v/>
          </cell>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C64" t="str">
            <v/>
          </cell>
          <cell r="D64" t="str">
            <v/>
          </cell>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C65" t="str">
            <v/>
          </cell>
          <cell r="D65" t="str">
            <v/>
          </cell>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C66" t="str">
            <v/>
          </cell>
          <cell r="D66" t="str">
            <v/>
          </cell>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C67" t="str">
            <v/>
          </cell>
          <cell r="D67" t="str">
            <v/>
          </cell>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C68" t="str">
            <v/>
          </cell>
          <cell r="D68" t="str">
            <v/>
          </cell>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C69" t="str">
            <v/>
          </cell>
          <cell r="D69" t="str">
            <v/>
          </cell>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C70" t="str">
            <v/>
          </cell>
          <cell r="D70" t="str">
            <v/>
          </cell>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C71" t="str">
            <v/>
          </cell>
          <cell r="D71" t="str">
            <v/>
          </cell>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C72" t="str">
            <v/>
          </cell>
          <cell r="D72" t="str">
            <v/>
          </cell>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C73" t="str">
            <v/>
          </cell>
          <cell r="D73" t="str">
            <v/>
          </cell>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C74" t="str">
            <v/>
          </cell>
          <cell r="D74" t="str">
            <v/>
          </cell>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C75" t="str">
            <v/>
          </cell>
          <cell r="D75" t="str">
            <v/>
          </cell>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C76" t="str">
            <v/>
          </cell>
          <cell r="D76" t="str">
            <v/>
          </cell>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C77" t="str">
            <v/>
          </cell>
          <cell r="D77" t="str">
            <v/>
          </cell>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C78" t="str">
            <v/>
          </cell>
          <cell r="D78" t="str">
            <v/>
          </cell>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C79" t="str">
            <v/>
          </cell>
          <cell r="D79" t="str">
            <v/>
          </cell>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C80" t="str">
            <v/>
          </cell>
          <cell r="D80" t="str">
            <v/>
          </cell>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C81" t="str">
            <v/>
          </cell>
          <cell r="D81" t="str">
            <v/>
          </cell>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C82" t="str">
            <v/>
          </cell>
          <cell r="D82" t="str">
            <v/>
          </cell>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C83" t="str">
            <v/>
          </cell>
          <cell r="D83" t="str">
            <v/>
          </cell>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C84" t="str">
            <v/>
          </cell>
          <cell r="D84" t="str">
            <v/>
          </cell>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C85" t="str">
            <v/>
          </cell>
          <cell r="D85" t="str">
            <v/>
          </cell>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C86" t="str">
            <v/>
          </cell>
          <cell r="D86" t="str">
            <v/>
          </cell>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C87" t="str">
            <v/>
          </cell>
          <cell r="D87" t="str">
            <v/>
          </cell>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C88" t="str">
            <v/>
          </cell>
          <cell r="D88" t="str">
            <v/>
          </cell>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C89" t="str">
            <v/>
          </cell>
          <cell r="D89" t="str">
            <v/>
          </cell>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C90" t="str">
            <v/>
          </cell>
          <cell r="D90" t="str">
            <v/>
          </cell>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C91" t="str">
            <v/>
          </cell>
          <cell r="D91" t="str">
            <v/>
          </cell>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C92" t="str">
            <v/>
          </cell>
          <cell r="D92" t="str">
            <v/>
          </cell>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C93" t="str">
            <v/>
          </cell>
          <cell r="D93" t="str">
            <v/>
          </cell>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C94" t="str">
            <v/>
          </cell>
          <cell r="D94" t="str">
            <v/>
          </cell>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C95" t="str">
            <v/>
          </cell>
          <cell r="D95" t="str">
            <v/>
          </cell>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C96" t="str">
            <v/>
          </cell>
          <cell r="D96" t="str">
            <v/>
          </cell>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C97" t="str">
            <v/>
          </cell>
          <cell r="D97" t="str">
            <v/>
          </cell>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C98" t="str">
            <v/>
          </cell>
          <cell r="D98" t="str">
            <v/>
          </cell>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C99" t="str">
            <v/>
          </cell>
          <cell r="D99" t="str">
            <v/>
          </cell>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C100" t="str">
            <v/>
          </cell>
          <cell r="D100" t="str">
            <v/>
          </cell>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C101" t="str">
            <v/>
          </cell>
          <cell r="D101" t="str">
            <v/>
          </cell>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C102" t="str">
            <v/>
          </cell>
          <cell r="D102" t="str">
            <v/>
          </cell>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C103" t="str">
            <v/>
          </cell>
          <cell r="D103" t="str">
            <v/>
          </cell>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C104" t="str">
            <v/>
          </cell>
          <cell r="D104" t="str">
            <v/>
          </cell>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C105" t="str">
            <v/>
          </cell>
          <cell r="D105" t="str">
            <v/>
          </cell>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C106" t="str">
            <v/>
          </cell>
          <cell r="D106" t="str">
            <v/>
          </cell>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C107" t="str">
            <v/>
          </cell>
          <cell r="D107" t="str">
            <v/>
          </cell>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C108" t="str">
            <v/>
          </cell>
          <cell r="D108" t="str">
            <v/>
          </cell>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C109" t="str">
            <v/>
          </cell>
          <cell r="D109" t="str">
            <v/>
          </cell>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C110" t="str">
            <v/>
          </cell>
          <cell r="D110" t="str">
            <v/>
          </cell>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C111" t="str">
            <v/>
          </cell>
          <cell r="D111" t="str">
            <v/>
          </cell>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C112" t="str">
            <v/>
          </cell>
          <cell r="D112" t="str">
            <v/>
          </cell>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C113" t="str">
            <v/>
          </cell>
          <cell r="D113" t="str">
            <v/>
          </cell>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C114" t="str">
            <v/>
          </cell>
          <cell r="D114" t="str">
            <v/>
          </cell>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C115" t="str">
            <v/>
          </cell>
          <cell r="D115" t="str">
            <v/>
          </cell>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C116" t="str">
            <v/>
          </cell>
          <cell r="D116" t="str">
            <v/>
          </cell>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C117" t="str">
            <v/>
          </cell>
          <cell r="D117" t="str">
            <v/>
          </cell>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C118" t="str">
            <v/>
          </cell>
          <cell r="D118" t="str">
            <v/>
          </cell>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C119" t="str">
            <v/>
          </cell>
          <cell r="D119" t="str">
            <v/>
          </cell>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C120" t="str">
            <v/>
          </cell>
          <cell r="D120" t="str">
            <v/>
          </cell>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C121" t="str">
            <v/>
          </cell>
          <cell r="D121" t="str">
            <v/>
          </cell>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C122" t="str">
            <v/>
          </cell>
          <cell r="D122" t="str">
            <v/>
          </cell>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C123" t="str">
            <v/>
          </cell>
          <cell r="D123" t="str">
            <v/>
          </cell>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C124" t="str">
            <v/>
          </cell>
          <cell r="D124" t="str">
            <v/>
          </cell>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C125" t="str">
            <v/>
          </cell>
          <cell r="D125" t="str">
            <v/>
          </cell>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C126" t="str">
            <v/>
          </cell>
          <cell r="D126" t="str">
            <v/>
          </cell>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C127" t="str">
            <v/>
          </cell>
          <cell r="D127" t="str">
            <v/>
          </cell>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C128" t="str">
            <v/>
          </cell>
          <cell r="D128" t="str">
            <v/>
          </cell>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C129" t="str">
            <v/>
          </cell>
          <cell r="D129" t="str">
            <v/>
          </cell>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C130" t="str">
            <v/>
          </cell>
          <cell r="D130" t="str">
            <v/>
          </cell>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C131" t="str">
            <v/>
          </cell>
          <cell r="D131" t="str">
            <v/>
          </cell>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C132" t="str">
            <v/>
          </cell>
          <cell r="D132" t="str">
            <v/>
          </cell>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C133" t="str">
            <v/>
          </cell>
          <cell r="D133" t="str">
            <v/>
          </cell>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C134" t="str">
            <v/>
          </cell>
          <cell r="D134" t="str">
            <v/>
          </cell>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C135" t="str">
            <v/>
          </cell>
          <cell r="D135" t="str">
            <v/>
          </cell>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C136" t="str">
            <v/>
          </cell>
          <cell r="D136" t="str">
            <v/>
          </cell>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C137" t="str">
            <v/>
          </cell>
          <cell r="D137" t="str">
            <v/>
          </cell>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C138" t="str">
            <v/>
          </cell>
          <cell r="D138" t="str">
            <v/>
          </cell>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C139" t="str">
            <v/>
          </cell>
          <cell r="D139" t="str">
            <v/>
          </cell>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C140" t="str">
            <v/>
          </cell>
          <cell r="D140" t="str">
            <v/>
          </cell>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C141" t="str">
            <v/>
          </cell>
          <cell r="D141" t="str">
            <v/>
          </cell>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C142" t="str">
            <v/>
          </cell>
          <cell r="D142" t="str">
            <v/>
          </cell>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C143" t="str">
            <v/>
          </cell>
          <cell r="D143" t="str">
            <v/>
          </cell>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C144" t="str">
            <v/>
          </cell>
          <cell r="D144" t="str">
            <v/>
          </cell>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C145" t="str">
            <v/>
          </cell>
          <cell r="D145" t="str">
            <v/>
          </cell>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C146" t="str">
            <v/>
          </cell>
          <cell r="D146" t="str">
            <v/>
          </cell>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C147" t="str">
            <v/>
          </cell>
          <cell r="D147" t="str">
            <v/>
          </cell>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C148" t="str">
            <v/>
          </cell>
          <cell r="D148" t="str">
            <v/>
          </cell>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C149" t="str">
            <v/>
          </cell>
          <cell r="D149" t="str">
            <v/>
          </cell>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C150" t="str">
            <v/>
          </cell>
          <cell r="D150" t="str">
            <v/>
          </cell>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C151" t="str">
            <v/>
          </cell>
          <cell r="D151" t="str">
            <v/>
          </cell>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C152" t="str">
            <v/>
          </cell>
          <cell r="D152" t="str">
            <v/>
          </cell>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C153" t="str">
            <v/>
          </cell>
          <cell r="D153" t="str">
            <v/>
          </cell>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C154" t="str">
            <v/>
          </cell>
          <cell r="D154" t="str">
            <v/>
          </cell>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C155" t="str">
            <v/>
          </cell>
          <cell r="D155" t="str">
            <v/>
          </cell>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C156" t="str">
            <v/>
          </cell>
          <cell r="D156" t="str">
            <v/>
          </cell>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C157" t="str">
            <v/>
          </cell>
          <cell r="D157" t="str">
            <v/>
          </cell>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C158" t="str">
            <v/>
          </cell>
          <cell r="D158" t="str">
            <v/>
          </cell>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C159" t="str">
            <v/>
          </cell>
          <cell r="D159" t="str">
            <v/>
          </cell>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C160" t="str">
            <v/>
          </cell>
          <cell r="D160" t="str">
            <v/>
          </cell>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C161" t="str">
            <v/>
          </cell>
          <cell r="D161" t="str">
            <v/>
          </cell>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C162" t="str">
            <v/>
          </cell>
          <cell r="D162" t="str">
            <v/>
          </cell>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C163" t="str">
            <v/>
          </cell>
          <cell r="D163" t="str">
            <v/>
          </cell>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C164" t="str">
            <v/>
          </cell>
          <cell r="D164" t="str">
            <v/>
          </cell>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C165" t="str">
            <v/>
          </cell>
          <cell r="D165" t="str">
            <v/>
          </cell>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C166" t="str">
            <v/>
          </cell>
          <cell r="D166" t="str">
            <v/>
          </cell>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C167" t="str">
            <v/>
          </cell>
          <cell r="D167" t="str">
            <v/>
          </cell>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C168" t="str">
            <v/>
          </cell>
          <cell r="D168" t="str">
            <v/>
          </cell>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C169" t="str">
            <v/>
          </cell>
          <cell r="D169" t="str">
            <v/>
          </cell>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C170" t="str">
            <v/>
          </cell>
          <cell r="D170" t="str">
            <v/>
          </cell>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C171" t="str">
            <v/>
          </cell>
          <cell r="D171" t="str">
            <v/>
          </cell>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C172" t="str">
            <v/>
          </cell>
          <cell r="D172" t="str">
            <v/>
          </cell>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C173" t="str">
            <v/>
          </cell>
          <cell r="D173" t="str">
            <v/>
          </cell>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C174" t="str">
            <v/>
          </cell>
          <cell r="D174" t="str">
            <v/>
          </cell>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C175" t="str">
            <v/>
          </cell>
          <cell r="D175" t="str">
            <v/>
          </cell>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C176" t="str">
            <v/>
          </cell>
          <cell r="D176" t="str">
            <v/>
          </cell>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C177" t="str">
            <v/>
          </cell>
          <cell r="D177" t="str">
            <v/>
          </cell>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C178" t="str">
            <v/>
          </cell>
          <cell r="D178" t="str">
            <v/>
          </cell>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C179" t="str">
            <v/>
          </cell>
          <cell r="D179" t="str">
            <v/>
          </cell>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C180" t="str">
            <v/>
          </cell>
          <cell r="D180" t="str">
            <v/>
          </cell>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C181" t="str">
            <v/>
          </cell>
          <cell r="D181" t="str">
            <v/>
          </cell>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C182" t="str">
            <v/>
          </cell>
          <cell r="D182" t="str">
            <v/>
          </cell>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C183" t="str">
            <v/>
          </cell>
          <cell r="D183" t="str">
            <v/>
          </cell>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C184" t="str">
            <v/>
          </cell>
          <cell r="D184" t="str">
            <v/>
          </cell>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C185" t="str">
            <v/>
          </cell>
          <cell r="D185" t="str">
            <v/>
          </cell>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C186" t="str">
            <v/>
          </cell>
          <cell r="D186" t="str">
            <v/>
          </cell>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C187" t="str">
            <v/>
          </cell>
          <cell r="D187" t="str">
            <v/>
          </cell>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C188" t="str">
            <v/>
          </cell>
          <cell r="D188" t="str">
            <v/>
          </cell>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C189" t="str">
            <v/>
          </cell>
          <cell r="D189" t="str">
            <v/>
          </cell>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C190" t="str">
            <v/>
          </cell>
          <cell r="D190" t="str">
            <v/>
          </cell>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C191" t="str">
            <v/>
          </cell>
          <cell r="D191" t="str">
            <v/>
          </cell>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C192" t="str">
            <v/>
          </cell>
          <cell r="D192" t="str">
            <v/>
          </cell>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C193" t="str">
            <v/>
          </cell>
          <cell r="D193" t="str">
            <v/>
          </cell>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C194" t="str">
            <v/>
          </cell>
          <cell r="D194" t="str">
            <v/>
          </cell>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C195" t="str">
            <v/>
          </cell>
          <cell r="D195" t="str">
            <v/>
          </cell>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C196" t="str">
            <v/>
          </cell>
          <cell r="D196" t="str">
            <v/>
          </cell>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C197" t="str">
            <v/>
          </cell>
          <cell r="D197" t="str">
            <v/>
          </cell>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C198" t="str">
            <v/>
          </cell>
          <cell r="D198" t="str">
            <v/>
          </cell>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C199" t="str">
            <v/>
          </cell>
          <cell r="D199" t="str">
            <v/>
          </cell>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C200" t="str">
            <v/>
          </cell>
          <cell r="D200" t="str">
            <v/>
          </cell>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C201" t="str">
            <v/>
          </cell>
          <cell r="D201" t="str">
            <v/>
          </cell>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C202" t="str">
            <v/>
          </cell>
          <cell r="D202" t="str">
            <v/>
          </cell>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C203" t="str">
            <v/>
          </cell>
          <cell r="D203" t="str">
            <v/>
          </cell>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C204" t="str">
            <v/>
          </cell>
          <cell r="D204" t="str">
            <v/>
          </cell>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C205" t="str">
            <v/>
          </cell>
          <cell r="D205" t="str">
            <v/>
          </cell>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C206" t="str">
            <v/>
          </cell>
          <cell r="D206" t="str">
            <v/>
          </cell>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C207" t="str">
            <v/>
          </cell>
          <cell r="D207" t="str">
            <v/>
          </cell>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C208" t="str">
            <v/>
          </cell>
          <cell r="D208" t="str">
            <v/>
          </cell>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C209" t="str">
            <v/>
          </cell>
          <cell r="D209" t="str">
            <v/>
          </cell>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C210" t="str">
            <v/>
          </cell>
          <cell r="D210" t="str">
            <v/>
          </cell>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C211" t="str">
            <v/>
          </cell>
          <cell r="D211" t="str">
            <v/>
          </cell>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C212" t="str">
            <v/>
          </cell>
          <cell r="D212" t="str">
            <v/>
          </cell>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C213" t="str">
            <v/>
          </cell>
          <cell r="D213" t="str">
            <v/>
          </cell>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C214" t="str">
            <v/>
          </cell>
          <cell r="D214" t="str">
            <v/>
          </cell>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C215" t="str">
            <v/>
          </cell>
          <cell r="D215" t="str">
            <v/>
          </cell>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C216" t="str">
            <v/>
          </cell>
          <cell r="D216" t="str">
            <v/>
          </cell>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C217" t="str">
            <v/>
          </cell>
          <cell r="D217" t="str">
            <v/>
          </cell>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C218" t="str">
            <v/>
          </cell>
          <cell r="D218" t="str">
            <v/>
          </cell>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C219" t="str">
            <v/>
          </cell>
          <cell r="D219" t="str">
            <v/>
          </cell>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C220" t="str">
            <v/>
          </cell>
          <cell r="D220" t="str">
            <v/>
          </cell>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C221" t="str">
            <v/>
          </cell>
          <cell r="D221" t="str">
            <v/>
          </cell>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C222" t="str">
            <v/>
          </cell>
          <cell r="D222" t="str">
            <v/>
          </cell>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C223" t="str">
            <v/>
          </cell>
          <cell r="D223" t="str">
            <v/>
          </cell>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C224" t="str">
            <v/>
          </cell>
          <cell r="D224" t="str">
            <v/>
          </cell>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C225" t="str">
            <v/>
          </cell>
          <cell r="D225" t="str">
            <v/>
          </cell>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C226" t="str">
            <v/>
          </cell>
          <cell r="D226" t="str">
            <v/>
          </cell>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C227" t="str">
            <v/>
          </cell>
          <cell r="D227" t="str">
            <v/>
          </cell>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C228" t="str">
            <v/>
          </cell>
          <cell r="D228" t="str">
            <v/>
          </cell>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C229" t="str">
            <v/>
          </cell>
          <cell r="D229" t="str">
            <v/>
          </cell>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C230" t="str">
            <v/>
          </cell>
          <cell r="D230" t="str">
            <v/>
          </cell>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C231" t="str">
            <v/>
          </cell>
          <cell r="D231" t="str">
            <v/>
          </cell>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C232" t="str">
            <v/>
          </cell>
          <cell r="D232" t="str">
            <v/>
          </cell>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C233" t="str">
            <v/>
          </cell>
          <cell r="D233" t="str">
            <v/>
          </cell>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C234" t="str">
            <v/>
          </cell>
          <cell r="D234" t="str">
            <v/>
          </cell>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C235" t="str">
            <v/>
          </cell>
          <cell r="D235" t="str">
            <v/>
          </cell>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C236" t="str">
            <v/>
          </cell>
          <cell r="D236" t="str">
            <v/>
          </cell>
          <cell r="E236" t="str">
            <v/>
          </cell>
          <cell r="F236" t="str">
            <v/>
          </cell>
          <cell r="U236" t="str">
            <v>－</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C237" t="str">
            <v/>
          </cell>
          <cell r="D237" t="str">
            <v/>
          </cell>
          <cell r="E237" t="str">
            <v/>
          </cell>
          <cell r="F237" t="str">
            <v/>
          </cell>
          <cell r="U237" t="str">
            <v>－</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C238" t="str">
            <v/>
          </cell>
          <cell r="D238" t="str">
            <v/>
          </cell>
          <cell r="E238" t="str">
            <v/>
          </cell>
          <cell r="F238" t="str">
            <v/>
          </cell>
          <cell r="U238" t="str">
            <v>－</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C239" t="str">
            <v/>
          </cell>
          <cell r="D239" t="str">
            <v/>
          </cell>
          <cell r="E239" t="str">
            <v/>
          </cell>
          <cell r="F239" t="str">
            <v/>
          </cell>
          <cell r="U239" t="str">
            <v>－</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C240" t="str">
            <v/>
          </cell>
          <cell r="D240" t="str">
            <v/>
          </cell>
          <cell r="E240" t="str">
            <v/>
          </cell>
          <cell r="F240" t="str">
            <v/>
          </cell>
          <cell r="U240" t="str">
            <v>－</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C241" t="str">
            <v/>
          </cell>
          <cell r="D241" t="str">
            <v/>
          </cell>
          <cell r="E241" t="str">
            <v/>
          </cell>
          <cell r="F241" t="str">
            <v/>
          </cell>
          <cell r="U241" t="str">
            <v>－</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C242" t="str">
            <v/>
          </cell>
          <cell r="D242" t="str">
            <v/>
          </cell>
          <cell r="E242" t="str">
            <v/>
          </cell>
          <cell r="F242" t="str">
            <v/>
          </cell>
          <cell r="U242" t="str">
            <v>－</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C243" t="str">
            <v/>
          </cell>
          <cell r="D243" t="str">
            <v/>
          </cell>
          <cell r="E243" t="str">
            <v/>
          </cell>
          <cell r="F243" t="str">
            <v/>
          </cell>
          <cell r="U243" t="str">
            <v>－</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C244" t="str">
            <v/>
          </cell>
          <cell r="D244" t="str">
            <v/>
          </cell>
          <cell r="E244" t="str">
            <v/>
          </cell>
          <cell r="F244" t="str">
            <v/>
          </cell>
          <cell r="U244" t="str">
            <v>－</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sheetData>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view="pageBreakPreview" topLeftCell="B1" zoomScale="80" zoomScaleNormal="100" zoomScaleSheetLayoutView="80" workbookViewId="0">
      <selection activeCell="C10" sqref="C10"/>
    </sheetView>
  </sheetViews>
  <sheetFormatPr defaultRowHeight="13.5" x14ac:dyDescent="0.15"/>
  <cols>
    <col min="1" max="1" width="0" style="6" hidden="1" customWidth="1"/>
    <col min="2" max="2" width="30.625" style="4" customWidth="1"/>
    <col min="3" max="3" width="20.625" style="6" customWidth="1"/>
    <col min="4" max="4" width="14.375" style="7" customWidth="1"/>
    <col min="5" max="5" width="20.625" style="8" customWidth="1"/>
    <col min="6" max="6" width="15.625" style="8" customWidth="1"/>
    <col min="7" max="7" width="14.375" style="8" customWidth="1"/>
    <col min="8" max="8" width="14.625" style="9" customWidth="1"/>
    <col min="9" max="9" width="14.625" style="7" customWidth="1"/>
    <col min="10" max="10" width="7.625" style="8" customWidth="1"/>
    <col min="11" max="12" width="8.125" style="8" customWidth="1"/>
    <col min="13" max="13" width="8.125" style="10" customWidth="1"/>
    <col min="14" max="14" width="12" style="8" customWidth="1"/>
    <col min="15" max="15" width="9" style="4"/>
    <col min="16" max="16" width="11.25" style="4" customWidth="1"/>
    <col min="17" max="16384" width="9" style="4"/>
  </cols>
  <sheetData>
    <row r="1" spans="1:16" ht="27.75" customHeight="1" x14ac:dyDescent="0.15">
      <c r="A1" s="1"/>
      <c r="B1" s="2" t="s">
        <v>0</v>
      </c>
      <c r="C1" s="3"/>
      <c r="D1" s="3"/>
      <c r="E1" s="3"/>
      <c r="F1" s="3"/>
      <c r="G1" s="3"/>
      <c r="H1" s="3"/>
      <c r="I1" s="3"/>
      <c r="J1" s="3"/>
      <c r="K1" s="3"/>
      <c r="L1" s="3"/>
      <c r="M1" s="3"/>
      <c r="N1" s="3"/>
    </row>
    <row r="2" spans="1:16" x14ac:dyDescent="0.15">
      <c r="A2" s="5"/>
    </row>
    <row r="3" spans="1:16" x14ac:dyDescent="0.15">
      <c r="A3" s="5"/>
      <c r="B3" s="11"/>
      <c r="N3" s="12"/>
    </row>
    <row r="4" spans="1:16" ht="21.95" customHeight="1" x14ac:dyDescent="0.15">
      <c r="A4" s="5"/>
      <c r="B4" s="13" t="s">
        <v>1</v>
      </c>
      <c r="C4" s="13" t="s">
        <v>2</v>
      </c>
      <c r="D4" s="13" t="s">
        <v>3</v>
      </c>
      <c r="E4" s="13" t="s">
        <v>4</v>
      </c>
      <c r="F4" s="14" t="s">
        <v>5</v>
      </c>
      <c r="G4" s="13" t="s">
        <v>6</v>
      </c>
      <c r="H4" s="15" t="s">
        <v>7</v>
      </c>
      <c r="I4" s="13" t="s">
        <v>8</v>
      </c>
      <c r="J4" s="13" t="s">
        <v>9</v>
      </c>
      <c r="K4" s="16" t="s">
        <v>10</v>
      </c>
      <c r="L4" s="16"/>
      <c r="M4" s="16"/>
      <c r="N4" s="14" t="s">
        <v>11</v>
      </c>
    </row>
    <row r="5" spans="1:16" s="21" customFormat="1" ht="36" customHeight="1" x14ac:dyDescent="0.15">
      <c r="A5" s="17"/>
      <c r="B5" s="13"/>
      <c r="C5" s="13"/>
      <c r="D5" s="13"/>
      <c r="E5" s="13"/>
      <c r="F5" s="18"/>
      <c r="G5" s="13"/>
      <c r="H5" s="15"/>
      <c r="I5" s="13"/>
      <c r="J5" s="13"/>
      <c r="K5" s="19" t="s">
        <v>12</v>
      </c>
      <c r="L5" s="19" t="s">
        <v>13</v>
      </c>
      <c r="M5" s="20" t="s">
        <v>14</v>
      </c>
      <c r="N5" s="18"/>
    </row>
    <row r="6" spans="1:16" s="21" customFormat="1" ht="78.75" customHeight="1" x14ac:dyDescent="0.15">
      <c r="A6" s="22" t="str">
        <f>IF(MAX([1]令和3年度契約状況調査票!C5:C244)&gt;=ROW()-5,ROW()-5,"")</f>
        <v/>
      </c>
      <c r="B6" s="23" t="str">
        <f>IF(A6="","",VLOOKUP(A6,[1]令和3年度契約状況調査票!$C:$AR,7,FALSE))</f>
        <v/>
      </c>
      <c r="C6" s="24" t="str">
        <f>IF(A6="","",VLOOKUP(A6,[1]令和3年度契約状況調査票!$C:$AR,8,FALSE))</f>
        <v/>
      </c>
      <c r="D6" s="25" t="str">
        <f>IF(A6="","",VLOOKUP(A6,[1]令和3年度契約状況調査票!$C:$AR,11,FALSE))</f>
        <v/>
      </c>
      <c r="E6" s="23" t="str">
        <f>IF(A6="","",VLOOKUP(A6,[1]令和3年度契約状況調査票!$C:$AR,12,FALSE))</f>
        <v/>
      </c>
      <c r="F6" s="26" t="str">
        <f>IF(A6="","",VLOOKUP(A6,[1]令和3年度契約状況調査票!$C:$AR,13,FALSE))</f>
        <v/>
      </c>
      <c r="G6" s="27" t="str">
        <f>IF(A6="","",IF(VLOOKUP(A6,[1]令和3年度契約状況調査票!$C:$AR,14,FALSE)="②一般競争入札（総合評価方式）","一般競争入札"&amp;CHAR(10)&amp;"（総合評価方式）","一般競争入札"))</f>
        <v/>
      </c>
      <c r="H6" s="28" t="str">
        <f>IF(A6="","",IF(VLOOKUP(A6,[1]令和3年度契約状況調査票!$C:$AR,23,FALSE)="②同種の他の契約の予定価格を類推されるおそれがあるため公表しない","同種の他の契約の予定価格を類推されるおそれがあるため公表しない",IF(VLOOKUP(A6,[1]令和3年度契約状況調査票!$C:$AR,23,FALSE)="－","－",IF(VLOOKUP(A6,[1]令和3年度契約状況調査票!$C:$AR,9,FALSE)&lt;&gt;"",TEXT(VLOOKUP(A6,[1]令和3年度契約状況調査票!$C:$AR,16,FALSE),"#,##0円")&amp;CHAR(10)&amp;"(A)",VLOOKUP(A6,[1]令和3年度契約状況調査票!$C:$AR,16,FALSE)))))</f>
        <v/>
      </c>
      <c r="I6" s="28" t="str">
        <f>IF(A6="","",VLOOKUP(A6,[1]令和3年度契約状況調査票!$C:$AR,17,FALSE))</f>
        <v/>
      </c>
      <c r="J6" s="29" t="str">
        <f>IF(A6="","",IF(VLOOKUP(A6,[1]令和3年度契約状況調査票!$C:$AR,23,FALSE)="②同種の他の契約の予定価格を類推されるおそれがあるため公表しない","－",IF(VLOOKUP(A6,[1]令和3年度契約状況調査票!$C:$AR,23,FALSE)="－","－",IF(VLOOKUP(A6,[1]令和3年度契約状況調査票!$C:$AR,9,FALSE)&lt;&gt;"",TEXT(VLOOKUP(A6,[1]令和3年度契約状況調査票!$C:$AR,19,FALSE),"#.0%")&amp;CHAR(10)&amp;"(B/A×100)",VLOOKUP(A6,[1]令和3年度契約状況調査票!$C:$AR,19,FALSE)))))</f>
        <v/>
      </c>
      <c r="K6" s="30" t="str">
        <f>IF(A6="","",IF(VLOOKUP(A6,[1]令和3年度契約状況調査票!$C:$AR,29,FALSE)="①公益社団法人","公社",IF(VLOOKUP(A6,[1]令和3年度契約状況調査票!$C:$AR,29,FALSE)="②公益財団法人","公財","")))</f>
        <v/>
      </c>
      <c r="L6" s="30" t="str">
        <f>IF(A6="","",VLOOKUP(A6,[1]令和3年度契約状況調査票!$C:$AR,30,FALSE))</f>
        <v/>
      </c>
      <c r="M6" s="31" t="str">
        <f>IF(A6="","",IF(VLOOKUP(A6,[1]令和3年度契約状況調査票!$C:$AR,30,FALSE)="国所管",VLOOKUP(A6,[1]令和3年度契約状況調査票!$C:$AR,24,FALSE),""))</f>
        <v/>
      </c>
      <c r="N6" s="32" t="str">
        <f>IF(A6="","",IF(AND(P6="○",O6="分担契約/単価契約"),"単価契約"&amp;CHAR(10)&amp;"予定調達総額 "&amp;TEXT(VLOOKUP(A6,[1]令和3年度契約状況調査票!$C:$AR,18,FALSE),"#,##0円")&amp;"(B)"&amp;CHAR(10)&amp;"分担契約"&amp;CHAR(10)&amp;VLOOKUP(A6,[1]令和3年度契約状況調査票!$C:$AR,34,FALSE),IF(AND(P6="○",O6="分担契約"),"分担契約"&amp;CHAR(10)&amp;"契約総額 "&amp;TEXT(VLOOKUP(A6,[1]令和3年度契約状況調査票!$C:$AR,18,FALSE),"#,##0円")&amp;"(B)"&amp;CHAR(10)&amp;VLOOKUP(A6,[1]令和3年度契約状況調査票!$C:$AR,34,FALSE),(IF(O6="分担契約/単価契約","単価契約"&amp;CHAR(10)&amp;"予定調達総額 "&amp;TEXT(VLOOKUP(A6,[1]令和3年度契約状況調査票!$C:$AR,18,FALSE),"#,##0円")&amp;CHAR(10)&amp;"分担契約"&amp;CHAR(10)&amp;VLOOKUP(A6,[1]令和3年度契約状況調査票!$C:$AR,34,FALSE),IF(O6="分担契約","分担契約"&amp;CHAR(10)&amp;"契約総額 "&amp;TEXT(VLOOKUP(A6,[1]令和3年度契約状況調査票!$C:$AR,18,FALSE),"#,##0円")&amp;CHAR(10)&amp;VLOOKUP(A6,[1]令和3年度契約状況調査票!$C:$AR,34,FALSE),IF(O6="単価契約","単価契約"&amp;CHAR(10)&amp;"予定調達総額 "&amp;TEXT(VLOOKUP(A6,[1]令和3年度契約状況調査票!$C:$AR,18,FALSE),"#,##0円")&amp;CHAR(10)&amp;VLOOKUP(A6,[1]令和3年度契約状況調査票!$C:$AR,34,FALSE),VLOOKUP(A6,[1]令和3年度契約状況調査票!$C:$AR,34,FALSE))))))))</f>
        <v/>
      </c>
      <c r="O6" s="21" t="str">
        <f>IF(A6="","",VLOOKUP(A6,[1]令和3年度契約状況調査票!$C:$BY,55,FALSE))</f>
        <v/>
      </c>
      <c r="P6" s="21" t="str">
        <f>IF(A6="","",IF(VLOOKUP(A6,[1]令和3年度契約状況調査票!$C:$AR,23,FALSE)="②同種の他の契約の予定価格を類推されるおそれがあるため公表しない","×","○"))</f>
        <v/>
      </c>
    </row>
    <row r="7" spans="1:16" s="21" customFormat="1" ht="78.75" customHeight="1" x14ac:dyDescent="0.15">
      <c r="A7" s="22" t="str">
        <f>IF(MAX([1]令和3年度契約状況調査票!C6:C245)&gt;=ROW()-5,ROW()-5,"")</f>
        <v/>
      </c>
      <c r="B7" s="23" t="str">
        <f>IF(A7="","",VLOOKUP(A7,[1]令和3年度契約状況調査票!$C:$AR,7,FALSE))</f>
        <v/>
      </c>
      <c r="C7" s="24" t="str">
        <f>IF(A7="","",VLOOKUP(A7,[1]令和3年度契約状況調査票!$C:$AR,8,FALSE))</f>
        <v/>
      </c>
      <c r="D7" s="25" t="str">
        <f>IF(A7="","",VLOOKUP(A7,[1]令和3年度契約状況調査票!$C:$AR,11,FALSE))</f>
        <v/>
      </c>
      <c r="E7" s="23" t="str">
        <f>IF(A7="","",VLOOKUP(A7,[1]令和3年度契約状況調査票!$C:$AR,12,FALSE))</f>
        <v/>
      </c>
      <c r="F7" s="26" t="str">
        <f>IF(A7="","",VLOOKUP(A7,[1]令和3年度契約状況調査票!$C:$AR,13,FALSE))</f>
        <v/>
      </c>
      <c r="G7" s="27" t="str">
        <f>IF(A7="","",IF(VLOOKUP(A7,[1]令和3年度契約状況調査票!$C:$AR,14,FALSE)="②一般競争入札（総合評価方式）","一般競争入札"&amp;CHAR(10)&amp;"（総合評価方式）","一般競争入札"))</f>
        <v/>
      </c>
      <c r="H7" s="28" t="str">
        <f>IF(A7="","",IF(VLOOKUP(A7,[1]令和3年度契約状況調査票!$C:$AR,23,FALSE)="②同種の他の契約の予定価格を類推されるおそれがあるため公表しない","同種の他の契約の予定価格を類推されるおそれがあるため公表しない",IF(VLOOKUP(A7,[1]令和3年度契約状況調査票!$C:$AR,23,FALSE)="－","－",IF(VLOOKUP(A7,[1]令和3年度契約状況調査票!$C:$AR,9,FALSE)&lt;&gt;"",TEXT(VLOOKUP(A7,[1]令和3年度契約状況調査票!$C:$AR,16,FALSE),"#,##0円")&amp;CHAR(10)&amp;"(A)",VLOOKUP(A7,[1]令和3年度契約状況調査票!$C:$AR,16,FALSE)))))</f>
        <v/>
      </c>
      <c r="I7" s="28" t="str">
        <f>IF(A7="","",VLOOKUP(A7,[1]令和3年度契約状況調査票!$C:$AR,17,FALSE))</f>
        <v/>
      </c>
      <c r="J7" s="29" t="str">
        <f>IF(A7="","",IF(VLOOKUP(A7,[1]令和3年度契約状況調査票!$C:$AR,23,FALSE)="②同種の他の契約の予定価格を類推されるおそれがあるため公表しない","－",IF(VLOOKUP(A7,[1]令和3年度契約状況調査票!$C:$AR,23,FALSE)="－","－",IF(VLOOKUP(A7,[1]令和3年度契約状況調査票!$C:$AR,9,FALSE)&lt;&gt;"",TEXT(VLOOKUP(A7,[1]令和3年度契約状況調査票!$C:$AR,19,FALSE),"#.0%")&amp;CHAR(10)&amp;"(B/A×100)",VLOOKUP(A7,[1]令和3年度契約状況調査票!$C:$AR,19,FALSE)))))</f>
        <v/>
      </c>
      <c r="K7" s="30" t="str">
        <f>IF(A7="","",IF(VLOOKUP(A7,[1]令和3年度契約状況調査票!$C:$AR,29,FALSE)="①公益社団法人","公社",IF(VLOOKUP(A7,[1]令和3年度契約状況調査票!$C:$AR,29,FALSE)="②公益財団法人","公財","")))</f>
        <v/>
      </c>
      <c r="L7" s="30" t="str">
        <f>IF(A7="","",VLOOKUP(A7,[1]令和3年度契約状況調査票!$C:$AR,30,FALSE))</f>
        <v/>
      </c>
      <c r="M7" s="31" t="str">
        <f>IF(A7="","",IF(VLOOKUP(A7,[1]令和3年度契約状況調査票!$C:$AR,30,FALSE)="国所管",VLOOKUP(A7,[1]令和3年度契約状況調査票!$C:$AR,24,FALSE),""))</f>
        <v/>
      </c>
      <c r="N7" s="32" t="str">
        <f>IF(A7="","",IF(AND(P7="○",O7="分担契約/単価契約"),"単価契約"&amp;CHAR(10)&amp;"予定調達総額 "&amp;TEXT(VLOOKUP(A7,[1]令和3年度契約状況調査票!$C:$AR,18,FALSE),"#,##0円")&amp;"(B)"&amp;CHAR(10)&amp;"分担契約"&amp;CHAR(10)&amp;VLOOKUP(A7,[1]令和3年度契約状況調査票!$C:$AR,34,FALSE),IF(AND(P7="○",O7="分担契約"),"分担契約"&amp;CHAR(10)&amp;"契約総額 "&amp;TEXT(VLOOKUP(A7,[1]令和3年度契約状況調査票!$C:$AR,18,FALSE),"#,##0円")&amp;"(B)"&amp;CHAR(10)&amp;VLOOKUP(A7,[1]令和3年度契約状況調査票!$C:$AR,34,FALSE),(IF(O7="分担契約/単価契約","単価契約"&amp;CHAR(10)&amp;"予定調達総額 "&amp;TEXT(VLOOKUP(A7,[1]令和3年度契約状況調査票!$C:$AR,18,FALSE),"#,##0円")&amp;CHAR(10)&amp;"分担契約"&amp;CHAR(10)&amp;VLOOKUP(A7,[1]令和3年度契約状況調査票!$C:$AR,34,FALSE),IF(O7="分担契約","分担契約"&amp;CHAR(10)&amp;"契約総額 "&amp;TEXT(VLOOKUP(A7,[1]令和3年度契約状況調査票!$C:$AR,18,FALSE),"#,##0円")&amp;CHAR(10)&amp;VLOOKUP(A7,[1]令和3年度契約状況調査票!$C:$AR,34,FALSE),IF(O7="単価契約","単価契約"&amp;CHAR(10)&amp;"予定調達総額 "&amp;TEXT(VLOOKUP(A7,[1]令和3年度契約状況調査票!$C:$AR,18,FALSE),"#,##0円")&amp;CHAR(10)&amp;VLOOKUP(A7,[1]令和3年度契約状況調査票!$C:$AR,34,FALSE),VLOOKUP(A7,[1]令和3年度契約状況調査票!$C:$AR,34,FALSE))))))))</f>
        <v/>
      </c>
      <c r="O7" s="21" t="str">
        <f>IF(A7="","",VLOOKUP(A7,[1]令和3年度契約状況調査票!$C:$BY,55,FALSE))</f>
        <v/>
      </c>
      <c r="P7" s="21" t="str">
        <f>IF(A7="","",IF(VLOOKUP(A7,[1]令和3年度契約状況調査票!$C:$AR,23,FALSE)="②同種の他の契約の予定価格を類推されるおそれがあるため公表しない","×","○"))</f>
        <v/>
      </c>
    </row>
    <row r="8" spans="1:16" s="21" customFormat="1" ht="89.25" customHeight="1" x14ac:dyDescent="0.15">
      <c r="A8" s="22" t="str">
        <f>IF(MAX([1]令和3年度契約状況調査票!C9:C246)&gt;=ROW()-5,ROW()-5,"")</f>
        <v/>
      </c>
      <c r="B8" s="23" t="str">
        <f>IF(A8="","",VLOOKUP(A8,[1]令和3年度契約状況調査票!$C:$AR,7,FALSE))</f>
        <v/>
      </c>
      <c r="C8" s="24" t="str">
        <f>IF(A8="","",VLOOKUP(A8,[1]令和3年度契約状況調査票!$C:$AR,8,FALSE))</f>
        <v/>
      </c>
      <c r="D8" s="25" t="str">
        <f>IF(A8="","",VLOOKUP(A8,[1]令和3年度契約状況調査票!$C:$AR,11,FALSE))</f>
        <v/>
      </c>
      <c r="E8" s="23" t="str">
        <f>IF(A8="","",VLOOKUP(A8,[1]令和3年度契約状況調査票!$C:$AR,12,FALSE))</f>
        <v/>
      </c>
      <c r="F8" s="26" t="str">
        <f>IF(A8="","",VLOOKUP(A8,[1]令和3年度契約状況調査票!$C:$AR,13,FALSE))</f>
        <v/>
      </c>
      <c r="G8" s="27" t="str">
        <f>IF(A8="","",IF(VLOOKUP(A8,[1]令和3年度契約状況調査票!$C:$AR,14,FALSE)="②一般競争入札（総合評価方式）","一般競争入札"&amp;CHAR(10)&amp;"（総合評価方式）","一般競争入札"))</f>
        <v/>
      </c>
      <c r="H8" s="28" t="str">
        <f>IF(A8="","",IF(VLOOKUP(A8,[1]令和3年度契約状況調査票!$C:$AR,23,FALSE)="②同種の他の契約の予定価格を類推されるおそれがあるため公表しない","同種の他の契約の予定価格を類推されるおそれがあるため公表しない",IF(VLOOKUP(A8,[1]令和3年度契約状況調査票!$C:$AR,23,FALSE)="－","－",IF(VLOOKUP(A8,[1]令和3年度契約状況調査票!$C:$AR,9,FALSE)&lt;&gt;"",TEXT(VLOOKUP(A8,[1]令和3年度契約状況調査票!$C:$AR,16,FALSE),"#,##0円")&amp;CHAR(10)&amp;"(A)",VLOOKUP(A8,[1]令和3年度契約状況調査票!$C:$AR,16,FALSE)))))</f>
        <v/>
      </c>
      <c r="I8" s="28" t="str">
        <f>IF(A8="","",VLOOKUP(A8,[1]令和3年度契約状況調査票!$C:$AR,17,FALSE))</f>
        <v/>
      </c>
      <c r="J8" s="29" t="str">
        <f>IF(A8="","",IF(VLOOKUP(A8,[1]令和3年度契約状況調査票!$C:$AR,23,FALSE)="②同種の他の契約の予定価格を類推されるおそれがあるため公表しない","－",IF(VLOOKUP(A8,[1]令和3年度契約状況調査票!$C:$AR,23,FALSE)="－","－",IF(VLOOKUP(A8,[1]令和3年度契約状況調査票!$C:$AR,9,FALSE)&lt;&gt;"",TEXT(VLOOKUP(A8,[1]令和3年度契約状況調査票!$C:$AR,19,FALSE),"#.0%")&amp;CHAR(10)&amp;"(B/A×100)",VLOOKUP(A8,[1]令和3年度契約状況調査票!$C:$AR,19,FALSE)))))</f>
        <v/>
      </c>
      <c r="K8" s="30" t="str">
        <f>IF(A8="","",IF(VLOOKUP(A8,[1]令和3年度契約状況調査票!$C:$AR,29,FALSE)="①公益社団法人","公社",IF(VLOOKUP(A8,[1]令和3年度契約状況調査票!$C:$AR,29,FALSE)="②公益財団法人","公財","")))</f>
        <v/>
      </c>
      <c r="L8" s="30" t="str">
        <f>IF(A8="","",VLOOKUP(A8,[1]令和3年度契約状況調査票!$C:$AR,30,FALSE))</f>
        <v/>
      </c>
      <c r="M8" s="31" t="str">
        <f>IF(A8="","",IF(VLOOKUP(A8,[1]令和3年度契約状況調査票!$C:$AR,30,FALSE)="国所管",VLOOKUP(A8,[1]令和3年度契約状況調査票!$C:$AR,24,FALSE),""))</f>
        <v/>
      </c>
      <c r="N8" s="32" t="str">
        <f>IF(A8="","",IF(AND(P8="○",O8="分担契約/単価契約"),"単価契約"&amp;CHAR(10)&amp;"予定調達総額 "&amp;TEXT(VLOOKUP(A8,[1]令和3年度契約状況調査票!$C:$AR,18,FALSE),"#,##0円")&amp;"(B)"&amp;CHAR(10)&amp;"分担契約"&amp;CHAR(10)&amp;VLOOKUP(A8,[1]令和3年度契約状況調査票!$C:$AR,34,FALSE),IF(AND(P8="○",O8="分担契約"),"分担契約"&amp;CHAR(10)&amp;"契約総額 "&amp;TEXT(VLOOKUP(A8,[1]令和3年度契約状況調査票!$C:$AR,18,FALSE),"#,##0円")&amp;"(B)"&amp;CHAR(10)&amp;VLOOKUP(A8,[1]令和3年度契約状況調査票!$C:$AR,34,FALSE),(IF(O8="分担契約/単価契約","単価契約"&amp;CHAR(10)&amp;"予定調達総額 "&amp;TEXT(VLOOKUP(A8,[1]令和3年度契約状況調査票!$C:$AR,18,FALSE),"#,##0円")&amp;CHAR(10)&amp;"分担契約"&amp;CHAR(10)&amp;VLOOKUP(A8,[1]令和3年度契約状況調査票!$C:$AR,34,FALSE),IF(O8="分担契約","分担契約"&amp;CHAR(10)&amp;"契約総額 "&amp;TEXT(VLOOKUP(A8,[1]令和3年度契約状況調査票!$C:$AR,18,FALSE),"#,##0円")&amp;CHAR(10)&amp;VLOOKUP(A8,[1]令和3年度契約状況調査票!$C:$AR,34,FALSE),IF(O8="単価契約","単価契約"&amp;CHAR(10)&amp;"予定調達総額 "&amp;TEXT(VLOOKUP(A8,[1]令和3年度契約状況調査票!$C:$AR,18,FALSE),"#,##0円")&amp;CHAR(10)&amp;VLOOKUP(A8,[1]令和3年度契約状況調査票!$C:$AR,34,FALSE),VLOOKUP(A8,[1]令和3年度契約状況調査票!$C:$AR,34,FALSE))))))))</f>
        <v/>
      </c>
      <c r="O8" s="21" t="str">
        <f>IF(A8="","",VLOOKUP(A8,[1]令和3年度契約状況調査票!$C:$BY,55,FALSE))</f>
        <v/>
      </c>
      <c r="P8" s="21" t="str">
        <f>IF(A8="","",IF(VLOOKUP(A8,[1]令和3年度契約状況調査票!$C:$AR,23,FALSE)="②同種の他の契約の予定価格を類推されるおそれがあるため公表しない","×","○"))</f>
        <v/>
      </c>
    </row>
    <row r="9" spans="1:16" s="21" customFormat="1" ht="60" customHeight="1" x14ac:dyDescent="0.15">
      <c r="A9" s="22" t="str">
        <f>IF(MAX([1]令和3年度契約状況調査票!C9:C247)&gt;=ROW()-5,ROW()-5,"")</f>
        <v/>
      </c>
      <c r="B9" s="23" t="str">
        <f>IF(A9="","",VLOOKUP(A9,[1]令和3年度契約状況調査票!$C:$AR,7,FALSE))</f>
        <v/>
      </c>
      <c r="C9" s="24" t="str">
        <f>IF(A9="","",VLOOKUP(A9,[1]令和3年度契約状況調査票!$C:$AR,8,FALSE))</f>
        <v/>
      </c>
      <c r="D9" s="25" t="str">
        <f>IF(A9="","",VLOOKUP(A9,[1]令和3年度契約状況調査票!$C:$AR,11,FALSE))</f>
        <v/>
      </c>
      <c r="E9" s="23" t="str">
        <f>IF(A9="","",VLOOKUP(A9,[1]令和3年度契約状況調査票!$C:$AR,12,FALSE))</f>
        <v/>
      </c>
      <c r="F9" s="26" t="str">
        <f>IF(A9="","",VLOOKUP(A9,[1]令和3年度契約状況調査票!$C:$AR,13,FALSE))</f>
        <v/>
      </c>
      <c r="G9" s="27" t="str">
        <f>IF(A9="","",IF(VLOOKUP(A9,[1]令和3年度契約状況調査票!$C:$AR,14,FALSE)="②一般競争入札（総合評価方式）","一般競争入札"&amp;CHAR(10)&amp;"（総合評価方式）","一般競争入札"))</f>
        <v/>
      </c>
      <c r="H9" s="28" t="str">
        <f>IF(A9="","",IF(VLOOKUP(A9,[1]令和3年度契約状況調査票!$C:$AR,23,FALSE)="②同種の他の契約の予定価格を類推されるおそれがあるため公表しない","同種の他の契約の予定価格を類推されるおそれがあるため公表しない",IF(VLOOKUP(A9,[1]令和3年度契約状況調査票!$C:$AR,23,FALSE)="－","－",IF(VLOOKUP(A9,[1]令和3年度契約状況調査票!$C:$AR,9,FALSE)&lt;&gt;"",TEXT(VLOOKUP(A9,[1]令和3年度契約状況調査票!$C:$AR,16,FALSE),"#,##0円")&amp;CHAR(10)&amp;"(A)",VLOOKUP(A9,[1]令和3年度契約状況調査票!$C:$AR,16,FALSE)))))</f>
        <v/>
      </c>
      <c r="I9" s="28" t="str">
        <f>IF(A9="","",VLOOKUP(A9,[1]令和3年度契約状況調査票!$C:$AR,17,FALSE))</f>
        <v/>
      </c>
      <c r="J9" s="29" t="str">
        <f>IF(A9="","",IF(VLOOKUP(A9,[1]令和3年度契約状況調査票!$C:$AR,23,FALSE)="②同種の他の契約の予定価格を類推されるおそれがあるため公表しない","－",IF(VLOOKUP(A9,[1]令和3年度契約状況調査票!$C:$AR,23,FALSE)="－","－",IF(VLOOKUP(A9,[1]令和3年度契約状況調査票!$C:$AR,9,FALSE)&lt;&gt;"",TEXT(VLOOKUP(A9,[1]令和3年度契約状況調査票!$C:$AR,19,FALSE),"#.0%")&amp;CHAR(10)&amp;"(B/A×100)",VLOOKUP(A9,[1]令和3年度契約状況調査票!$C:$AR,19,FALSE)))))</f>
        <v/>
      </c>
      <c r="K9" s="30" t="str">
        <f>IF(A9="","",IF(VLOOKUP(A9,[1]令和3年度契約状況調査票!$C:$AR,29,FALSE)="①公益社団法人","公社",IF(VLOOKUP(A9,[1]令和3年度契約状況調査票!$C:$AR,29,FALSE)="②公益財団法人","公財","")))</f>
        <v/>
      </c>
      <c r="L9" s="30" t="str">
        <f>IF(A9="","",VLOOKUP(A9,[1]令和3年度契約状況調査票!$C:$AR,30,FALSE))</f>
        <v/>
      </c>
      <c r="M9" s="31" t="str">
        <f>IF(A9="","",IF(VLOOKUP(A9,[1]令和3年度契約状況調査票!$C:$AR,30,FALSE)="国所管",VLOOKUP(A9,[1]令和3年度契約状況調査票!$C:$AR,24,FALSE),""))</f>
        <v/>
      </c>
      <c r="N9" s="32" t="str">
        <f>IF(A9="","",IF(AND(P9="○",O9="分担契約/単価契約"),"単価契約"&amp;CHAR(10)&amp;"予定調達総額 "&amp;TEXT(VLOOKUP(A9,[1]令和3年度契約状況調査票!$C:$AR,18,FALSE),"#,##0円")&amp;"(B)"&amp;CHAR(10)&amp;"分担契約"&amp;CHAR(10)&amp;VLOOKUP(A9,[1]令和3年度契約状況調査票!$C:$AR,34,FALSE),IF(AND(P9="○",O9="分担契約"),"分担契約"&amp;CHAR(10)&amp;"契約総額 "&amp;TEXT(VLOOKUP(A9,[1]令和3年度契約状況調査票!$C:$AR,18,FALSE),"#,##0円")&amp;"(B)"&amp;CHAR(10)&amp;VLOOKUP(A9,[1]令和3年度契約状況調査票!$C:$AR,34,FALSE),(IF(O9="分担契約/単価契約","単価契約"&amp;CHAR(10)&amp;"予定調達総額 "&amp;TEXT(VLOOKUP(A9,[1]令和3年度契約状況調査票!$C:$AR,18,FALSE),"#,##0円")&amp;CHAR(10)&amp;"分担契約"&amp;CHAR(10)&amp;VLOOKUP(A9,[1]令和3年度契約状況調査票!$C:$AR,34,FALSE),IF(O9="分担契約","分担契約"&amp;CHAR(10)&amp;"契約総額 "&amp;TEXT(VLOOKUP(A9,[1]令和3年度契約状況調査票!$C:$AR,18,FALSE),"#,##0円")&amp;CHAR(10)&amp;VLOOKUP(A9,[1]令和3年度契約状況調査票!$C:$AR,34,FALSE),IF(O9="単価契約","単価契約"&amp;CHAR(10)&amp;"予定調達総額 "&amp;TEXT(VLOOKUP(A9,[1]令和3年度契約状況調査票!$C:$AR,18,FALSE),"#,##0円")&amp;CHAR(10)&amp;VLOOKUP(A9,[1]令和3年度契約状況調査票!$C:$AR,34,FALSE),VLOOKUP(A9,[1]令和3年度契約状況調査票!$C:$AR,34,FALSE))))))))</f>
        <v/>
      </c>
      <c r="O9" s="21" t="str">
        <f>IF(A9="","",VLOOKUP(A9,[1]令和3年度契約状況調査票!$C:$BY,55,FALSE))</f>
        <v/>
      </c>
      <c r="P9" s="21" t="str">
        <f>IF(A9="","",IF(VLOOKUP(A9,[1]令和3年度契約状況調査票!$C:$AR,23,FALSE)="②同種の他の契約の予定価格を類推されるおそれがあるため公表しない","×","○"))</f>
        <v/>
      </c>
    </row>
    <row r="10" spans="1:16" s="21" customFormat="1" ht="60" customHeight="1" x14ac:dyDescent="0.15">
      <c r="A10" s="22" t="str">
        <f>IF(MAX([1]令和3年度契約状況調査票!C9:C248)&gt;=ROW()-5,ROW()-5,"")</f>
        <v/>
      </c>
      <c r="B10" s="23" t="str">
        <f>IF(A10="","",VLOOKUP(A10,[1]令和3年度契約状況調査票!$C:$AR,7,FALSE))</f>
        <v/>
      </c>
      <c r="C10" s="24" t="str">
        <f>IF(A10="","",VLOOKUP(A10,[1]令和3年度契約状況調査票!$C:$AR,8,FALSE))</f>
        <v/>
      </c>
      <c r="D10" s="25" t="str">
        <f>IF(A10="","",VLOOKUP(A10,[1]令和3年度契約状況調査票!$C:$AR,11,FALSE))</f>
        <v/>
      </c>
      <c r="E10" s="23" t="str">
        <f>IF(A10="","",VLOOKUP(A10,[1]令和3年度契約状況調査票!$C:$AR,12,FALSE))</f>
        <v/>
      </c>
      <c r="F10" s="26" t="str">
        <f>IF(A10="","",VLOOKUP(A10,[1]令和3年度契約状況調査票!$C:$AR,13,FALSE))</f>
        <v/>
      </c>
      <c r="G10" s="27" t="str">
        <f>IF(A10="","",IF(VLOOKUP(A10,[1]令和3年度契約状況調査票!$C:$AR,14,FALSE)="②一般競争入札（総合評価方式）","一般競争入札"&amp;CHAR(10)&amp;"（総合評価方式）","一般競争入札"))</f>
        <v/>
      </c>
      <c r="H10" s="28" t="str">
        <f>IF(A10="","",IF(VLOOKUP(A10,[1]令和3年度契約状況調査票!$C:$AR,23,FALSE)="②同種の他の契約の予定価格を類推されるおそれがあるため公表しない","同種の他の契約の予定価格を類推されるおそれがあるため公表しない",IF(VLOOKUP(A10,[1]令和3年度契約状況調査票!$C:$AR,23,FALSE)="－","－",IF(VLOOKUP(A10,[1]令和3年度契約状況調査票!$C:$AR,9,FALSE)&lt;&gt;"",TEXT(VLOOKUP(A10,[1]令和3年度契約状況調査票!$C:$AR,16,FALSE),"#,##0円")&amp;CHAR(10)&amp;"(A)",VLOOKUP(A10,[1]令和3年度契約状況調査票!$C:$AR,16,FALSE)))))</f>
        <v/>
      </c>
      <c r="I10" s="28" t="str">
        <f>IF(A10="","",VLOOKUP(A10,[1]令和3年度契約状況調査票!$C:$AR,17,FALSE))</f>
        <v/>
      </c>
      <c r="J10" s="29" t="str">
        <f>IF(A10="","",IF(VLOOKUP(A10,[1]令和3年度契約状況調査票!$C:$AR,23,FALSE)="②同種の他の契約の予定価格を類推されるおそれがあるため公表しない","－",IF(VLOOKUP(A10,[1]令和3年度契約状況調査票!$C:$AR,23,FALSE)="－","－",IF(VLOOKUP(A10,[1]令和3年度契約状況調査票!$C:$AR,9,FALSE)&lt;&gt;"",TEXT(VLOOKUP(A10,[1]令和3年度契約状況調査票!$C:$AR,19,FALSE),"#.0%")&amp;CHAR(10)&amp;"(B/A×100)",VLOOKUP(A10,[1]令和3年度契約状況調査票!$C:$AR,19,FALSE)))))</f>
        <v/>
      </c>
      <c r="K10" s="30" t="str">
        <f>IF(A10="","",IF(VLOOKUP(A10,[1]令和3年度契約状況調査票!$C:$AR,29,FALSE)="①公益社団法人","公社",IF(VLOOKUP(A10,[1]令和3年度契約状況調査票!$C:$AR,29,FALSE)="②公益財団法人","公財","")))</f>
        <v/>
      </c>
      <c r="L10" s="30" t="str">
        <f>IF(A10="","",VLOOKUP(A10,[1]令和3年度契約状況調査票!$C:$AR,30,FALSE))</f>
        <v/>
      </c>
      <c r="M10" s="31" t="str">
        <f>IF(A10="","",IF(VLOOKUP(A10,[1]令和3年度契約状況調査票!$C:$AR,30,FALSE)="国所管",VLOOKUP(A10,[1]令和3年度契約状況調査票!$C:$AR,24,FALSE),""))</f>
        <v/>
      </c>
      <c r="N10" s="32" t="str">
        <f>IF(A10="","",IF(AND(P10="○",O10="分担契約/単価契約"),"単価契約"&amp;CHAR(10)&amp;"予定調達総額 "&amp;TEXT(VLOOKUP(A10,[1]令和3年度契約状況調査票!$C:$AR,18,FALSE),"#,##0円")&amp;"(B)"&amp;CHAR(10)&amp;"分担契約"&amp;CHAR(10)&amp;VLOOKUP(A10,[1]令和3年度契約状況調査票!$C:$AR,34,FALSE),IF(AND(P10="○",O10="分担契約"),"分担契約"&amp;CHAR(10)&amp;"契約総額 "&amp;TEXT(VLOOKUP(A10,[1]令和3年度契約状況調査票!$C:$AR,18,FALSE),"#,##0円")&amp;"(B)"&amp;CHAR(10)&amp;VLOOKUP(A10,[1]令和3年度契約状況調査票!$C:$AR,34,FALSE),(IF(O10="分担契約/単価契約","単価契約"&amp;CHAR(10)&amp;"予定調達総額 "&amp;TEXT(VLOOKUP(A10,[1]令和3年度契約状況調査票!$C:$AR,18,FALSE),"#,##0円")&amp;CHAR(10)&amp;"分担契約"&amp;CHAR(10)&amp;VLOOKUP(A10,[1]令和3年度契約状況調査票!$C:$AR,34,FALSE),IF(O10="分担契約","分担契約"&amp;CHAR(10)&amp;"契約総額 "&amp;TEXT(VLOOKUP(A10,[1]令和3年度契約状況調査票!$C:$AR,18,FALSE),"#,##0円")&amp;CHAR(10)&amp;VLOOKUP(A10,[1]令和3年度契約状況調査票!$C:$AR,34,FALSE),IF(O10="単価契約","単価契約"&amp;CHAR(10)&amp;"予定調達総額 "&amp;TEXT(VLOOKUP(A10,[1]令和3年度契約状況調査票!$C:$AR,18,FALSE),"#,##0円")&amp;CHAR(10)&amp;VLOOKUP(A10,[1]令和3年度契約状況調査票!$C:$AR,34,FALSE),VLOOKUP(A10,[1]令和3年度契約状況調査票!$C:$AR,34,FALSE))))))))</f>
        <v/>
      </c>
      <c r="O10" s="21" t="str">
        <f>IF(A10="","",VLOOKUP(A10,[1]令和3年度契約状況調査票!$C:$BY,55,FALSE))</f>
        <v/>
      </c>
      <c r="P10" s="21" t="str">
        <f>IF(A10="","",IF(VLOOKUP(A10,[1]令和3年度契約状況調査票!$C:$AR,23,FALSE)="②同種の他の契約の予定価格を類推されるおそれがあるため公表しない","×","○"))</f>
        <v/>
      </c>
    </row>
    <row r="11" spans="1:16" s="21" customFormat="1" ht="60" customHeight="1" x14ac:dyDescent="0.15">
      <c r="A11" s="22" t="str">
        <f>IF(MAX([1]令和3年度契約状況調査票!C9:C249)&gt;=ROW()-5,ROW()-5,"")</f>
        <v/>
      </c>
      <c r="B11" s="23" t="str">
        <f>IF(A11="","",VLOOKUP(A11,[1]令和3年度契約状況調査票!$C:$AR,7,FALSE))</f>
        <v/>
      </c>
      <c r="C11" s="24" t="str">
        <f>IF(A11="","",VLOOKUP(A11,[1]令和3年度契約状況調査票!$C:$AR,8,FALSE))</f>
        <v/>
      </c>
      <c r="D11" s="25" t="str">
        <f>IF(A11="","",VLOOKUP(A11,[1]令和3年度契約状況調査票!$C:$AR,11,FALSE))</f>
        <v/>
      </c>
      <c r="E11" s="23" t="str">
        <f>IF(A11="","",VLOOKUP(A11,[1]令和3年度契約状況調査票!$C:$AR,12,FALSE))</f>
        <v/>
      </c>
      <c r="F11" s="26" t="str">
        <f>IF(A11="","",VLOOKUP(A11,[1]令和3年度契約状況調査票!$C:$AR,13,FALSE))</f>
        <v/>
      </c>
      <c r="G11" s="27" t="str">
        <f>IF(A11="","",IF(VLOOKUP(A11,[1]令和3年度契約状況調査票!$C:$AR,14,FALSE)="②一般競争入札（総合評価方式）","一般競争入札"&amp;CHAR(10)&amp;"（総合評価方式）","一般競争入札"))</f>
        <v/>
      </c>
      <c r="H11" s="28" t="str">
        <f>IF(A11="","",IF(VLOOKUP(A11,[1]令和3年度契約状況調査票!$C:$AR,23,FALSE)="②同種の他の契約の予定価格を類推されるおそれがあるため公表しない","同種の他の契約の予定価格を類推されるおそれがあるため公表しない",IF(VLOOKUP(A11,[1]令和3年度契約状況調査票!$C:$AR,23,FALSE)="－","－",IF(VLOOKUP(A11,[1]令和3年度契約状況調査票!$C:$AR,9,FALSE)&lt;&gt;"",TEXT(VLOOKUP(A11,[1]令和3年度契約状況調査票!$C:$AR,16,FALSE),"#,##0円")&amp;CHAR(10)&amp;"(A)",VLOOKUP(A11,[1]令和3年度契約状況調査票!$C:$AR,16,FALSE)))))</f>
        <v/>
      </c>
      <c r="I11" s="28" t="str">
        <f>IF(A11="","",VLOOKUP(A11,[1]令和3年度契約状況調査票!$C:$AR,17,FALSE))</f>
        <v/>
      </c>
      <c r="J11" s="29" t="str">
        <f>IF(A11="","",IF(VLOOKUP(A11,[1]令和3年度契約状況調査票!$C:$AR,23,FALSE)="②同種の他の契約の予定価格を類推されるおそれがあるため公表しない","－",IF(VLOOKUP(A11,[1]令和3年度契約状況調査票!$C:$AR,23,FALSE)="－","－",IF(VLOOKUP(A11,[1]令和3年度契約状況調査票!$C:$AR,9,FALSE)&lt;&gt;"",TEXT(VLOOKUP(A11,[1]令和3年度契約状況調査票!$C:$AR,19,FALSE),"#.0%")&amp;CHAR(10)&amp;"(B/A×100)",VLOOKUP(A11,[1]令和3年度契約状況調査票!$C:$AR,19,FALSE)))))</f>
        <v/>
      </c>
      <c r="K11" s="30" t="str">
        <f>IF(A11="","",IF(VLOOKUP(A11,[1]令和3年度契約状況調査票!$C:$AR,29,FALSE)="①公益社団法人","公社",IF(VLOOKUP(A11,[1]令和3年度契約状況調査票!$C:$AR,29,FALSE)="②公益財団法人","公財","")))</f>
        <v/>
      </c>
      <c r="L11" s="30" t="str">
        <f>IF(A11="","",VLOOKUP(A11,[1]令和3年度契約状況調査票!$C:$AR,30,FALSE))</f>
        <v/>
      </c>
      <c r="M11" s="31" t="str">
        <f>IF(A11="","",IF(VLOOKUP(A11,[1]令和3年度契約状況調査票!$C:$AR,30,FALSE)="国所管",VLOOKUP(A11,[1]令和3年度契約状況調査票!$C:$AR,24,FALSE),""))</f>
        <v/>
      </c>
      <c r="N11" s="32" t="str">
        <f>IF(A11="","",IF(AND(P11="○",O11="分担契約/単価契約"),"単価契約"&amp;CHAR(10)&amp;"予定調達総額 "&amp;TEXT(VLOOKUP(A11,[1]令和3年度契約状況調査票!$C:$AR,18,FALSE),"#,##0円")&amp;"(B)"&amp;CHAR(10)&amp;"分担契約"&amp;CHAR(10)&amp;VLOOKUP(A11,[1]令和3年度契約状況調査票!$C:$AR,34,FALSE),IF(AND(P11="○",O11="分担契約"),"分担契約"&amp;CHAR(10)&amp;"契約総額 "&amp;TEXT(VLOOKUP(A11,[1]令和3年度契約状況調査票!$C:$AR,18,FALSE),"#,##0円")&amp;"(B)"&amp;CHAR(10)&amp;VLOOKUP(A11,[1]令和3年度契約状況調査票!$C:$AR,34,FALSE),(IF(O11="分担契約/単価契約","単価契約"&amp;CHAR(10)&amp;"予定調達総額 "&amp;TEXT(VLOOKUP(A11,[1]令和3年度契約状況調査票!$C:$AR,18,FALSE),"#,##0円")&amp;CHAR(10)&amp;"分担契約"&amp;CHAR(10)&amp;VLOOKUP(A11,[1]令和3年度契約状況調査票!$C:$AR,34,FALSE),IF(O11="分担契約","分担契約"&amp;CHAR(10)&amp;"契約総額 "&amp;TEXT(VLOOKUP(A11,[1]令和3年度契約状況調査票!$C:$AR,18,FALSE),"#,##0円")&amp;CHAR(10)&amp;VLOOKUP(A11,[1]令和3年度契約状況調査票!$C:$AR,34,FALSE),IF(O11="単価契約","単価契約"&amp;CHAR(10)&amp;"予定調達総額 "&amp;TEXT(VLOOKUP(A11,[1]令和3年度契約状況調査票!$C:$AR,18,FALSE),"#,##0円")&amp;CHAR(10)&amp;VLOOKUP(A11,[1]令和3年度契約状況調査票!$C:$AR,34,FALSE),VLOOKUP(A11,[1]令和3年度契約状況調査票!$C:$AR,34,FALSE))))))))</f>
        <v/>
      </c>
      <c r="O11" s="21" t="str">
        <f>IF(A11="","",VLOOKUP(A11,[1]令和3年度契約状況調査票!$C:$BY,55,FALSE))</f>
        <v/>
      </c>
      <c r="P11" s="21" t="str">
        <f>IF(A11="","",IF(VLOOKUP(A11,[1]令和3年度契約状況調査票!$C:$AR,23,FALSE)="②同種の他の契約の予定価格を類推されるおそれがあるため公表しない","×","○"))</f>
        <v/>
      </c>
    </row>
    <row r="12" spans="1:16" s="21" customFormat="1" ht="60" customHeight="1" x14ac:dyDescent="0.15">
      <c r="A12" s="22" t="str">
        <f>IF(MAX([1]令和3年度契約状況調査票!C9:C250)&gt;=ROW()-5,ROW()-5,"")</f>
        <v/>
      </c>
      <c r="B12" s="23" t="str">
        <f>IF(A12="","",VLOOKUP(A12,[1]令和3年度契約状況調査票!$C:$AR,7,FALSE))</f>
        <v/>
      </c>
      <c r="C12" s="24" t="str">
        <f>IF(A12="","",VLOOKUP(A12,[1]令和3年度契約状況調査票!$C:$AR,8,FALSE))</f>
        <v/>
      </c>
      <c r="D12" s="25" t="str">
        <f>IF(A12="","",VLOOKUP(A12,[1]令和3年度契約状況調査票!$C:$AR,11,FALSE))</f>
        <v/>
      </c>
      <c r="E12" s="23" t="str">
        <f>IF(A12="","",VLOOKUP(A12,[1]令和3年度契約状況調査票!$C:$AR,12,FALSE))</f>
        <v/>
      </c>
      <c r="F12" s="26" t="str">
        <f>IF(A12="","",VLOOKUP(A12,[1]令和3年度契約状況調査票!$C:$AR,13,FALSE))</f>
        <v/>
      </c>
      <c r="G12" s="27" t="str">
        <f>IF(A12="","",IF(VLOOKUP(A12,[1]令和3年度契約状況調査票!$C:$AR,14,FALSE)="②一般競争入札（総合評価方式）","一般競争入札"&amp;CHAR(10)&amp;"（総合評価方式）","一般競争入札"))</f>
        <v/>
      </c>
      <c r="H12" s="28" t="str">
        <f>IF(A12="","",IF(VLOOKUP(A12,[1]令和3年度契約状況調査票!$C:$AR,23,FALSE)="②同種の他の契約の予定価格を類推されるおそれがあるため公表しない","同種の他の契約の予定価格を類推されるおそれがあるため公表しない",IF(VLOOKUP(A12,[1]令和3年度契約状況調査票!$C:$AR,23,FALSE)="－","－",IF(VLOOKUP(A12,[1]令和3年度契約状況調査票!$C:$AR,9,FALSE)&lt;&gt;"",TEXT(VLOOKUP(A12,[1]令和3年度契約状況調査票!$C:$AR,16,FALSE),"#,##0円")&amp;CHAR(10)&amp;"(A)",VLOOKUP(A12,[1]令和3年度契約状況調査票!$C:$AR,16,FALSE)))))</f>
        <v/>
      </c>
      <c r="I12" s="28" t="str">
        <f>IF(A12="","",VLOOKUP(A12,[1]令和3年度契約状況調査票!$C:$AR,17,FALSE))</f>
        <v/>
      </c>
      <c r="J12" s="29" t="str">
        <f>IF(A12="","",IF(VLOOKUP(A12,[1]令和3年度契約状況調査票!$C:$AR,23,FALSE)="②同種の他の契約の予定価格を類推されるおそれがあるため公表しない","－",IF(VLOOKUP(A12,[1]令和3年度契約状況調査票!$C:$AR,23,FALSE)="－","－",IF(VLOOKUP(A12,[1]令和3年度契約状況調査票!$C:$AR,9,FALSE)&lt;&gt;"",TEXT(VLOOKUP(A12,[1]令和3年度契約状況調査票!$C:$AR,19,FALSE),"#.0%")&amp;CHAR(10)&amp;"(B/A×100)",VLOOKUP(A12,[1]令和3年度契約状況調査票!$C:$AR,19,FALSE)))))</f>
        <v/>
      </c>
      <c r="K12" s="30" t="str">
        <f>IF(A12="","",IF(VLOOKUP(A12,[1]令和3年度契約状況調査票!$C:$AR,29,FALSE)="①公益社団法人","公社",IF(VLOOKUP(A12,[1]令和3年度契約状況調査票!$C:$AR,29,FALSE)="②公益財団法人","公財","")))</f>
        <v/>
      </c>
      <c r="L12" s="30" t="str">
        <f>IF(A12="","",VLOOKUP(A12,[1]令和3年度契約状況調査票!$C:$AR,30,FALSE))</f>
        <v/>
      </c>
      <c r="M12" s="31" t="str">
        <f>IF(A12="","",IF(VLOOKUP(A12,[1]令和3年度契約状況調査票!$C:$AR,30,FALSE)="国所管",VLOOKUP(A12,[1]令和3年度契約状況調査票!$C:$AR,24,FALSE),""))</f>
        <v/>
      </c>
      <c r="N12" s="32" t="str">
        <f>IF(A12="","",IF(AND(P12="○",O12="分担契約/単価契約"),"単価契約"&amp;CHAR(10)&amp;"予定調達総額 "&amp;TEXT(VLOOKUP(A12,[1]令和3年度契約状況調査票!$C:$AR,18,FALSE),"#,##0円")&amp;"(B)"&amp;CHAR(10)&amp;"分担契約"&amp;CHAR(10)&amp;VLOOKUP(A12,[1]令和3年度契約状況調査票!$C:$AR,34,FALSE),IF(AND(P12="○",O12="分担契約"),"分担契約"&amp;CHAR(10)&amp;"契約総額 "&amp;TEXT(VLOOKUP(A12,[1]令和3年度契約状況調査票!$C:$AR,18,FALSE),"#,##0円")&amp;"(B)"&amp;CHAR(10)&amp;VLOOKUP(A12,[1]令和3年度契約状況調査票!$C:$AR,34,FALSE),(IF(O12="分担契約/単価契約","単価契約"&amp;CHAR(10)&amp;"予定調達総額 "&amp;TEXT(VLOOKUP(A12,[1]令和3年度契約状況調査票!$C:$AR,18,FALSE),"#,##0円")&amp;CHAR(10)&amp;"分担契約"&amp;CHAR(10)&amp;VLOOKUP(A12,[1]令和3年度契約状況調査票!$C:$AR,34,FALSE),IF(O12="分担契約","分担契約"&amp;CHAR(10)&amp;"契約総額 "&amp;TEXT(VLOOKUP(A12,[1]令和3年度契約状況調査票!$C:$AR,18,FALSE),"#,##0円")&amp;CHAR(10)&amp;VLOOKUP(A12,[1]令和3年度契約状況調査票!$C:$AR,34,FALSE),IF(O12="単価契約","単価契約"&amp;CHAR(10)&amp;"予定調達総額 "&amp;TEXT(VLOOKUP(A12,[1]令和3年度契約状況調査票!$C:$AR,18,FALSE),"#,##0円")&amp;CHAR(10)&amp;VLOOKUP(A12,[1]令和3年度契約状況調査票!$C:$AR,34,FALSE),VLOOKUP(A12,[1]令和3年度契約状況調査票!$C:$AR,34,FALSE))))))))</f>
        <v/>
      </c>
      <c r="O12" s="21" t="str">
        <f>IF(A12="","",VLOOKUP(A12,[1]令和3年度契約状況調査票!$C:$BY,55,FALSE))</f>
        <v/>
      </c>
      <c r="P12" s="21" t="str">
        <f>IF(A12="","",IF(VLOOKUP(A12,[1]令和3年度契約状況調査票!$C:$AR,23,FALSE)="②同種の他の契約の予定価格を類推されるおそれがあるため公表しない","×","○"))</f>
        <v/>
      </c>
    </row>
    <row r="13" spans="1:16" s="21" customFormat="1" ht="60" customHeight="1" x14ac:dyDescent="0.15">
      <c r="A13" s="22" t="str">
        <f>IF(MAX([1]令和3年度契約状況調査票!C9:C251)&gt;=ROW()-5,ROW()-5,"")</f>
        <v/>
      </c>
      <c r="B13" s="23" t="str">
        <f>IF(A13="","",VLOOKUP(A13,[1]令和3年度契約状況調査票!$C:$AR,7,FALSE))</f>
        <v/>
      </c>
      <c r="C13" s="24" t="str">
        <f>IF(A13="","",VLOOKUP(A13,[1]令和3年度契約状況調査票!$C:$AR,8,FALSE))</f>
        <v/>
      </c>
      <c r="D13" s="25" t="str">
        <f>IF(A13="","",VLOOKUP(A13,[1]令和3年度契約状況調査票!$C:$AR,11,FALSE))</f>
        <v/>
      </c>
      <c r="E13" s="23" t="str">
        <f>IF(A13="","",VLOOKUP(A13,[1]令和3年度契約状況調査票!$C:$AR,12,FALSE))</f>
        <v/>
      </c>
      <c r="F13" s="26" t="str">
        <f>IF(A13="","",VLOOKUP(A13,[1]令和3年度契約状況調査票!$C:$AR,13,FALSE))</f>
        <v/>
      </c>
      <c r="G13" s="27" t="str">
        <f>IF(A13="","",IF(VLOOKUP(A13,[1]令和3年度契約状況調査票!$C:$AR,14,FALSE)="②一般競争入札（総合評価方式）","一般競争入札"&amp;CHAR(10)&amp;"（総合評価方式）","一般競争入札"))</f>
        <v/>
      </c>
      <c r="H13" s="28" t="str">
        <f>IF(A13="","",IF(VLOOKUP(A13,[1]令和3年度契約状況調査票!$C:$AR,23,FALSE)="②同種の他の契約の予定価格を類推されるおそれがあるため公表しない","同種の他の契約の予定価格を類推されるおそれがあるため公表しない",IF(VLOOKUP(A13,[1]令和3年度契約状況調査票!$C:$AR,23,FALSE)="－","－",IF(VLOOKUP(A13,[1]令和3年度契約状況調査票!$C:$AR,9,FALSE)&lt;&gt;"",TEXT(VLOOKUP(A13,[1]令和3年度契約状況調査票!$C:$AR,16,FALSE),"#,##0円")&amp;CHAR(10)&amp;"(A)",VLOOKUP(A13,[1]令和3年度契約状況調査票!$C:$AR,16,FALSE)))))</f>
        <v/>
      </c>
      <c r="I13" s="28" t="str">
        <f>IF(A13="","",VLOOKUP(A13,[1]令和3年度契約状況調査票!$C:$AR,17,FALSE))</f>
        <v/>
      </c>
      <c r="J13" s="29" t="str">
        <f>IF(A13="","",IF(VLOOKUP(A13,[1]令和3年度契約状況調査票!$C:$AR,23,FALSE)="②同種の他の契約の予定価格を類推されるおそれがあるため公表しない","－",IF(VLOOKUP(A13,[1]令和3年度契約状況調査票!$C:$AR,23,FALSE)="－","－",IF(VLOOKUP(A13,[1]令和3年度契約状況調査票!$C:$AR,9,FALSE)&lt;&gt;"",TEXT(VLOOKUP(A13,[1]令和3年度契約状況調査票!$C:$AR,19,FALSE),"#.0%")&amp;CHAR(10)&amp;"(B/A×100)",VLOOKUP(A13,[1]令和3年度契約状況調査票!$C:$AR,19,FALSE)))))</f>
        <v/>
      </c>
      <c r="K13" s="30" t="str">
        <f>IF(A13="","",IF(VLOOKUP(A13,[1]令和3年度契約状況調査票!$C:$AR,29,FALSE)="①公益社団法人","公社",IF(VLOOKUP(A13,[1]令和3年度契約状況調査票!$C:$AR,29,FALSE)="②公益財団法人","公財","")))</f>
        <v/>
      </c>
      <c r="L13" s="30" t="str">
        <f>IF(A13="","",VLOOKUP(A13,[1]令和3年度契約状況調査票!$C:$AR,30,FALSE))</f>
        <v/>
      </c>
      <c r="M13" s="31" t="str">
        <f>IF(A13="","",IF(VLOOKUP(A13,[1]令和3年度契約状況調査票!$C:$AR,30,FALSE)="国所管",VLOOKUP(A13,[1]令和3年度契約状況調査票!$C:$AR,24,FALSE),""))</f>
        <v/>
      </c>
      <c r="N13" s="32" t="str">
        <f>IF(A13="","",IF(AND(P13="○",O13="分担契約/単価契約"),"単価契約"&amp;CHAR(10)&amp;"予定調達総額 "&amp;TEXT(VLOOKUP(A13,[1]令和3年度契約状況調査票!$C:$AR,18,FALSE),"#,##0円")&amp;"(B)"&amp;CHAR(10)&amp;"分担契約"&amp;CHAR(10)&amp;VLOOKUP(A13,[1]令和3年度契約状況調査票!$C:$AR,34,FALSE),IF(AND(P13="○",O13="分担契約"),"分担契約"&amp;CHAR(10)&amp;"契約総額 "&amp;TEXT(VLOOKUP(A13,[1]令和3年度契約状況調査票!$C:$AR,18,FALSE),"#,##0円")&amp;"(B)"&amp;CHAR(10)&amp;VLOOKUP(A13,[1]令和3年度契約状況調査票!$C:$AR,34,FALSE),(IF(O13="分担契約/単価契約","単価契約"&amp;CHAR(10)&amp;"予定調達総額 "&amp;TEXT(VLOOKUP(A13,[1]令和3年度契約状況調査票!$C:$AR,18,FALSE),"#,##0円")&amp;CHAR(10)&amp;"分担契約"&amp;CHAR(10)&amp;VLOOKUP(A13,[1]令和3年度契約状況調査票!$C:$AR,34,FALSE),IF(O13="分担契約","分担契約"&amp;CHAR(10)&amp;"契約総額 "&amp;TEXT(VLOOKUP(A13,[1]令和3年度契約状況調査票!$C:$AR,18,FALSE),"#,##0円")&amp;CHAR(10)&amp;VLOOKUP(A13,[1]令和3年度契約状況調査票!$C:$AR,34,FALSE),IF(O13="単価契約","単価契約"&amp;CHAR(10)&amp;"予定調達総額 "&amp;TEXT(VLOOKUP(A13,[1]令和3年度契約状況調査票!$C:$AR,18,FALSE),"#,##0円")&amp;CHAR(10)&amp;VLOOKUP(A13,[1]令和3年度契約状況調査票!$C:$AR,34,FALSE),VLOOKUP(A13,[1]令和3年度契約状況調査票!$C:$AR,34,FALSE))))))))</f>
        <v/>
      </c>
      <c r="O13" s="21" t="str">
        <f>IF(A13="","",VLOOKUP(A13,[1]令和3年度契約状況調査票!$C:$BY,55,FALSE))</f>
        <v/>
      </c>
      <c r="P13" s="21" t="str">
        <f>IF(A13="","",IF(VLOOKUP(A13,[1]令和3年度契約状況調査票!$C:$AR,23,FALSE)="②同種の他の契約の予定価格を類推されるおそれがあるため公表しない","×","○"))</f>
        <v/>
      </c>
    </row>
    <row r="14" spans="1:16" s="21" customFormat="1" ht="60" hidden="1" customHeight="1" x14ac:dyDescent="0.15">
      <c r="A14" s="22" t="str">
        <f>IF(MAX([1]令和3年度契約状況調査票!C9:C252)&gt;=ROW()-5,ROW()-5,"")</f>
        <v/>
      </c>
      <c r="B14" s="23" t="str">
        <f>IF(A14="","",VLOOKUP(A14,[1]令和3年度契約状況調査票!$C:$AR,7,FALSE))</f>
        <v/>
      </c>
      <c r="C14" s="24" t="str">
        <f>IF(A14="","",VLOOKUP(A14,[1]令和3年度契約状況調査票!$C:$AR,8,FALSE))</f>
        <v/>
      </c>
      <c r="D14" s="25" t="str">
        <f>IF(A14="","",VLOOKUP(A14,[1]令和3年度契約状況調査票!$C:$AR,11,FALSE))</f>
        <v/>
      </c>
      <c r="E14" s="23" t="str">
        <f>IF(A14="","",VLOOKUP(A14,[1]令和3年度契約状況調査票!$C:$AR,12,FALSE))</f>
        <v/>
      </c>
      <c r="F14" s="26" t="str">
        <f>IF(A14="","",VLOOKUP(A14,[1]令和3年度契約状況調査票!$C:$AR,13,FALSE))</f>
        <v/>
      </c>
      <c r="G14" s="27" t="str">
        <f>IF(A14="","",IF(VLOOKUP(A14,[1]令和3年度契約状況調査票!$C:$AR,14,FALSE)="②一般競争入札（総合評価方式）","一般競争入札"&amp;CHAR(10)&amp;"（総合評価方式）","一般競争入札"))</f>
        <v/>
      </c>
      <c r="H14" s="28" t="str">
        <f>IF(A14="","",IF(VLOOKUP(A14,[1]令和3年度契約状況調査票!$C:$AR,23,FALSE)="②同種の他の契約の予定価格を類推されるおそれがあるため公表しない","同種の他の契約の予定価格を類推されるおそれがあるため公表しない",IF(VLOOKUP(A14,[1]令和3年度契約状況調査票!$C:$AR,23,FALSE)="－","－",IF(VLOOKUP(A14,[1]令和3年度契約状況調査票!$C:$AR,9,FALSE)&lt;&gt;"",TEXT(VLOOKUP(A14,[1]令和3年度契約状況調査票!$C:$AR,16,FALSE),"#,##0円")&amp;CHAR(10)&amp;"(A)",VLOOKUP(A14,[1]令和3年度契約状況調査票!$C:$AR,16,FALSE)))))</f>
        <v/>
      </c>
      <c r="I14" s="28" t="str">
        <f>IF(A14="","",VLOOKUP(A14,[1]令和3年度契約状況調査票!$C:$AR,17,FALSE))</f>
        <v/>
      </c>
      <c r="J14" s="29" t="str">
        <f>IF(A14="","",IF(VLOOKUP(A14,[1]令和3年度契約状況調査票!$C:$AR,23,FALSE)="②同種の他の契約の予定価格を類推されるおそれがあるため公表しない","－",IF(VLOOKUP(A14,[1]令和3年度契約状況調査票!$C:$AR,23,FALSE)="－","－",IF(VLOOKUP(A14,[1]令和3年度契約状況調査票!$C:$AR,9,FALSE)&lt;&gt;"",TEXT(VLOOKUP(A14,[1]令和3年度契約状況調査票!$C:$AR,19,FALSE),"#.0%")&amp;CHAR(10)&amp;"(B/A×100)",VLOOKUP(A14,[1]令和3年度契約状況調査票!$C:$AR,19,FALSE)))))</f>
        <v/>
      </c>
      <c r="K14" s="30" t="str">
        <f>IF(A14="","",IF(VLOOKUP(A14,[1]令和3年度契約状況調査票!$C:$AR,29,FALSE)="①公益社団法人","公社",IF(VLOOKUP(A14,[1]令和3年度契約状況調査票!$C:$AR,29,FALSE)="②公益財団法人","公財","")))</f>
        <v/>
      </c>
      <c r="L14" s="30" t="str">
        <f>IF(A14="","",VLOOKUP(A14,[1]令和3年度契約状況調査票!$C:$AR,30,FALSE))</f>
        <v/>
      </c>
      <c r="M14" s="31" t="str">
        <f>IF(A14="","",IF(VLOOKUP(A14,[1]令和3年度契約状況調査票!$C:$AR,30,FALSE)="国所管",VLOOKUP(A14,[1]令和3年度契約状況調査票!$C:$AR,24,FALSE),""))</f>
        <v/>
      </c>
      <c r="N14" s="32" t="str">
        <f>IF(A14="","",IF(AND(P14="○",O14="分担契約/単価契約"),"単価契約"&amp;CHAR(10)&amp;"予定調達総額 "&amp;TEXT(VLOOKUP(A14,[1]令和3年度契約状況調査票!$C:$AR,18,FALSE),"#,##0円")&amp;"(B)"&amp;CHAR(10)&amp;"分担契約"&amp;CHAR(10)&amp;VLOOKUP(A14,[1]令和3年度契約状況調査票!$C:$AR,34,FALSE),IF(AND(P14="○",O14="分担契約"),"分担契約"&amp;CHAR(10)&amp;"契約総額 "&amp;TEXT(VLOOKUP(A14,[1]令和3年度契約状況調査票!$C:$AR,18,FALSE),"#,##0円")&amp;"(B)"&amp;CHAR(10)&amp;VLOOKUP(A14,[1]令和3年度契約状況調査票!$C:$AR,34,FALSE),(IF(O14="分担契約/単価契約","単価契約"&amp;CHAR(10)&amp;"予定調達総額 "&amp;TEXT(VLOOKUP(A14,[1]令和3年度契約状況調査票!$C:$AR,18,FALSE),"#,##0円")&amp;CHAR(10)&amp;"分担契約"&amp;CHAR(10)&amp;VLOOKUP(A14,[1]令和3年度契約状況調査票!$C:$AR,34,FALSE),IF(O14="分担契約","分担契約"&amp;CHAR(10)&amp;"契約総額 "&amp;TEXT(VLOOKUP(A14,[1]令和3年度契約状況調査票!$C:$AR,18,FALSE),"#,##0円")&amp;CHAR(10)&amp;VLOOKUP(A14,[1]令和3年度契約状況調査票!$C:$AR,34,FALSE),IF(O14="単価契約","単価契約"&amp;CHAR(10)&amp;"予定調達総額 "&amp;TEXT(VLOOKUP(A14,[1]令和3年度契約状況調査票!$C:$AR,18,FALSE),"#,##0円")&amp;CHAR(10)&amp;VLOOKUP(A14,[1]令和3年度契約状況調査票!$C:$AR,34,FALSE),VLOOKUP(A14,[1]令和3年度契約状況調査票!$C:$AR,34,FALSE))))))))</f>
        <v/>
      </c>
      <c r="O14" s="21" t="str">
        <f>IF(A14="","",VLOOKUP(A14,[1]令和3年度契約状況調査票!$C:$BY,55,FALSE))</f>
        <v/>
      </c>
      <c r="P14" s="21" t="str">
        <f>IF(A14="","",IF(VLOOKUP(A14,[1]令和3年度契約状況調査票!$C:$AR,23,FALSE)="②同種の他の契約の予定価格を類推されるおそれがあるため公表しない","×","○"))</f>
        <v/>
      </c>
    </row>
    <row r="15" spans="1:16" s="21" customFormat="1" ht="60" hidden="1" customHeight="1" x14ac:dyDescent="0.15">
      <c r="A15" s="22" t="str">
        <f>IF(MAX([1]令和3年度契約状況調査票!C9:C253)&gt;=ROW()-5,ROW()-5,"")</f>
        <v/>
      </c>
      <c r="B15" s="23" t="str">
        <f>IF(A15="","",VLOOKUP(A15,[1]令和3年度契約状況調査票!$C:$AR,7,FALSE))</f>
        <v/>
      </c>
      <c r="C15" s="24" t="str">
        <f>IF(A15="","",VLOOKUP(A15,[1]令和3年度契約状況調査票!$C:$AR,8,FALSE))</f>
        <v/>
      </c>
      <c r="D15" s="25" t="str">
        <f>IF(A15="","",VLOOKUP(A15,[1]令和3年度契約状況調査票!$C:$AR,11,FALSE))</f>
        <v/>
      </c>
      <c r="E15" s="23" t="str">
        <f>IF(A15="","",VLOOKUP(A15,[1]令和3年度契約状況調査票!$C:$AR,12,FALSE))</f>
        <v/>
      </c>
      <c r="F15" s="26" t="str">
        <f>IF(A15="","",VLOOKUP(A15,[1]令和3年度契約状況調査票!$C:$AR,13,FALSE))</f>
        <v/>
      </c>
      <c r="G15" s="27" t="str">
        <f>IF(A15="","",IF(VLOOKUP(A15,[1]令和3年度契約状況調査票!$C:$AR,14,FALSE)="②一般競争入札（総合評価方式）","一般競争入札"&amp;CHAR(10)&amp;"（総合評価方式）","一般競争入札"))</f>
        <v/>
      </c>
      <c r="H15" s="28" t="str">
        <f>IF(A15="","",IF(VLOOKUP(A15,[1]令和3年度契約状況調査票!$C:$AR,23,FALSE)="②同種の他の契約の予定価格を類推されるおそれがあるため公表しない","同種の他の契約の予定価格を類推されるおそれがあるため公表しない",IF(VLOOKUP(A15,[1]令和3年度契約状況調査票!$C:$AR,23,FALSE)="－","－",IF(VLOOKUP(A15,[1]令和3年度契約状況調査票!$C:$AR,9,FALSE)&lt;&gt;"",TEXT(VLOOKUP(A15,[1]令和3年度契約状況調査票!$C:$AR,16,FALSE),"#,##0円")&amp;CHAR(10)&amp;"(A)",VLOOKUP(A15,[1]令和3年度契約状況調査票!$C:$AR,16,FALSE)))))</f>
        <v/>
      </c>
      <c r="I15" s="28" t="str">
        <f>IF(A15="","",VLOOKUP(A15,[1]令和3年度契約状況調査票!$C:$AR,17,FALSE))</f>
        <v/>
      </c>
      <c r="J15" s="29" t="str">
        <f>IF(A15="","",IF(VLOOKUP(A15,[1]令和3年度契約状況調査票!$C:$AR,23,FALSE)="②同種の他の契約の予定価格を類推されるおそれがあるため公表しない","－",IF(VLOOKUP(A15,[1]令和3年度契約状況調査票!$C:$AR,23,FALSE)="－","－",IF(VLOOKUP(A15,[1]令和3年度契約状況調査票!$C:$AR,9,FALSE)&lt;&gt;"",TEXT(VLOOKUP(A15,[1]令和3年度契約状況調査票!$C:$AR,19,FALSE),"#.0%")&amp;CHAR(10)&amp;"(B/A×100)",VLOOKUP(A15,[1]令和3年度契約状況調査票!$C:$AR,19,FALSE)))))</f>
        <v/>
      </c>
      <c r="K15" s="30" t="str">
        <f>IF(A15="","",IF(VLOOKUP(A15,[1]令和3年度契約状況調査票!$C:$AR,29,FALSE)="①公益社団法人","公社",IF(VLOOKUP(A15,[1]令和3年度契約状況調査票!$C:$AR,29,FALSE)="②公益財団法人","公財","")))</f>
        <v/>
      </c>
      <c r="L15" s="30" t="str">
        <f>IF(A15="","",VLOOKUP(A15,[1]令和3年度契約状況調査票!$C:$AR,30,FALSE))</f>
        <v/>
      </c>
      <c r="M15" s="31" t="str">
        <f>IF(A15="","",IF(VLOOKUP(A15,[1]令和3年度契約状況調査票!$C:$AR,30,FALSE)="国所管",VLOOKUP(A15,[1]令和3年度契約状況調査票!$C:$AR,24,FALSE),""))</f>
        <v/>
      </c>
      <c r="N15" s="32" t="str">
        <f>IF(A15="","",IF(AND(P15="○",O15="分担契約/単価契約"),"単価契約"&amp;CHAR(10)&amp;"予定調達総額 "&amp;TEXT(VLOOKUP(A15,[1]令和3年度契約状況調査票!$C:$AR,18,FALSE),"#,##0円")&amp;"(B)"&amp;CHAR(10)&amp;"分担契約"&amp;CHAR(10)&amp;VLOOKUP(A15,[1]令和3年度契約状況調査票!$C:$AR,34,FALSE),IF(AND(P15="○",O15="分担契約"),"分担契約"&amp;CHAR(10)&amp;"契約総額 "&amp;TEXT(VLOOKUP(A15,[1]令和3年度契約状況調査票!$C:$AR,18,FALSE),"#,##0円")&amp;"(B)"&amp;CHAR(10)&amp;VLOOKUP(A15,[1]令和3年度契約状況調査票!$C:$AR,34,FALSE),(IF(O15="分担契約/単価契約","単価契約"&amp;CHAR(10)&amp;"予定調達総額 "&amp;TEXT(VLOOKUP(A15,[1]令和3年度契約状況調査票!$C:$AR,18,FALSE),"#,##0円")&amp;CHAR(10)&amp;"分担契約"&amp;CHAR(10)&amp;VLOOKUP(A15,[1]令和3年度契約状況調査票!$C:$AR,34,FALSE),IF(O15="分担契約","分担契約"&amp;CHAR(10)&amp;"契約総額 "&amp;TEXT(VLOOKUP(A15,[1]令和3年度契約状況調査票!$C:$AR,18,FALSE),"#,##0円")&amp;CHAR(10)&amp;VLOOKUP(A15,[1]令和3年度契約状況調査票!$C:$AR,34,FALSE),IF(O15="単価契約","単価契約"&amp;CHAR(10)&amp;"予定調達総額 "&amp;TEXT(VLOOKUP(A15,[1]令和3年度契約状況調査票!$C:$AR,18,FALSE),"#,##0円")&amp;CHAR(10)&amp;VLOOKUP(A15,[1]令和3年度契約状況調査票!$C:$AR,34,FALSE),VLOOKUP(A15,[1]令和3年度契約状況調査票!$C:$AR,34,FALSE))))))))</f>
        <v/>
      </c>
      <c r="O15" s="21" t="str">
        <f>IF(A15="","",VLOOKUP(A15,[1]令和3年度契約状況調査票!$C:$BY,55,FALSE))</f>
        <v/>
      </c>
      <c r="P15" s="21" t="str">
        <f>IF(A15="","",IF(VLOOKUP(A15,[1]令和3年度契約状況調査票!$C:$AR,23,FALSE)="②同種の他の契約の予定価格を類推されるおそれがあるため公表しない","×","○"))</f>
        <v/>
      </c>
    </row>
    <row r="16" spans="1:16" s="21" customFormat="1" ht="60" hidden="1" customHeight="1" x14ac:dyDescent="0.15">
      <c r="A16" s="22" t="str">
        <f>IF(MAX([1]令和3年度契約状況調査票!C10:C254)&gt;=ROW()-5,ROW()-5,"")</f>
        <v/>
      </c>
      <c r="B16" s="23" t="str">
        <f>IF(A16="","",VLOOKUP(A16,[1]令和3年度契約状況調査票!$C:$AR,7,FALSE))</f>
        <v/>
      </c>
      <c r="C16" s="24" t="str">
        <f>IF(A16="","",VLOOKUP(A16,[1]令和3年度契約状況調査票!$C:$AR,8,FALSE))</f>
        <v/>
      </c>
      <c r="D16" s="25" t="str">
        <f>IF(A16="","",VLOOKUP(A16,[1]令和3年度契約状況調査票!$C:$AR,11,FALSE))</f>
        <v/>
      </c>
      <c r="E16" s="23" t="str">
        <f>IF(A16="","",VLOOKUP(A16,[1]令和3年度契約状況調査票!$C:$AR,12,FALSE))</f>
        <v/>
      </c>
      <c r="F16" s="26" t="str">
        <f>IF(A16="","",VLOOKUP(A16,[1]令和3年度契約状況調査票!$C:$AR,13,FALSE))</f>
        <v/>
      </c>
      <c r="G16" s="27" t="str">
        <f>IF(A16="","",IF(VLOOKUP(A16,[1]令和3年度契約状況調査票!$C:$AR,14,FALSE)="②一般競争入札（総合評価方式）","一般競争入札"&amp;CHAR(10)&amp;"（総合評価方式）","一般競争入札"))</f>
        <v/>
      </c>
      <c r="H16" s="28" t="str">
        <f>IF(A16="","",IF(VLOOKUP(A16,[1]令和3年度契約状況調査票!$C:$AR,23,FALSE)="②同種の他の契約の予定価格を類推されるおそれがあるため公表しない","同種の他の契約の予定価格を類推されるおそれがあるため公表しない",IF(VLOOKUP(A16,[1]令和3年度契約状況調査票!$C:$AR,23,FALSE)="－","－",IF(VLOOKUP(A16,[1]令和3年度契約状況調査票!$C:$AR,9,FALSE)&lt;&gt;"",TEXT(VLOOKUP(A16,[1]令和3年度契約状況調査票!$C:$AR,16,FALSE),"#,##0円")&amp;CHAR(10)&amp;"(A)",VLOOKUP(A16,[1]令和3年度契約状況調査票!$C:$AR,16,FALSE)))))</f>
        <v/>
      </c>
      <c r="I16" s="28" t="str">
        <f>IF(A16="","",VLOOKUP(A16,[1]令和3年度契約状況調査票!$C:$AR,17,FALSE))</f>
        <v/>
      </c>
      <c r="J16" s="29" t="str">
        <f>IF(A16="","",IF(VLOOKUP(A16,[1]令和3年度契約状況調査票!$C:$AR,23,FALSE)="②同種の他の契約の予定価格を類推されるおそれがあるため公表しない","－",IF(VLOOKUP(A16,[1]令和3年度契約状況調査票!$C:$AR,23,FALSE)="－","－",IF(VLOOKUP(A16,[1]令和3年度契約状況調査票!$C:$AR,9,FALSE)&lt;&gt;"",TEXT(VLOOKUP(A16,[1]令和3年度契約状況調査票!$C:$AR,19,FALSE),"#.0%")&amp;CHAR(10)&amp;"(B/A×100)",VLOOKUP(A16,[1]令和3年度契約状況調査票!$C:$AR,19,FALSE)))))</f>
        <v/>
      </c>
      <c r="K16" s="30" t="str">
        <f>IF(A16="","",IF(VLOOKUP(A16,[1]令和3年度契約状況調査票!$C:$AR,29,FALSE)="①公益社団法人","公社",IF(VLOOKUP(A16,[1]令和3年度契約状況調査票!$C:$AR,29,FALSE)="②公益財団法人","公財","")))</f>
        <v/>
      </c>
      <c r="L16" s="30" t="str">
        <f>IF(A16="","",VLOOKUP(A16,[1]令和3年度契約状況調査票!$C:$AR,30,FALSE))</f>
        <v/>
      </c>
      <c r="M16" s="31" t="str">
        <f>IF(A16="","",IF(VLOOKUP(A16,[1]令和3年度契約状況調査票!$C:$AR,30,FALSE)="国所管",VLOOKUP(A16,[1]令和3年度契約状況調査票!$C:$AR,24,FALSE),""))</f>
        <v/>
      </c>
      <c r="N16" s="32" t="str">
        <f>IF(A16="","",IF(AND(P16="○",O16="分担契約/単価契約"),"単価契約"&amp;CHAR(10)&amp;"予定調達総額 "&amp;TEXT(VLOOKUP(A16,[1]令和3年度契約状況調査票!$C:$AR,18,FALSE),"#,##0円")&amp;"(B)"&amp;CHAR(10)&amp;"分担契約"&amp;CHAR(10)&amp;VLOOKUP(A16,[1]令和3年度契約状況調査票!$C:$AR,34,FALSE),IF(AND(P16="○",O16="分担契約"),"分担契約"&amp;CHAR(10)&amp;"契約総額 "&amp;TEXT(VLOOKUP(A16,[1]令和3年度契約状況調査票!$C:$AR,18,FALSE),"#,##0円")&amp;"(B)"&amp;CHAR(10)&amp;VLOOKUP(A16,[1]令和3年度契約状況調査票!$C:$AR,34,FALSE),(IF(O16="分担契約/単価契約","単価契約"&amp;CHAR(10)&amp;"予定調達総額 "&amp;TEXT(VLOOKUP(A16,[1]令和3年度契約状況調査票!$C:$AR,18,FALSE),"#,##0円")&amp;CHAR(10)&amp;"分担契約"&amp;CHAR(10)&amp;VLOOKUP(A16,[1]令和3年度契約状況調査票!$C:$AR,34,FALSE),IF(O16="分担契約","分担契約"&amp;CHAR(10)&amp;"契約総額 "&amp;TEXT(VLOOKUP(A16,[1]令和3年度契約状況調査票!$C:$AR,18,FALSE),"#,##0円")&amp;CHAR(10)&amp;VLOOKUP(A16,[1]令和3年度契約状況調査票!$C:$AR,34,FALSE),IF(O16="単価契約","単価契約"&amp;CHAR(10)&amp;"予定調達総額 "&amp;TEXT(VLOOKUP(A16,[1]令和3年度契約状況調査票!$C:$AR,18,FALSE),"#,##0円")&amp;CHAR(10)&amp;VLOOKUP(A16,[1]令和3年度契約状況調査票!$C:$AR,34,FALSE),VLOOKUP(A16,[1]令和3年度契約状況調査票!$C:$AR,34,FALSE))))))))</f>
        <v/>
      </c>
      <c r="O16" s="21" t="str">
        <f>IF(A16="","",VLOOKUP(A16,[1]令和3年度契約状況調査票!$C:$BY,55,FALSE))</f>
        <v/>
      </c>
      <c r="P16" s="21" t="str">
        <f>IF(A16="","",IF(VLOOKUP(A16,[1]令和3年度契約状況調査票!$C:$AR,23,FALSE)="②同種の他の契約の予定価格を類推されるおそれがあるため公表しない","×","○"))</f>
        <v/>
      </c>
    </row>
    <row r="17" spans="1:16" s="21" customFormat="1" ht="60" hidden="1" customHeight="1" x14ac:dyDescent="0.15">
      <c r="A17" s="22" t="str">
        <f>IF(MAX([1]令和3年度契約状況調査票!C11:C255)&gt;=ROW()-5,ROW()-5,"")</f>
        <v/>
      </c>
      <c r="B17" s="23" t="str">
        <f>IF(A17="","",VLOOKUP(A17,[1]令和3年度契約状況調査票!$C:$AR,7,FALSE))</f>
        <v/>
      </c>
      <c r="C17" s="24" t="str">
        <f>IF(A17="","",VLOOKUP(A17,[1]令和3年度契約状況調査票!$C:$AR,8,FALSE))</f>
        <v/>
      </c>
      <c r="D17" s="25" t="str">
        <f>IF(A17="","",VLOOKUP(A17,[1]令和3年度契約状況調査票!$C:$AR,11,FALSE))</f>
        <v/>
      </c>
      <c r="E17" s="23" t="str">
        <f>IF(A17="","",VLOOKUP(A17,[1]令和3年度契約状況調査票!$C:$AR,12,FALSE))</f>
        <v/>
      </c>
      <c r="F17" s="26" t="str">
        <f>IF(A17="","",VLOOKUP(A17,[1]令和3年度契約状況調査票!$C:$AR,13,FALSE))</f>
        <v/>
      </c>
      <c r="G17" s="27" t="str">
        <f>IF(A17="","",IF(VLOOKUP(A17,[1]令和3年度契約状況調査票!$C:$AR,14,FALSE)="②一般競争入札（総合評価方式）","一般競争入札"&amp;CHAR(10)&amp;"（総合評価方式）","一般競争入札"))</f>
        <v/>
      </c>
      <c r="H17" s="28" t="str">
        <f>IF(A17="","",IF(VLOOKUP(A17,[1]令和3年度契約状況調査票!$C:$AR,23,FALSE)="②同種の他の契約の予定価格を類推されるおそれがあるため公表しない","同種の他の契約の予定価格を類推されるおそれがあるため公表しない",IF(VLOOKUP(A17,[1]令和3年度契約状況調査票!$C:$AR,23,FALSE)="－","－",IF(VLOOKUP(A17,[1]令和3年度契約状況調査票!$C:$AR,9,FALSE)&lt;&gt;"",TEXT(VLOOKUP(A17,[1]令和3年度契約状況調査票!$C:$AR,16,FALSE),"#,##0円")&amp;CHAR(10)&amp;"(A)",VLOOKUP(A17,[1]令和3年度契約状況調査票!$C:$AR,16,FALSE)))))</f>
        <v/>
      </c>
      <c r="I17" s="28" t="str">
        <f>IF(A17="","",VLOOKUP(A17,[1]令和3年度契約状況調査票!$C:$AR,17,FALSE))</f>
        <v/>
      </c>
      <c r="J17" s="29" t="str">
        <f>IF(A17="","",IF(VLOOKUP(A17,[1]令和3年度契約状況調査票!$C:$AR,23,FALSE)="②同種の他の契約の予定価格を類推されるおそれがあるため公表しない","－",IF(VLOOKUP(A17,[1]令和3年度契約状況調査票!$C:$AR,23,FALSE)="－","－",IF(VLOOKUP(A17,[1]令和3年度契約状況調査票!$C:$AR,9,FALSE)&lt;&gt;"",TEXT(VLOOKUP(A17,[1]令和3年度契約状況調査票!$C:$AR,19,FALSE),"#.0%")&amp;CHAR(10)&amp;"(B/A×100)",VLOOKUP(A17,[1]令和3年度契約状況調査票!$C:$AR,19,FALSE)))))</f>
        <v/>
      </c>
      <c r="K17" s="30" t="str">
        <f>IF(A17="","",IF(VLOOKUP(A17,[1]令和3年度契約状況調査票!$C:$AR,29,FALSE)="①公益社団法人","公社",IF(VLOOKUP(A17,[1]令和3年度契約状況調査票!$C:$AR,29,FALSE)="②公益財団法人","公財","")))</f>
        <v/>
      </c>
      <c r="L17" s="30" t="str">
        <f>IF(A17="","",VLOOKUP(A17,[1]令和3年度契約状況調査票!$C:$AR,30,FALSE))</f>
        <v/>
      </c>
      <c r="M17" s="31" t="str">
        <f>IF(A17="","",IF(VLOOKUP(A17,[1]令和3年度契約状況調査票!$C:$AR,30,FALSE)="国所管",VLOOKUP(A17,[1]令和3年度契約状況調査票!$C:$AR,24,FALSE),""))</f>
        <v/>
      </c>
      <c r="N17" s="32" t="str">
        <f>IF(A17="","",IF(AND(P17="○",O17="分担契約/単価契約"),"単価契約"&amp;CHAR(10)&amp;"予定調達総額 "&amp;TEXT(VLOOKUP(A17,[1]令和3年度契約状況調査票!$C:$AR,18,FALSE),"#,##0円")&amp;"(B)"&amp;CHAR(10)&amp;"分担契約"&amp;CHAR(10)&amp;VLOOKUP(A17,[1]令和3年度契約状況調査票!$C:$AR,34,FALSE),IF(AND(P17="○",O17="分担契約"),"分担契約"&amp;CHAR(10)&amp;"契約総額 "&amp;TEXT(VLOOKUP(A17,[1]令和3年度契約状況調査票!$C:$AR,18,FALSE),"#,##0円")&amp;"(B)"&amp;CHAR(10)&amp;VLOOKUP(A17,[1]令和3年度契約状況調査票!$C:$AR,34,FALSE),(IF(O17="分担契約/単価契約","単価契約"&amp;CHAR(10)&amp;"予定調達総額 "&amp;TEXT(VLOOKUP(A17,[1]令和3年度契約状況調査票!$C:$AR,18,FALSE),"#,##0円")&amp;CHAR(10)&amp;"分担契約"&amp;CHAR(10)&amp;VLOOKUP(A17,[1]令和3年度契約状況調査票!$C:$AR,34,FALSE),IF(O17="分担契約","分担契約"&amp;CHAR(10)&amp;"契約総額 "&amp;TEXT(VLOOKUP(A17,[1]令和3年度契約状況調査票!$C:$AR,18,FALSE),"#,##0円")&amp;CHAR(10)&amp;VLOOKUP(A17,[1]令和3年度契約状況調査票!$C:$AR,34,FALSE),IF(O17="単価契約","単価契約"&amp;CHAR(10)&amp;"予定調達総額 "&amp;TEXT(VLOOKUP(A17,[1]令和3年度契約状況調査票!$C:$AR,18,FALSE),"#,##0円")&amp;CHAR(10)&amp;VLOOKUP(A17,[1]令和3年度契約状況調査票!$C:$AR,34,FALSE),VLOOKUP(A17,[1]令和3年度契約状況調査票!$C:$AR,34,FALSE))))))))</f>
        <v/>
      </c>
      <c r="O17" s="21" t="str">
        <f>IF(A17="","",VLOOKUP(A17,[1]令和3年度契約状況調査票!$C:$BY,55,FALSE))</f>
        <v/>
      </c>
      <c r="P17" s="21" t="str">
        <f>IF(A17="","",IF(VLOOKUP(A17,[1]令和3年度契約状況調査票!$C:$AR,23,FALSE)="②同種の他の契約の予定価格を類推されるおそれがあるため公表しない","×","○"))</f>
        <v/>
      </c>
    </row>
    <row r="18" spans="1:16" s="21" customFormat="1" ht="60" hidden="1" customHeight="1" x14ac:dyDescent="0.15">
      <c r="A18" s="22" t="str">
        <f>IF(MAX([1]令和3年度契約状況調査票!C12:C256)&gt;=ROW()-5,ROW()-5,"")</f>
        <v/>
      </c>
      <c r="B18" s="23" t="str">
        <f>IF(A18="","",VLOOKUP(A18,[1]令和3年度契約状況調査票!$C:$AR,7,FALSE))</f>
        <v/>
      </c>
      <c r="C18" s="24" t="str">
        <f>IF(A18="","",VLOOKUP(A18,[1]令和3年度契約状況調査票!$C:$AR,8,FALSE))</f>
        <v/>
      </c>
      <c r="D18" s="25" t="str">
        <f>IF(A18="","",VLOOKUP(A18,[1]令和3年度契約状況調査票!$C:$AR,11,FALSE))</f>
        <v/>
      </c>
      <c r="E18" s="23" t="str">
        <f>IF(A18="","",VLOOKUP(A18,[1]令和3年度契約状況調査票!$C:$AR,12,FALSE))</f>
        <v/>
      </c>
      <c r="F18" s="26" t="str">
        <f>IF(A18="","",VLOOKUP(A18,[1]令和3年度契約状況調査票!$C:$AR,13,FALSE))</f>
        <v/>
      </c>
      <c r="G18" s="27" t="str">
        <f>IF(A18="","",IF(VLOOKUP(A18,[1]令和3年度契約状況調査票!$C:$AR,14,FALSE)="②一般競争入札（総合評価方式）","一般競争入札"&amp;CHAR(10)&amp;"（総合評価方式）","一般競争入札"))</f>
        <v/>
      </c>
      <c r="H18" s="28" t="str">
        <f>IF(A18="","",IF(VLOOKUP(A18,[1]令和3年度契約状況調査票!$C:$AR,23,FALSE)="②同種の他の契約の予定価格を類推されるおそれがあるため公表しない","同種の他の契約の予定価格を類推されるおそれがあるため公表しない",IF(VLOOKUP(A18,[1]令和3年度契約状況調査票!$C:$AR,23,FALSE)="－","－",IF(VLOOKUP(A18,[1]令和3年度契約状況調査票!$C:$AR,9,FALSE)&lt;&gt;"",TEXT(VLOOKUP(A18,[1]令和3年度契約状況調査票!$C:$AR,16,FALSE),"#,##0円")&amp;CHAR(10)&amp;"(A)",VLOOKUP(A18,[1]令和3年度契約状況調査票!$C:$AR,16,FALSE)))))</f>
        <v/>
      </c>
      <c r="I18" s="28" t="str">
        <f>IF(A18="","",VLOOKUP(A18,[1]令和3年度契約状況調査票!$C:$AR,17,FALSE))</f>
        <v/>
      </c>
      <c r="J18" s="29" t="str">
        <f>IF(A18="","",IF(VLOOKUP(A18,[1]令和3年度契約状況調査票!$C:$AR,23,FALSE)="②同種の他の契約の予定価格を類推されるおそれがあるため公表しない","－",IF(VLOOKUP(A18,[1]令和3年度契約状況調査票!$C:$AR,23,FALSE)="－","－",IF(VLOOKUP(A18,[1]令和3年度契約状況調査票!$C:$AR,9,FALSE)&lt;&gt;"",TEXT(VLOOKUP(A18,[1]令和3年度契約状況調査票!$C:$AR,19,FALSE),"#.0%")&amp;CHAR(10)&amp;"(B/A×100)",VLOOKUP(A18,[1]令和3年度契約状況調査票!$C:$AR,19,FALSE)))))</f>
        <v/>
      </c>
      <c r="K18" s="30" t="str">
        <f>IF(A18="","",IF(VLOOKUP(A18,[1]令和3年度契約状況調査票!$C:$AR,29,FALSE)="①公益社団法人","公社",IF(VLOOKUP(A18,[1]令和3年度契約状況調査票!$C:$AR,29,FALSE)="②公益財団法人","公財","")))</f>
        <v/>
      </c>
      <c r="L18" s="30" t="str">
        <f>IF(A18="","",VLOOKUP(A18,[1]令和3年度契約状況調査票!$C:$AR,30,FALSE))</f>
        <v/>
      </c>
      <c r="M18" s="31" t="str">
        <f>IF(A18="","",IF(VLOOKUP(A18,[1]令和3年度契約状況調査票!$C:$AR,30,FALSE)="国所管",VLOOKUP(A18,[1]令和3年度契約状況調査票!$C:$AR,24,FALSE),""))</f>
        <v/>
      </c>
      <c r="N18" s="32" t="str">
        <f>IF(A18="","",IF(AND(P18="○",O18="分担契約/単価契約"),"単価契約"&amp;CHAR(10)&amp;"予定調達総額 "&amp;TEXT(VLOOKUP(A18,[1]令和3年度契約状況調査票!$C:$AR,18,FALSE),"#,##0円")&amp;"(B)"&amp;CHAR(10)&amp;"分担契約"&amp;CHAR(10)&amp;VLOOKUP(A18,[1]令和3年度契約状況調査票!$C:$AR,34,FALSE),IF(AND(P18="○",O18="分担契約"),"分担契約"&amp;CHAR(10)&amp;"契約総額 "&amp;TEXT(VLOOKUP(A18,[1]令和3年度契約状況調査票!$C:$AR,18,FALSE),"#,##0円")&amp;"(B)"&amp;CHAR(10)&amp;VLOOKUP(A18,[1]令和3年度契約状況調査票!$C:$AR,34,FALSE),(IF(O18="分担契約/単価契約","単価契約"&amp;CHAR(10)&amp;"予定調達総額 "&amp;TEXT(VLOOKUP(A18,[1]令和3年度契約状況調査票!$C:$AR,18,FALSE),"#,##0円")&amp;CHAR(10)&amp;"分担契約"&amp;CHAR(10)&amp;VLOOKUP(A18,[1]令和3年度契約状況調査票!$C:$AR,34,FALSE),IF(O18="分担契約","分担契約"&amp;CHAR(10)&amp;"契約総額 "&amp;TEXT(VLOOKUP(A18,[1]令和3年度契約状況調査票!$C:$AR,18,FALSE),"#,##0円")&amp;CHAR(10)&amp;VLOOKUP(A18,[1]令和3年度契約状況調査票!$C:$AR,34,FALSE),IF(O18="単価契約","単価契約"&amp;CHAR(10)&amp;"予定調達総額 "&amp;TEXT(VLOOKUP(A18,[1]令和3年度契約状況調査票!$C:$AR,18,FALSE),"#,##0円")&amp;CHAR(10)&amp;VLOOKUP(A18,[1]令和3年度契約状況調査票!$C:$AR,34,FALSE),VLOOKUP(A18,[1]令和3年度契約状況調査票!$C:$AR,34,FALSE))))))))</f>
        <v/>
      </c>
      <c r="O18" s="21" t="str">
        <f>IF(A18="","",VLOOKUP(A18,[1]令和3年度契約状況調査票!$C:$BY,55,FALSE))</f>
        <v/>
      </c>
      <c r="P18" s="21" t="str">
        <f>IF(A18="","",IF(VLOOKUP(A18,[1]令和3年度契約状況調査票!$C:$AR,23,FALSE)="②同種の他の契約の予定価格を類推されるおそれがあるため公表しない","×","○"))</f>
        <v/>
      </c>
    </row>
    <row r="19" spans="1:16" s="21" customFormat="1" ht="60" hidden="1" customHeight="1" x14ac:dyDescent="0.15">
      <c r="A19" s="22" t="str">
        <f>IF(MAX([1]令和3年度契約状況調査票!C13:C257)&gt;=ROW()-5,ROW()-5,"")</f>
        <v/>
      </c>
      <c r="B19" s="23" t="str">
        <f>IF(A19="","",VLOOKUP(A19,[1]令和3年度契約状況調査票!$C:$AR,7,FALSE))</f>
        <v/>
      </c>
      <c r="C19" s="24" t="str">
        <f>IF(A19="","",VLOOKUP(A19,[1]令和3年度契約状況調査票!$C:$AR,8,FALSE))</f>
        <v/>
      </c>
      <c r="D19" s="25" t="str">
        <f>IF(A19="","",VLOOKUP(A19,[1]令和3年度契約状況調査票!$C:$AR,11,FALSE))</f>
        <v/>
      </c>
      <c r="E19" s="23" t="str">
        <f>IF(A19="","",VLOOKUP(A19,[1]令和3年度契約状況調査票!$C:$AR,12,FALSE))</f>
        <v/>
      </c>
      <c r="F19" s="26" t="str">
        <f>IF(A19="","",VLOOKUP(A19,[1]令和3年度契約状況調査票!$C:$AR,13,FALSE))</f>
        <v/>
      </c>
      <c r="G19" s="27" t="str">
        <f>IF(A19="","",IF(VLOOKUP(A19,[1]令和3年度契約状況調査票!$C:$AR,14,FALSE)="②一般競争入札（総合評価方式）","一般競争入札"&amp;CHAR(10)&amp;"（総合評価方式）","一般競争入札"))</f>
        <v/>
      </c>
      <c r="H19" s="28" t="str">
        <f>IF(A19="","",IF(VLOOKUP(A19,[1]令和3年度契約状況調査票!$C:$AR,23,FALSE)="②同種の他の契約の予定価格を類推されるおそれがあるため公表しない","同種の他の契約の予定価格を類推されるおそれがあるため公表しない",IF(VLOOKUP(A19,[1]令和3年度契約状況調査票!$C:$AR,23,FALSE)="－","－",IF(VLOOKUP(A19,[1]令和3年度契約状況調査票!$C:$AR,9,FALSE)&lt;&gt;"",TEXT(VLOOKUP(A19,[1]令和3年度契約状況調査票!$C:$AR,16,FALSE),"#,##0円")&amp;CHAR(10)&amp;"(A)",VLOOKUP(A19,[1]令和3年度契約状況調査票!$C:$AR,16,FALSE)))))</f>
        <v/>
      </c>
      <c r="I19" s="28" t="str">
        <f>IF(A19="","",VLOOKUP(A19,[1]令和3年度契約状況調査票!$C:$AR,17,FALSE))</f>
        <v/>
      </c>
      <c r="J19" s="29" t="str">
        <f>IF(A19="","",IF(VLOOKUP(A19,[1]令和3年度契約状況調査票!$C:$AR,23,FALSE)="②同種の他の契約の予定価格を類推されるおそれがあるため公表しない","－",IF(VLOOKUP(A19,[1]令和3年度契約状況調査票!$C:$AR,23,FALSE)="－","－",IF(VLOOKUP(A19,[1]令和3年度契約状況調査票!$C:$AR,9,FALSE)&lt;&gt;"",TEXT(VLOOKUP(A19,[1]令和3年度契約状況調査票!$C:$AR,19,FALSE),"#.0%")&amp;CHAR(10)&amp;"(B/A×100)",VLOOKUP(A19,[1]令和3年度契約状況調査票!$C:$AR,19,FALSE)))))</f>
        <v/>
      </c>
      <c r="K19" s="30" t="str">
        <f>IF(A19="","",IF(VLOOKUP(A19,[1]令和3年度契約状況調査票!$C:$AR,29,FALSE)="①公益社団法人","公社",IF(VLOOKUP(A19,[1]令和3年度契約状況調査票!$C:$AR,29,FALSE)="②公益財団法人","公財","")))</f>
        <v/>
      </c>
      <c r="L19" s="30" t="str">
        <f>IF(A19="","",VLOOKUP(A19,[1]令和3年度契約状況調査票!$C:$AR,30,FALSE))</f>
        <v/>
      </c>
      <c r="M19" s="31" t="str">
        <f>IF(A19="","",IF(VLOOKUP(A19,[1]令和3年度契約状況調査票!$C:$AR,30,FALSE)="国所管",VLOOKUP(A19,[1]令和3年度契約状況調査票!$C:$AR,24,FALSE),""))</f>
        <v/>
      </c>
      <c r="N19" s="32" t="str">
        <f>IF(A19="","",IF(AND(P19="○",O19="分担契約/単価契約"),"単価契約"&amp;CHAR(10)&amp;"予定調達総額 "&amp;TEXT(VLOOKUP(A19,[1]令和3年度契約状況調査票!$C:$AR,18,FALSE),"#,##0円")&amp;"(B)"&amp;CHAR(10)&amp;"分担契約"&amp;CHAR(10)&amp;VLOOKUP(A19,[1]令和3年度契約状況調査票!$C:$AR,34,FALSE),IF(AND(P19="○",O19="分担契約"),"分担契約"&amp;CHAR(10)&amp;"契約総額 "&amp;TEXT(VLOOKUP(A19,[1]令和3年度契約状況調査票!$C:$AR,18,FALSE),"#,##0円")&amp;"(B)"&amp;CHAR(10)&amp;VLOOKUP(A19,[1]令和3年度契約状況調査票!$C:$AR,34,FALSE),(IF(O19="分担契約/単価契約","単価契約"&amp;CHAR(10)&amp;"予定調達総額 "&amp;TEXT(VLOOKUP(A19,[1]令和3年度契約状況調査票!$C:$AR,18,FALSE),"#,##0円")&amp;CHAR(10)&amp;"分担契約"&amp;CHAR(10)&amp;VLOOKUP(A19,[1]令和3年度契約状況調査票!$C:$AR,34,FALSE),IF(O19="分担契約","分担契約"&amp;CHAR(10)&amp;"契約総額 "&amp;TEXT(VLOOKUP(A19,[1]令和3年度契約状況調査票!$C:$AR,18,FALSE),"#,##0円")&amp;CHAR(10)&amp;VLOOKUP(A19,[1]令和3年度契約状況調査票!$C:$AR,34,FALSE),IF(O19="単価契約","単価契約"&amp;CHAR(10)&amp;"予定調達総額 "&amp;TEXT(VLOOKUP(A19,[1]令和3年度契約状況調査票!$C:$AR,18,FALSE),"#,##0円")&amp;CHAR(10)&amp;VLOOKUP(A19,[1]令和3年度契約状況調査票!$C:$AR,34,FALSE),VLOOKUP(A19,[1]令和3年度契約状況調査票!$C:$AR,34,FALSE))))))))</f>
        <v/>
      </c>
      <c r="O19" s="21" t="str">
        <f>IF(A19="","",VLOOKUP(A19,[1]令和3年度契約状況調査票!$C:$BY,55,FALSE))</f>
        <v/>
      </c>
      <c r="P19" s="21" t="str">
        <f>IF(A19="","",IF(VLOOKUP(A19,[1]令和3年度契約状況調査票!$C:$AR,23,FALSE)="②同種の他の契約の予定価格を類推されるおそれがあるため公表しない","×","○"))</f>
        <v/>
      </c>
    </row>
    <row r="20" spans="1:16" s="21" customFormat="1" ht="60" hidden="1" customHeight="1" x14ac:dyDescent="0.15">
      <c r="A20" s="22" t="str">
        <f>IF(MAX([1]令和3年度契約状況調査票!C14:C258)&gt;=ROW()-5,ROW()-5,"")</f>
        <v/>
      </c>
      <c r="B20" s="23" t="str">
        <f>IF(A20="","",VLOOKUP(A20,[1]令和3年度契約状況調査票!$C:$AR,7,FALSE))</f>
        <v/>
      </c>
      <c r="C20" s="24" t="str">
        <f>IF(A20="","",VLOOKUP(A20,[1]令和3年度契約状況調査票!$C:$AR,8,FALSE))</f>
        <v/>
      </c>
      <c r="D20" s="25" t="str">
        <f>IF(A20="","",VLOOKUP(A20,[1]令和3年度契約状況調査票!$C:$AR,11,FALSE))</f>
        <v/>
      </c>
      <c r="E20" s="23" t="str">
        <f>IF(A20="","",VLOOKUP(A20,[1]令和3年度契約状況調査票!$C:$AR,12,FALSE))</f>
        <v/>
      </c>
      <c r="F20" s="26" t="str">
        <f>IF(A20="","",VLOOKUP(A20,[1]令和3年度契約状況調査票!$C:$AR,13,FALSE))</f>
        <v/>
      </c>
      <c r="G20" s="27" t="str">
        <f>IF(A20="","",IF(VLOOKUP(A20,[1]令和3年度契約状況調査票!$C:$AR,14,FALSE)="②一般競争入札（総合評価方式）","一般競争入札"&amp;CHAR(10)&amp;"（総合評価方式）","一般競争入札"))</f>
        <v/>
      </c>
      <c r="H20" s="28" t="str">
        <f>IF(A20="","",IF(VLOOKUP(A20,[1]令和3年度契約状況調査票!$C:$AR,23,FALSE)="②同種の他の契約の予定価格を類推されるおそれがあるため公表しない","同種の他の契約の予定価格を類推されるおそれがあるため公表しない",IF(VLOOKUP(A20,[1]令和3年度契約状況調査票!$C:$AR,23,FALSE)="－","－",IF(VLOOKUP(A20,[1]令和3年度契約状況調査票!$C:$AR,9,FALSE)&lt;&gt;"",TEXT(VLOOKUP(A20,[1]令和3年度契約状況調査票!$C:$AR,16,FALSE),"#,##0円")&amp;CHAR(10)&amp;"(A)",VLOOKUP(A20,[1]令和3年度契約状況調査票!$C:$AR,16,FALSE)))))</f>
        <v/>
      </c>
      <c r="I20" s="28" t="str">
        <f>IF(A20="","",VLOOKUP(A20,[1]令和3年度契約状況調査票!$C:$AR,17,FALSE))</f>
        <v/>
      </c>
      <c r="J20" s="29" t="str">
        <f>IF(A20="","",IF(VLOOKUP(A20,[1]令和3年度契約状況調査票!$C:$AR,23,FALSE)="②同種の他の契約の予定価格を類推されるおそれがあるため公表しない","－",IF(VLOOKUP(A20,[1]令和3年度契約状況調査票!$C:$AR,23,FALSE)="－","－",IF(VLOOKUP(A20,[1]令和3年度契約状況調査票!$C:$AR,9,FALSE)&lt;&gt;"",TEXT(VLOOKUP(A20,[1]令和3年度契約状況調査票!$C:$AR,19,FALSE),"#.0%")&amp;CHAR(10)&amp;"(B/A×100)",VLOOKUP(A20,[1]令和3年度契約状況調査票!$C:$AR,19,FALSE)))))</f>
        <v/>
      </c>
      <c r="K20" s="30" t="str">
        <f>IF(A20="","",IF(VLOOKUP(A20,[1]令和3年度契約状況調査票!$C:$AR,29,FALSE)="①公益社団法人","公社",IF(VLOOKUP(A20,[1]令和3年度契約状況調査票!$C:$AR,29,FALSE)="②公益財団法人","公財","")))</f>
        <v/>
      </c>
      <c r="L20" s="30" t="str">
        <f>IF(A20="","",VLOOKUP(A20,[1]令和3年度契約状況調査票!$C:$AR,30,FALSE))</f>
        <v/>
      </c>
      <c r="M20" s="31" t="str">
        <f>IF(A20="","",IF(VLOOKUP(A20,[1]令和3年度契約状況調査票!$C:$AR,30,FALSE)="国所管",VLOOKUP(A20,[1]令和3年度契約状況調査票!$C:$AR,24,FALSE),""))</f>
        <v/>
      </c>
      <c r="N20" s="32" t="str">
        <f>IF(A20="","",IF(AND(P20="○",O20="分担契約/単価契約"),"単価契約"&amp;CHAR(10)&amp;"予定調達総額 "&amp;TEXT(VLOOKUP(A20,[1]令和3年度契約状況調査票!$C:$AR,18,FALSE),"#,##0円")&amp;"(B)"&amp;CHAR(10)&amp;"分担契約"&amp;CHAR(10)&amp;VLOOKUP(A20,[1]令和3年度契約状況調査票!$C:$AR,34,FALSE),IF(AND(P20="○",O20="分担契約"),"分担契約"&amp;CHAR(10)&amp;"契約総額 "&amp;TEXT(VLOOKUP(A20,[1]令和3年度契約状況調査票!$C:$AR,18,FALSE),"#,##0円")&amp;"(B)"&amp;CHAR(10)&amp;VLOOKUP(A20,[1]令和3年度契約状況調査票!$C:$AR,34,FALSE),(IF(O20="分担契約/単価契約","単価契約"&amp;CHAR(10)&amp;"予定調達総額 "&amp;TEXT(VLOOKUP(A20,[1]令和3年度契約状況調査票!$C:$AR,18,FALSE),"#,##0円")&amp;CHAR(10)&amp;"分担契約"&amp;CHAR(10)&amp;VLOOKUP(A20,[1]令和3年度契約状況調査票!$C:$AR,34,FALSE),IF(O20="分担契約","分担契約"&amp;CHAR(10)&amp;"契約総額 "&amp;TEXT(VLOOKUP(A20,[1]令和3年度契約状況調査票!$C:$AR,18,FALSE),"#,##0円")&amp;CHAR(10)&amp;VLOOKUP(A20,[1]令和3年度契約状況調査票!$C:$AR,34,FALSE),IF(O20="単価契約","単価契約"&amp;CHAR(10)&amp;"予定調達総額 "&amp;TEXT(VLOOKUP(A20,[1]令和3年度契約状況調査票!$C:$AR,18,FALSE),"#,##0円")&amp;CHAR(10)&amp;VLOOKUP(A20,[1]令和3年度契約状況調査票!$C:$AR,34,FALSE),VLOOKUP(A20,[1]令和3年度契約状況調査票!$C:$AR,34,FALSE))))))))</f>
        <v/>
      </c>
      <c r="O20" s="21" t="str">
        <f>IF(A20="","",VLOOKUP(A20,[1]令和3年度契約状況調査票!$C:$BY,55,FALSE))</f>
        <v/>
      </c>
      <c r="P20" s="21" t="str">
        <f>IF(A20="","",IF(VLOOKUP(A20,[1]令和3年度契約状況調査票!$C:$AR,23,FALSE)="②同種の他の契約の予定価格を類推されるおそれがあるため公表しない","×","○"))</f>
        <v/>
      </c>
    </row>
    <row r="21" spans="1:16" s="21" customFormat="1" ht="60" hidden="1" customHeight="1" x14ac:dyDescent="0.15">
      <c r="A21" s="22" t="str">
        <f>IF(MAX([1]令和3年度契約状況調査票!C14:C259)&gt;=ROW()-5,ROW()-5,"")</f>
        <v/>
      </c>
      <c r="B21" s="23" t="str">
        <f>IF(A21="","",VLOOKUP(A21,[1]令和3年度契約状況調査票!$C:$AR,7,FALSE))</f>
        <v/>
      </c>
      <c r="C21" s="24" t="str">
        <f>IF(A21="","",VLOOKUP(A21,[1]令和3年度契約状況調査票!$C:$AR,8,FALSE))</f>
        <v/>
      </c>
      <c r="D21" s="25" t="str">
        <f>IF(A21="","",VLOOKUP(A21,[1]令和3年度契約状況調査票!$C:$AR,11,FALSE))</f>
        <v/>
      </c>
      <c r="E21" s="23" t="str">
        <f>IF(A21="","",VLOOKUP(A21,[1]令和3年度契約状況調査票!$C:$AR,12,FALSE))</f>
        <v/>
      </c>
      <c r="F21" s="26" t="str">
        <f>IF(A21="","",VLOOKUP(A21,[1]令和3年度契約状況調査票!$C:$AR,13,FALSE))</f>
        <v/>
      </c>
      <c r="G21" s="27" t="str">
        <f>IF(A21="","",IF(VLOOKUP(A21,[1]令和3年度契約状況調査票!$C:$AR,14,FALSE)="②一般競争入札（総合評価方式）","一般競争入札"&amp;CHAR(10)&amp;"（総合評価方式）","一般競争入札"))</f>
        <v/>
      </c>
      <c r="H21" s="28" t="str">
        <f>IF(A21="","",IF(VLOOKUP(A21,[1]令和3年度契約状況調査票!$C:$AR,23,FALSE)="②同種の他の契約の予定価格を類推されるおそれがあるため公表しない","同種の他の契約の予定価格を類推されるおそれがあるため公表しない",IF(VLOOKUP(A21,[1]令和3年度契約状況調査票!$C:$AR,23,FALSE)="－","－",IF(VLOOKUP(A21,[1]令和3年度契約状況調査票!$C:$AR,9,FALSE)&lt;&gt;"",TEXT(VLOOKUP(A21,[1]令和3年度契約状況調査票!$C:$AR,16,FALSE),"#,##0円")&amp;CHAR(10)&amp;"(A)",VLOOKUP(A21,[1]令和3年度契約状況調査票!$C:$AR,16,FALSE)))))</f>
        <v/>
      </c>
      <c r="I21" s="28" t="str">
        <f>IF(A21="","",VLOOKUP(A21,[1]令和3年度契約状況調査票!$C:$AR,17,FALSE))</f>
        <v/>
      </c>
      <c r="J21" s="29" t="str">
        <f>IF(A21="","",IF(VLOOKUP(A21,[1]令和3年度契約状況調査票!$C:$AR,23,FALSE)="②同種の他の契約の予定価格を類推されるおそれがあるため公表しない","－",IF(VLOOKUP(A21,[1]令和3年度契約状況調査票!$C:$AR,23,FALSE)="－","－",IF(VLOOKUP(A21,[1]令和3年度契約状況調査票!$C:$AR,9,FALSE)&lt;&gt;"",TEXT(VLOOKUP(A21,[1]令和3年度契約状況調査票!$C:$AR,19,FALSE),"#.0%")&amp;CHAR(10)&amp;"(B/A×100)",VLOOKUP(A21,[1]令和3年度契約状況調査票!$C:$AR,19,FALSE)))))</f>
        <v/>
      </c>
      <c r="K21" s="30" t="str">
        <f>IF(A21="","",IF(VLOOKUP(A21,[1]令和3年度契約状況調査票!$C:$AR,29,FALSE)="①公益社団法人","公社",IF(VLOOKUP(A21,[1]令和3年度契約状況調査票!$C:$AR,29,FALSE)="②公益財団法人","公財","")))</f>
        <v/>
      </c>
      <c r="L21" s="30" t="str">
        <f>IF(A21="","",VLOOKUP(A21,[1]令和3年度契約状況調査票!$C:$AR,30,FALSE))</f>
        <v/>
      </c>
      <c r="M21" s="31" t="str">
        <f>IF(A21="","",IF(VLOOKUP(A21,[1]令和3年度契約状況調査票!$C:$AR,30,FALSE)="国所管",VLOOKUP(A21,[1]令和3年度契約状況調査票!$C:$AR,24,FALSE),""))</f>
        <v/>
      </c>
      <c r="N21" s="32" t="str">
        <f>IF(A21="","",IF(AND(P21="○",O21="分担契約/単価契約"),"単価契約"&amp;CHAR(10)&amp;"予定調達総額 "&amp;TEXT(VLOOKUP(A21,[1]令和3年度契約状況調査票!$C:$AR,18,FALSE),"#,##0円")&amp;"(B)"&amp;CHAR(10)&amp;"分担契約"&amp;CHAR(10)&amp;VLOOKUP(A21,[1]令和3年度契約状況調査票!$C:$AR,34,FALSE),IF(AND(P21="○",O21="分担契約"),"分担契約"&amp;CHAR(10)&amp;"契約総額 "&amp;TEXT(VLOOKUP(A21,[1]令和3年度契約状況調査票!$C:$AR,18,FALSE),"#,##0円")&amp;"(B)"&amp;CHAR(10)&amp;VLOOKUP(A21,[1]令和3年度契約状況調査票!$C:$AR,34,FALSE),(IF(O21="分担契約/単価契約","単価契約"&amp;CHAR(10)&amp;"予定調達総額 "&amp;TEXT(VLOOKUP(A21,[1]令和3年度契約状況調査票!$C:$AR,18,FALSE),"#,##0円")&amp;CHAR(10)&amp;"分担契約"&amp;CHAR(10)&amp;VLOOKUP(A21,[1]令和3年度契約状況調査票!$C:$AR,34,FALSE),IF(O21="分担契約","分担契約"&amp;CHAR(10)&amp;"契約総額 "&amp;TEXT(VLOOKUP(A21,[1]令和3年度契約状況調査票!$C:$AR,18,FALSE),"#,##0円")&amp;CHAR(10)&amp;VLOOKUP(A21,[1]令和3年度契約状況調査票!$C:$AR,34,FALSE),IF(O21="単価契約","単価契約"&amp;CHAR(10)&amp;"予定調達総額 "&amp;TEXT(VLOOKUP(A21,[1]令和3年度契約状況調査票!$C:$AR,18,FALSE),"#,##0円")&amp;CHAR(10)&amp;VLOOKUP(A21,[1]令和3年度契約状況調査票!$C:$AR,34,FALSE),VLOOKUP(A21,[1]令和3年度契約状況調査票!$C:$AR,34,FALSE))))))))</f>
        <v/>
      </c>
      <c r="O21" s="21" t="str">
        <f>IF(A21="","",VLOOKUP(A21,[1]令和3年度契約状況調査票!$C:$BY,55,FALSE))</f>
        <v/>
      </c>
      <c r="P21" s="21" t="str">
        <f>IF(A21="","",IF(VLOOKUP(A21,[1]令和3年度契約状況調査票!$C:$AR,23,FALSE)="②同種の他の契約の予定価格を類推されるおそれがあるため公表しない","×","○"))</f>
        <v/>
      </c>
    </row>
    <row r="22" spans="1:16" s="21" customFormat="1" ht="60" hidden="1" customHeight="1" x14ac:dyDescent="0.15">
      <c r="A22" s="22" t="str">
        <f>IF(MAX([1]令和3年度契約状況調査票!C15:C260)&gt;=ROW()-5,ROW()-5,"")</f>
        <v/>
      </c>
      <c r="B22" s="23" t="str">
        <f>IF(A22="","",VLOOKUP(A22,[1]令和3年度契約状況調査票!$C:$AR,7,FALSE))</f>
        <v/>
      </c>
      <c r="C22" s="24" t="str">
        <f>IF(A22="","",VLOOKUP(A22,[1]令和3年度契約状況調査票!$C:$AR,8,FALSE))</f>
        <v/>
      </c>
      <c r="D22" s="25" t="str">
        <f>IF(A22="","",VLOOKUP(A22,[1]令和3年度契約状況調査票!$C:$AR,11,FALSE))</f>
        <v/>
      </c>
      <c r="E22" s="23" t="str">
        <f>IF(A22="","",VLOOKUP(A22,[1]令和3年度契約状況調査票!$C:$AR,12,FALSE))</f>
        <v/>
      </c>
      <c r="F22" s="26" t="str">
        <f>IF(A22="","",VLOOKUP(A22,[1]令和3年度契約状況調査票!$C:$AR,13,FALSE))</f>
        <v/>
      </c>
      <c r="G22" s="27" t="str">
        <f>IF(A22="","",IF(VLOOKUP(A22,[1]令和3年度契約状況調査票!$C:$AR,14,FALSE)="②一般競争入札（総合評価方式）","一般競争入札"&amp;CHAR(10)&amp;"（総合評価方式）","一般競争入札"))</f>
        <v/>
      </c>
      <c r="H22" s="28" t="str">
        <f>IF(A22="","",IF(VLOOKUP(A22,[1]令和3年度契約状況調査票!$C:$AR,23,FALSE)="②同種の他の契約の予定価格を類推されるおそれがあるため公表しない","同種の他の契約の予定価格を類推されるおそれがあるため公表しない",IF(VLOOKUP(A22,[1]令和3年度契約状況調査票!$C:$AR,23,FALSE)="－","－",IF(VLOOKUP(A22,[1]令和3年度契約状況調査票!$C:$AR,9,FALSE)&lt;&gt;"",TEXT(VLOOKUP(A22,[1]令和3年度契約状況調査票!$C:$AR,16,FALSE),"#,##0円")&amp;CHAR(10)&amp;"(A)",VLOOKUP(A22,[1]令和3年度契約状況調査票!$C:$AR,16,FALSE)))))</f>
        <v/>
      </c>
      <c r="I22" s="28" t="str">
        <f>IF(A22="","",VLOOKUP(A22,[1]令和3年度契約状況調査票!$C:$AR,17,FALSE))</f>
        <v/>
      </c>
      <c r="J22" s="29" t="str">
        <f>IF(A22="","",IF(VLOOKUP(A22,[1]令和3年度契約状況調査票!$C:$AR,23,FALSE)="②同種の他の契約の予定価格を類推されるおそれがあるため公表しない","－",IF(VLOOKUP(A22,[1]令和3年度契約状況調査票!$C:$AR,23,FALSE)="－","－",IF(VLOOKUP(A22,[1]令和3年度契約状況調査票!$C:$AR,9,FALSE)&lt;&gt;"",TEXT(VLOOKUP(A22,[1]令和3年度契約状況調査票!$C:$AR,19,FALSE),"#.0%")&amp;CHAR(10)&amp;"(B/A×100)",VLOOKUP(A22,[1]令和3年度契約状況調査票!$C:$AR,19,FALSE)))))</f>
        <v/>
      </c>
      <c r="K22" s="30" t="str">
        <f>IF(A22="","",IF(VLOOKUP(A22,[1]令和3年度契約状況調査票!$C:$AR,29,FALSE)="①公益社団法人","公社",IF(VLOOKUP(A22,[1]令和3年度契約状況調査票!$C:$AR,29,FALSE)="②公益財団法人","公財","")))</f>
        <v/>
      </c>
      <c r="L22" s="30" t="str">
        <f>IF(A22="","",VLOOKUP(A22,[1]令和3年度契約状況調査票!$C:$AR,30,FALSE))</f>
        <v/>
      </c>
      <c r="M22" s="31" t="str">
        <f>IF(A22="","",IF(VLOOKUP(A22,[1]令和3年度契約状況調査票!$C:$AR,30,FALSE)="国所管",VLOOKUP(A22,[1]令和3年度契約状況調査票!$C:$AR,24,FALSE),""))</f>
        <v/>
      </c>
      <c r="N22" s="32" t="str">
        <f>IF(A22="","",IF(AND(P22="○",O22="分担契約/単価契約"),"単価契約"&amp;CHAR(10)&amp;"予定調達総額 "&amp;TEXT(VLOOKUP(A22,[1]令和3年度契約状況調査票!$C:$AR,18,FALSE),"#,##0円")&amp;"(B)"&amp;CHAR(10)&amp;"分担契約"&amp;CHAR(10)&amp;VLOOKUP(A22,[1]令和3年度契約状況調査票!$C:$AR,34,FALSE),IF(AND(P22="○",O22="分担契約"),"分担契約"&amp;CHAR(10)&amp;"契約総額 "&amp;TEXT(VLOOKUP(A22,[1]令和3年度契約状況調査票!$C:$AR,18,FALSE),"#,##0円")&amp;"(B)"&amp;CHAR(10)&amp;VLOOKUP(A22,[1]令和3年度契約状況調査票!$C:$AR,34,FALSE),(IF(O22="分担契約/単価契約","単価契約"&amp;CHAR(10)&amp;"予定調達総額 "&amp;TEXT(VLOOKUP(A22,[1]令和3年度契約状況調査票!$C:$AR,18,FALSE),"#,##0円")&amp;CHAR(10)&amp;"分担契約"&amp;CHAR(10)&amp;VLOOKUP(A22,[1]令和3年度契約状況調査票!$C:$AR,34,FALSE),IF(O22="分担契約","分担契約"&amp;CHAR(10)&amp;"契約総額 "&amp;TEXT(VLOOKUP(A22,[1]令和3年度契約状況調査票!$C:$AR,18,FALSE),"#,##0円")&amp;CHAR(10)&amp;VLOOKUP(A22,[1]令和3年度契約状況調査票!$C:$AR,34,FALSE),IF(O22="単価契約","単価契約"&amp;CHAR(10)&amp;"予定調達総額 "&amp;TEXT(VLOOKUP(A22,[1]令和3年度契約状況調査票!$C:$AR,18,FALSE),"#,##0円")&amp;CHAR(10)&amp;VLOOKUP(A22,[1]令和3年度契約状況調査票!$C:$AR,34,FALSE),VLOOKUP(A22,[1]令和3年度契約状況調査票!$C:$AR,34,FALSE))))))))</f>
        <v/>
      </c>
      <c r="O22" s="21" t="str">
        <f>IF(A22="","",VLOOKUP(A22,[1]令和3年度契約状況調査票!$C:$BY,55,FALSE))</f>
        <v/>
      </c>
      <c r="P22" s="21" t="str">
        <f>IF(A22="","",IF(VLOOKUP(A22,[1]令和3年度契約状況調査票!$C:$AR,23,FALSE)="②同種の他の契約の予定価格を類推されるおそれがあるため公表しない","×","○"))</f>
        <v/>
      </c>
    </row>
    <row r="23" spans="1:16" s="21" customFormat="1" ht="60" hidden="1" customHeight="1" x14ac:dyDescent="0.15">
      <c r="A23" s="22" t="str">
        <f>IF(MAX([1]令和3年度契約状況調査票!C16:C261)&gt;=ROW()-5,ROW()-5,"")</f>
        <v/>
      </c>
      <c r="B23" s="23" t="str">
        <f>IF(A23="","",VLOOKUP(A23,[1]令和3年度契約状況調査票!$C:$AR,7,FALSE))</f>
        <v/>
      </c>
      <c r="C23" s="24" t="str">
        <f>IF(A23="","",VLOOKUP(A23,[1]令和3年度契約状況調査票!$C:$AR,8,FALSE))</f>
        <v/>
      </c>
      <c r="D23" s="25" t="str">
        <f>IF(A23="","",VLOOKUP(A23,[1]令和3年度契約状況調査票!$C:$AR,11,FALSE))</f>
        <v/>
      </c>
      <c r="E23" s="23" t="str">
        <f>IF(A23="","",VLOOKUP(A23,[1]令和3年度契約状況調査票!$C:$AR,12,FALSE))</f>
        <v/>
      </c>
      <c r="F23" s="26" t="str">
        <f>IF(A23="","",VLOOKUP(A23,[1]令和3年度契約状況調査票!$C:$AR,13,FALSE))</f>
        <v/>
      </c>
      <c r="G23" s="27" t="str">
        <f>IF(A23="","",IF(VLOOKUP(A23,[1]令和3年度契約状況調査票!$C:$AR,14,FALSE)="②一般競争入札（総合評価方式）","一般競争入札"&amp;CHAR(10)&amp;"（総合評価方式）","一般競争入札"))</f>
        <v/>
      </c>
      <c r="H23" s="28" t="str">
        <f>IF(A23="","",IF(VLOOKUP(A23,[1]令和3年度契約状況調査票!$C:$AR,23,FALSE)="②同種の他の契約の予定価格を類推されるおそれがあるため公表しない","同種の他の契約の予定価格を類推されるおそれがあるため公表しない",IF(VLOOKUP(A23,[1]令和3年度契約状況調査票!$C:$AR,23,FALSE)="－","－",IF(VLOOKUP(A23,[1]令和3年度契約状況調査票!$C:$AR,9,FALSE)&lt;&gt;"",TEXT(VLOOKUP(A23,[1]令和3年度契約状況調査票!$C:$AR,16,FALSE),"#,##0円")&amp;CHAR(10)&amp;"(A)",VLOOKUP(A23,[1]令和3年度契約状況調査票!$C:$AR,16,FALSE)))))</f>
        <v/>
      </c>
      <c r="I23" s="28" t="str">
        <f>IF(A23="","",VLOOKUP(A23,[1]令和3年度契約状況調査票!$C:$AR,17,FALSE))</f>
        <v/>
      </c>
      <c r="J23" s="29" t="str">
        <f>IF(A23="","",IF(VLOOKUP(A23,[1]令和3年度契約状況調査票!$C:$AR,23,FALSE)="②同種の他の契約の予定価格を類推されるおそれがあるため公表しない","－",IF(VLOOKUP(A23,[1]令和3年度契約状況調査票!$C:$AR,23,FALSE)="－","－",IF(VLOOKUP(A23,[1]令和3年度契約状況調査票!$C:$AR,9,FALSE)&lt;&gt;"",TEXT(VLOOKUP(A23,[1]令和3年度契約状況調査票!$C:$AR,19,FALSE),"#.0%")&amp;CHAR(10)&amp;"(B/A×100)",VLOOKUP(A23,[1]令和3年度契約状況調査票!$C:$AR,19,FALSE)))))</f>
        <v/>
      </c>
      <c r="K23" s="30" t="str">
        <f>IF(A23="","",IF(VLOOKUP(A23,[1]令和3年度契約状況調査票!$C:$AR,29,FALSE)="①公益社団法人","公社",IF(VLOOKUP(A23,[1]令和3年度契約状況調査票!$C:$AR,29,FALSE)="②公益財団法人","公財","")))</f>
        <v/>
      </c>
      <c r="L23" s="30" t="str">
        <f>IF(A23="","",VLOOKUP(A23,[1]令和3年度契約状況調査票!$C:$AR,30,FALSE))</f>
        <v/>
      </c>
      <c r="M23" s="31" t="str">
        <f>IF(A23="","",IF(VLOOKUP(A23,[1]令和3年度契約状況調査票!$C:$AR,30,FALSE)="国所管",VLOOKUP(A23,[1]令和3年度契約状況調査票!$C:$AR,24,FALSE),""))</f>
        <v/>
      </c>
      <c r="N23" s="32" t="str">
        <f>IF(A23="","",IF(AND(P23="○",O23="分担契約/単価契約"),"単価契約"&amp;CHAR(10)&amp;"予定調達総額 "&amp;TEXT(VLOOKUP(A23,[1]令和3年度契約状況調査票!$C:$AR,18,FALSE),"#,##0円")&amp;"(B)"&amp;CHAR(10)&amp;"分担契約"&amp;CHAR(10)&amp;VLOOKUP(A23,[1]令和3年度契約状況調査票!$C:$AR,34,FALSE),IF(AND(P23="○",O23="分担契約"),"分担契約"&amp;CHAR(10)&amp;"契約総額 "&amp;TEXT(VLOOKUP(A23,[1]令和3年度契約状況調査票!$C:$AR,18,FALSE),"#,##0円")&amp;"(B)"&amp;CHAR(10)&amp;VLOOKUP(A23,[1]令和3年度契約状況調査票!$C:$AR,34,FALSE),(IF(O23="分担契約/単価契約","単価契約"&amp;CHAR(10)&amp;"予定調達総額 "&amp;TEXT(VLOOKUP(A23,[1]令和3年度契約状況調査票!$C:$AR,18,FALSE),"#,##0円")&amp;CHAR(10)&amp;"分担契約"&amp;CHAR(10)&amp;VLOOKUP(A23,[1]令和3年度契約状況調査票!$C:$AR,34,FALSE),IF(O23="分担契約","分担契約"&amp;CHAR(10)&amp;"契約総額 "&amp;TEXT(VLOOKUP(A23,[1]令和3年度契約状況調査票!$C:$AR,18,FALSE),"#,##0円")&amp;CHAR(10)&amp;VLOOKUP(A23,[1]令和3年度契約状況調査票!$C:$AR,34,FALSE),IF(O23="単価契約","単価契約"&amp;CHAR(10)&amp;"予定調達総額 "&amp;TEXT(VLOOKUP(A23,[1]令和3年度契約状況調査票!$C:$AR,18,FALSE),"#,##0円")&amp;CHAR(10)&amp;VLOOKUP(A23,[1]令和3年度契約状況調査票!$C:$AR,34,FALSE),VLOOKUP(A23,[1]令和3年度契約状況調査票!$C:$AR,34,FALSE))))))))</f>
        <v/>
      </c>
      <c r="O23" s="21" t="str">
        <f>IF(A23="","",VLOOKUP(A23,[1]令和3年度契約状況調査票!$C:$BY,55,FALSE))</f>
        <v/>
      </c>
      <c r="P23" s="21" t="str">
        <f>IF(A23="","",IF(VLOOKUP(A23,[1]令和3年度契約状況調査票!$C:$AR,23,FALSE)="②同種の他の契約の予定価格を類推されるおそれがあるため公表しない","×","○"))</f>
        <v/>
      </c>
    </row>
    <row r="24" spans="1:16" s="21" customFormat="1" ht="60" hidden="1" customHeight="1" x14ac:dyDescent="0.15">
      <c r="A24" s="22" t="str">
        <f>IF(MAX([1]令和3年度契約状況調査票!C17:C262)&gt;=ROW()-5,ROW()-5,"")</f>
        <v/>
      </c>
      <c r="B24" s="23" t="str">
        <f>IF(A24="","",VLOOKUP(A24,[1]令和3年度契約状況調査票!$C:$AR,7,FALSE))</f>
        <v/>
      </c>
      <c r="C24" s="24" t="str">
        <f>IF(A24="","",VLOOKUP(A24,[1]令和3年度契約状況調査票!$C:$AR,8,FALSE))</f>
        <v/>
      </c>
      <c r="D24" s="25" t="str">
        <f>IF(A24="","",VLOOKUP(A24,[1]令和3年度契約状況調査票!$C:$AR,11,FALSE))</f>
        <v/>
      </c>
      <c r="E24" s="23" t="str">
        <f>IF(A24="","",VLOOKUP(A24,[1]令和3年度契約状況調査票!$C:$AR,12,FALSE))</f>
        <v/>
      </c>
      <c r="F24" s="26" t="str">
        <f>IF(A24="","",VLOOKUP(A24,[1]令和3年度契約状況調査票!$C:$AR,13,FALSE))</f>
        <v/>
      </c>
      <c r="G24" s="27" t="str">
        <f>IF(A24="","",IF(VLOOKUP(A24,[1]令和3年度契約状況調査票!$C:$AR,14,FALSE)="②一般競争入札（総合評価方式）","一般競争入札"&amp;CHAR(10)&amp;"（総合評価方式）","一般競争入札"))</f>
        <v/>
      </c>
      <c r="H24" s="28" t="str">
        <f>IF(A24="","",IF(VLOOKUP(A24,[1]令和3年度契約状況調査票!$C:$AR,23,FALSE)="②同種の他の契約の予定価格を類推されるおそれがあるため公表しない","同種の他の契約の予定価格を類推されるおそれがあるため公表しない",IF(VLOOKUP(A24,[1]令和3年度契約状況調査票!$C:$AR,23,FALSE)="－","－",IF(VLOOKUP(A24,[1]令和3年度契約状況調査票!$C:$AR,9,FALSE)&lt;&gt;"",TEXT(VLOOKUP(A24,[1]令和3年度契約状況調査票!$C:$AR,16,FALSE),"#,##0円")&amp;CHAR(10)&amp;"(A)",VLOOKUP(A24,[1]令和3年度契約状況調査票!$C:$AR,16,FALSE)))))</f>
        <v/>
      </c>
      <c r="I24" s="28" t="str">
        <f>IF(A24="","",VLOOKUP(A24,[1]令和3年度契約状況調査票!$C:$AR,17,FALSE))</f>
        <v/>
      </c>
      <c r="J24" s="29" t="str">
        <f>IF(A24="","",IF(VLOOKUP(A24,[1]令和3年度契約状況調査票!$C:$AR,23,FALSE)="②同種の他の契約の予定価格を類推されるおそれがあるため公表しない","－",IF(VLOOKUP(A24,[1]令和3年度契約状況調査票!$C:$AR,23,FALSE)="－","－",IF(VLOOKUP(A24,[1]令和3年度契約状況調査票!$C:$AR,9,FALSE)&lt;&gt;"",TEXT(VLOOKUP(A24,[1]令和3年度契約状況調査票!$C:$AR,19,FALSE),"#.0%")&amp;CHAR(10)&amp;"(B/A×100)",VLOOKUP(A24,[1]令和3年度契約状況調査票!$C:$AR,19,FALSE)))))</f>
        <v/>
      </c>
      <c r="K24" s="30" t="str">
        <f>IF(A24="","",IF(VLOOKUP(A24,[1]令和3年度契約状況調査票!$C:$AR,29,FALSE)="①公益社団法人","公社",IF(VLOOKUP(A24,[1]令和3年度契約状況調査票!$C:$AR,29,FALSE)="②公益財団法人","公財","")))</f>
        <v/>
      </c>
      <c r="L24" s="30" t="str">
        <f>IF(A24="","",VLOOKUP(A24,[1]令和3年度契約状況調査票!$C:$AR,30,FALSE))</f>
        <v/>
      </c>
      <c r="M24" s="31" t="str">
        <f>IF(A24="","",IF(VLOOKUP(A24,[1]令和3年度契約状況調査票!$C:$AR,30,FALSE)="国所管",VLOOKUP(A24,[1]令和3年度契約状況調査票!$C:$AR,24,FALSE),""))</f>
        <v/>
      </c>
      <c r="N24" s="32" t="str">
        <f>IF(A24="","",IF(AND(P24="○",O24="分担契約/単価契約"),"単価契約"&amp;CHAR(10)&amp;"予定調達総額 "&amp;TEXT(VLOOKUP(A24,[1]令和3年度契約状況調査票!$C:$AR,18,FALSE),"#,##0円")&amp;"(B)"&amp;CHAR(10)&amp;"分担契約"&amp;CHAR(10)&amp;VLOOKUP(A24,[1]令和3年度契約状況調査票!$C:$AR,34,FALSE),IF(AND(P24="○",O24="分担契約"),"分担契約"&amp;CHAR(10)&amp;"契約総額 "&amp;TEXT(VLOOKUP(A24,[1]令和3年度契約状況調査票!$C:$AR,18,FALSE),"#,##0円")&amp;"(B)"&amp;CHAR(10)&amp;VLOOKUP(A24,[1]令和3年度契約状況調査票!$C:$AR,34,FALSE),(IF(O24="分担契約/単価契約","単価契約"&amp;CHAR(10)&amp;"予定調達総額 "&amp;TEXT(VLOOKUP(A24,[1]令和3年度契約状況調査票!$C:$AR,18,FALSE),"#,##0円")&amp;CHAR(10)&amp;"分担契約"&amp;CHAR(10)&amp;VLOOKUP(A24,[1]令和3年度契約状況調査票!$C:$AR,34,FALSE),IF(O24="分担契約","分担契約"&amp;CHAR(10)&amp;"契約総額 "&amp;TEXT(VLOOKUP(A24,[1]令和3年度契約状況調査票!$C:$AR,18,FALSE),"#,##0円")&amp;CHAR(10)&amp;VLOOKUP(A24,[1]令和3年度契約状況調査票!$C:$AR,34,FALSE),IF(O24="単価契約","単価契約"&amp;CHAR(10)&amp;"予定調達総額 "&amp;TEXT(VLOOKUP(A24,[1]令和3年度契約状況調査票!$C:$AR,18,FALSE),"#,##0円")&amp;CHAR(10)&amp;VLOOKUP(A24,[1]令和3年度契約状況調査票!$C:$AR,34,FALSE),VLOOKUP(A24,[1]令和3年度契約状況調査票!$C:$AR,34,FALSE))))))))</f>
        <v/>
      </c>
      <c r="O24" s="21" t="str">
        <f>IF(A24="","",VLOOKUP(A24,[1]令和3年度契約状況調査票!$C:$BY,55,FALSE))</f>
        <v/>
      </c>
      <c r="P24" s="21" t="str">
        <f>IF(A24="","",IF(VLOOKUP(A24,[1]令和3年度契約状況調査票!$C:$AR,23,FALSE)="②同種の他の契約の予定価格を類推されるおそれがあるため公表しない","×","○"))</f>
        <v/>
      </c>
    </row>
    <row r="25" spans="1:16" s="21" customFormat="1" ht="60" hidden="1" customHeight="1" x14ac:dyDescent="0.15">
      <c r="A25" s="22" t="str">
        <f>IF(MAX([1]令和3年度契約状況調査票!C18:C263)&gt;=ROW()-5,ROW()-5,"")</f>
        <v/>
      </c>
      <c r="B25" s="23" t="str">
        <f>IF(A25="","",VLOOKUP(A25,[1]令和3年度契約状況調査票!$C:$AR,7,FALSE))</f>
        <v/>
      </c>
      <c r="C25" s="24" t="str">
        <f>IF(A25="","",VLOOKUP(A25,[1]令和3年度契約状況調査票!$C:$AR,8,FALSE))</f>
        <v/>
      </c>
      <c r="D25" s="25" t="str">
        <f>IF(A25="","",VLOOKUP(A25,[1]令和3年度契約状況調査票!$C:$AR,11,FALSE))</f>
        <v/>
      </c>
      <c r="E25" s="23" t="str">
        <f>IF(A25="","",VLOOKUP(A25,[1]令和3年度契約状況調査票!$C:$AR,12,FALSE))</f>
        <v/>
      </c>
      <c r="F25" s="26" t="str">
        <f>IF(A25="","",VLOOKUP(A25,[1]令和3年度契約状況調査票!$C:$AR,13,FALSE))</f>
        <v/>
      </c>
      <c r="G25" s="27" t="str">
        <f>IF(A25="","",IF(VLOOKUP(A25,[1]令和3年度契約状況調査票!$C:$AR,14,FALSE)="②一般競争入札（総合評価方式）","一般競争入札"&amp;CHAR(10)&amp;"（総合評価方式）","一般競争入札"))</f>
        <v/>
      </c>
      <c r="H25" s="28" t="str">
        <f>IF(A25="","",IF(VLOOKUP(A25,[1]令和3年度契約状況調査票!$C:$AR,23,FALSE)="②同種の他の契約の予定価格を類推されるおそれがあるため公表しない","同種の他の契約の予定価格を類推されるおそれがあるため公表しない",IF(VLOOKUP(A25,[1]令和3年度契約状況調査票!$C:$AR,23,FALSE)="－","－",IF(VLOOKUP(A25,[1]令和3年度契約状況調査票!$C:$AR,9,FALSE)&lt;&gt;"",TEXT(VLOOKUP(A25,[1]令和3年度契約状況調査票!$C:$AR,16,FALSE),"#,##0円")&amp;CHAR(10)&amp;"(A)",VLOOKUP(A25,[1]令和3年度契約状況調査票!$C:$AR,16,FALSE)))))</f>
        <v/>
      </c>
      <c r="I25" s="28" t="str">
        <f>IF(A25="","",VLOOKUP(A25,[1]令和3年度契約状況調査票!$C:$AR,17,FALSE))</f>
        <v/>
      </c>
      <c r="J25" s="29" t="str">
        <f>IF(A25="","",IF(VLOOKUP(A25,[1]令和3年度契約状況調査票!$C:$AR,23,FALSE)="②同種の他の契約の予定価格を類推されるおそれがあるため公表しない","－",IF(VLOOKUP(A25,[1]令和3年度契約状況調査票!$C:$AR,23,FALSE)="－","－",IF(VLOOKUP(A25,[1]令和3年度契約状況調査票!$C:$AR,9,FALSE)&lt;&gt;"",TEXT(VLOOKUP(A25,[1]令和3年度契約状況調査票!$C:$AR,19,FALSE),"#.0%")&amp;CHAR(10)&amp;"(B/A×100)",VLOOKUP(A25,[1]令和3年度契約状況調査票!$C:$AR,19,FALSE)))))</f>
        <v/>
      </c>
      <c r="K25" s="30" t="str">
        <f>IF(A25="","",IF(VLOOKUP(A25,[1]令和3年度契約状況調査票!$C:$AR,29,FALSE)="①公益社団法人","公社",IF(VLOOKUP(A25,[1]令和3年度契約状況調査票!$C:$AR,29,FALSE)="②公益財団法人","公財","")))</f>
        <v/>
      </c>
      <c r="L25" s="30" t="str">
        <f>IF(A25="","",VLOOKUP(A25,[1]令和3年度契約状況調査票!$C:$AR,30,FALSE))</f>
        <v/>
      </c>
      <c r="M25" s="31" t="str">
        <f>IF(A25="","",IF(VLOOKUP(A25,[1]令和3年度契約状況調査票!$C:$AR,30,FALSE)="国所管",VLOOKUP(A25,[1]令和3年度契約状況調査票!$C:$AR,24,FALSE),""))</f>
        <v/>
      </c>
      <c r="N25" s="32" t="str">
        <f>IF(A25="","",IF(AND(P25="○",O25="分担契約/単価契約"),"単価契約"&amp;CHAR(10)&amp;"予定調達総額 "&amp;TEXT(VLOOKUP(A25,[1]令和3年度契約状況調査票!$C:$AR,18,FALSE),"#,##0円")&amp;"(B)"&amp;CHAR(10)&amp;"分担契約"&amp;CHAR(10)&amp;VLOOKUP(A25,[1]令和3年度契約状況調査票!$C:$AR,34,FALSE),IF(AND(P25="○",O25="分担契約"),"分担契約"&amp;CHAR(10)&amp;"契約総額 "&amp;TEXT(VLOOKUP(A25,[1]令和3年度契約状況調査票!$C:$AR,18,FALSE),"#,##0円")&amp;"(B)"&amp;CHAR(10)&amp;VLOOKUP(A25,[1]令和3年度契約状況調査票!$C:$AR,34,FALSE),(IF(O25="分担契約/単価契約","単価契約"&amp;CHAR(10)&amp;"予定調達総額 "&amp;TEXT(VLOOKUP(A25,[1]令和3年度契約状況調査票!$C:$AR,18,FALSE),"#,##0円")&amp;CHAR(10)&amp;"分担契約"&amp;CHAR(10)&amp;VLOOKUP(A25,[1]令和3年度契約状況調査票!$C:$AR,34,FALSE),IF(O25="分担契約","分担契約"&amp;CHAR(10)&amp;"契約総額 "&amp;TEXT(VLOOKUP(A25,[1]令和3年度契約状況調査票!$C:$AR,18,FALSE),"#,##0円")&amp;CHAR(10)&amp;VLOOKUP(A25,[1]令和3年度契約状況調査票!$C:$AR,34,FALSE),IF(O25="単価契約","単価契約"&amp;CHAR(10)&amp;"予定調達総額 "&amp;TEXT(VLOOKUP(A25,[1]令和3年度契約状況調査票!$C:$AR,18,FALSE),"#,##0円")&amp;CHAR(10)&amp;VLOOKUP(A25,[1]令和3年度契約状況調査票!$C:$AR,34,FALSE),VLOOKUP(A25,[1]令和3年度契約状況調査票!$C:$AR,34,FALSE))))))))</f>
        <v/>
      </c>
      <c r="O25" s="21" t="str">
        <f>IF(A25="","",VLOOKUP(A25,[1]令和3年度契約状況調査票!$C:$BY,55,FALSE))</f>
        <v/>
      </c>
      <c r="P25" s="21" t="str">
        <f>IF(A25="","",IF(VLOOKUP(A25,[1]令和3年度契約状況調査票!$C:$AR,23,FALSE)="②同種の他の契約の予定価格を類推されるおそれがあるため公表しない","×","○"))</f>
        <v/>
      </c>
    </row>
    <row r="26" spans="1:16" s="21" customFormat="1" ht="60" hidden="1" customHeight="1" x14ac:dyDescent="0.15">
      <c r="A26" s="22" t="str">
        <f>IF(MAX([1]令和3年度契約状況調査票!C19:C264)&gt;=ROW()-5,ROW()-5,"")</f>
        <v/>
      </c>
      <c r="B26" s="23" t="str">
        <f>IF(A26="","",VLOOKUP(A26,[1]令和3年度契約状況調査票!$C:$AR,7,FALSE))</f>
        <v/>
      </c>
      <c r="C26" s="24" t="str">
        <f>IF(A26="","",VLOOKUP(A26,[1]令和3年度契約状況調査票!$C:$AR,8,FALSE))</f>
        <v/>
      </c>
      <c r="D26" s="25" t="str">
        <f>IF(A26="","",VLOOKUP(A26,[1]令和3年度契約状況調査票!$C:$AR,11,FALSE))</f>
        <v/>
      </c>
      <c r="E26" s="23" t="str">
        <f>IF(A26="","",VLOOKUP(A26,[1]令和3年度契約状況調査票!$C:$AR,12,FALSE))</f>
        <v/>
      </c>
      <c r="F26" s="26" t="str">
        <f>IF(A26="","",VLOOKUP(A26,[1]令和3年度契約状況調査票!$C:$AR,13,FALSE))</f>
        <v/>
      </c>
      <c r="G26" s="27" t="str">
        <f>IF(A26="","",IF(VLOOKUP(A26,[1]令和3年度契約状況調査票!$C:$AR,14,FALSE)="②一般競争入札（総合評価方式）","一般競争入札"&amp;CHAR(10)&amp;"（総合評価方式）","一般競争入札"))</f>
        <v/>
      </c>
      <c r="H26" s="28" t="str">
        <f>IF(A26="","",IF(VLOOKUP(A26,[1]令和3年度契約状況調査票!$C:$AR,23,FALSE)="②同種の他の契約の予定価格を類推されるおそれがあるため公表しない","同種の他の契約の予定価格を類推されるおそれがあるため公表しない",IF(VLOOKUP(A26,[1]令和3年度契約状況調査票!$C:$AR,23,FALSE)="－","－",IF(VLOOKUP(A26,[1]令和3年度契約状況調査票!$C:$AR,9,FALSE)&lt;&gt;"",TEXT(VLOOKUP(A26,[1]令和3年度契約状況調査票!$C:$AR,16,FALSE),"#,##0円")&amp;CHAR(10)&amp;"(A)",VLOOKUP(A26,[1]令和3年度契約状況調査票!$C:$AR,16,FALSE)))))</f>
        <v/>
      </c>
      <c r="I26" s="28" t="str">
        <f>IF(A26="","",VLOOKUP(A26,[1]令和3年度契約状況調査票!$C:$AR,17,FALSE))</f>
        <v/>
      </c>
      <c r="J26" s="29" t="str">
        <f>IF(A26="","",IF(VLOOKUP(A26,[1]令和3年度契約状況調査票!$C:$AR,23,FALSE)="②同種の他の契約の予定価格を類推されるおそれがあるため公表しない","－",IF(VLOOKUP(A26,[1]令和3年度契約状況調査票!$C:$AR,23,FALSE)="－","－",IF(VLOOKUP(A26,[1]令和3年度契約状況調査票!$C:$AR,9,FALSE)&lt;&gt;"",TEXT(VLOOKUP(A26,[1]令和3年度契約状況調査票!$C:$AR,19,FALSE),"#.0%")&amp;CHAR(10)&amp;"(B/A×100)",VLOOKUP(A26,[1]令和3年度契約状況調査票!$C:$AR,19,FALSE)))))</f>
        <v/>
      </c>
      <c r="K26" s="30" t="str">
        <f>IF(A26="","",IF(VLOOKUP(A26,[1]令和3年度契約状況調査票!$C:$AR,29,FALSE)="①公益社団法人","公社",IF(VLOOKUP(A26,[1]令和3年度契約状況調査票!$C:$AR,29,FALSE)="②公益財団法人","公財","")))</f>
        <v/>
      </c>
      <c r="L26" s="30" t="str">
        <f>IF(A26="","",VLOOKUP(A26,[1]令和3年度契約状況調査票!$C:$AR,30,FALSE))</f>
        <v/>
      </c>
      <c r="M26" s="31" t="str">
        <f>IF(A26="","",IF(VLOOKUP(A26,[1]令和3年度契約状況調査票!$C:$AR,30,FALSE)="国所管",VLOOKUP(A26,[1]令和3年度契約状況調査票!$C:$AR,24,FALSE),""))</f>
        <v/>
      </c>
      <c r="N26" s="32" t="str">
        <f>IF(A26="","",IF(AND(P26="○",O26="分担契約/単価契約"),"単価契約"&amp;CHAR(10)&amp;"予定調達総額 "&amp;TEXT(VLOOKUP(A26,[1]令和3年度契約状況調査票!$C:$AR,18,FALSE),"#,##0円")&amp;"(B)"&amp;CHAR(10)&amp;"分担契約"&amp;CHAR(10)&amp;VLOOKUP(A26,[1]令和3年度契約状況調査票!$C:$AR,34,FALSE),IF(AND(P26="○",O26="分担契約"),"分担契約"&amp;CHAR(10)&amp;"契約総額 "&amp;TEXT(VLOOKUP(A26,[1]令和3年度契約状況調査票!$C:$AR,18,FALSE),"#,##0円")&amp;"(B)"&amp;CHAR(10)&amp;VLOOKUP(A26,[1]令和3年度契約状況調査票!$C:$AR,34,FALSE),(IF(O26="分担契約/単価契約","単価契約"&amp;CHAR(10)&amp;"予定調達総額 "&amp;TEXT(VLOOKUP(A26,[1]令和3年度契約状況調査票!$C:$AR,18,FALSE),"#,##0円")&amp;CHAR(10)&amp;"分担契約"&amp;CHAR(10)&amp;VLOOKUP(A26,[1]令和3年度契約状況調査票!$C:$AR,34,FALSE),IF(O26="分担契約","分担契約"&amp;CHAR(10)&amp;"契約総額 "&amp;TEXT(VLOOKUP(A26,[1]令和3年度契約状況調査票!$C:$AR,18,FALSE),"#,##0円")&amp;CHAR(10)&amp;VLOOKUP(A26,[1]令和3年度契約状況調査票!$C:$AR,34,FALSE),IF(O26="単価契約","単価契約"&amp;CHAR(10)&amp;"予定調達総額 "&amp;TEXT(VLOOKUP(A26,[1]令和3年度契約状況調査票!$C:$AR,18,FALSE),"#,##0円")&amp;CHAR(10)&amp;VLOOKUP(A26,[1]令和3年度契約状況調査票!$C:$AR,34,FALSE),VLOOKUP(A26,[1]令和3年度契約状況調査票!$C:$AR,34,FALSE))))))))</f>
        <v/>
      </c>
      <c r="O26" s="21" t="str">
        <f>IF(A26="","",VLOOKUP(A26,[1]令和3年度契約状況調査票!$C:$BY,55,FALSE))</f>
        <v/>
      </c>
      <c r="P26" s="21" t="str">
        <f>IF(A26="","",IF(VLOOKUP(A26,[1]令和3年度契約状況調査票!$C:$AR,23,FALSE)="②同種の他の契約の予定価格を類推されるおそれがあるため公表しない","×","○"))</f>
        <v/>
      </c>
    </row>
    <row r="27" spans="1:16" s="21" customFormat="1" ht="60" hidden="1" customHeight="1" x14ac:dyDescent="0.15">
      <c r="A27" s="22" t="str">
        <f>IF(MAX([1]令和3年度契約状況調査票!C20:C265)&gt;=ROW()-5,ROW()-5,"")</f>
        <v/>
      </c>
      <c r="B27" s="23" t="str">
        <f>IF(A27="","",VLOOKUP(A27,[1]令和3年度契約状況調査票!$C:$AR,7,FALSE))</f>
        <v/>
      </c>
      <c r="C27" s="24" t="str">
        <f>IF(A27="","",VLOOKUP(A27,[1]令和3年度契約状況調査票!$C:$AR,8,FALSE))</f>
        <v/>
      </c>
      <c r="D27" s="25" t="str">
        <f>IF(A27="","",VLOOKUP(A27,[1]令和3年度契約状況調査票!$C:$AR,11,FALSE))</f>
        <v/>
      </c>
      <c r="E27" s="23" t="str">
        <f>IF(A27="","",VLOOKUP(A27,[1]令和3年度契約状況調査票!$C:$AR,12,FALSE))</f>
        <v/>
      </c>
      <c r="F27" s="26" t="str">
        <f>IF(A27="","",VLOOKUP(A27,[1]令和3年度契約状況調査票!$C:$AR,13,FALSE))</f>
        <v/>
      </c>
      <c r="G27" s="27" t="str">
        <f>IF(A27="","",IF(VLOOKUP(A27,[1]令和3年度契約状況調査票!$C:$AR,14,FALSE)="②一般競争入札（総合評価方式）","一般競争入札"&amp;CHAR(10)&amp;"（総合評価方式）","一般競争入札"))</f>
        <v/>
      </c>
      <c r="H27" s="28" t="str">
        <f>IF(A27="","",IF(VLOOKUP(A27,[1]令和3年度契約状況調査票!$C:$AR,23,FALSE)="②同種の他の契約の予定価格を類推されるおそれがあるため公表しない","同種の他の契約の予定価格を類推されるおそれがあるため公表しない",IF(VLOOKUP(A27,[1]令和3年度契約状況調査票!$C:$AR,23,FALSE)="－","－",IF(VLOOKUP(A27,[1]令和3年度契約状況調査票!$C:$AR,9,FALSE)&lt;&gt;"",TEXT(VLOOKUP(A27,[1]令和3年度契約状況調査票!$C:$AR,16,FALSE),"#,##0円")&amp;CHAR(10)&amp;"(A)",VLOOKUP(A27,[1]令和3年度契約状況調査票!$C:$AR,16,FALSE)))))</f>
        <v/>
      </c>
      <c r="I27" s="28" t="str">
        <f>IF(A27="","",VLOOKUP(A27,[1]令和3年度契約状況調査票!$C:$AR,17,FALSE))</f>
        <v/>
      </c>
      <c r="J27" s="29" t="str">
        <f>IF(A27="","",IF(VLOOKUP(A27,[1]令和3年度契約状況調査票!$C:$AR,23,FALSE)="②同種の他の契約の予定価格を類推されるおそれがあるため公表しない","－",IF(VLOOKUP(A27,[1]令和3年度契約状況調査票!$C:$AR,23,FALSE)="－","－",IF(VLOOKUP(A27,[1]令和3年度契約状況調査票!$C:$AR,9,FALSE)&lt;&gt;"",TEXT(VLOOKUP(A27,[1]令和3年度契約状況調査票!$C:$AR,19,FALSE),"#.0%")&amp;CHAR(10)&amp;"(B/A×100)",VLOOKUP(A27,[1]令和3年度契約状況調査票!$C:$AR,19,FALSE)))))</f>
        <v/>
      </c>
      <c r="K27" s="30" t="str">
        <f>IF(A27="","",IF(VLOOKUP(A27,[1]令和3年度契約状況調査票!$C:$AR,29,FALSE)="①公益社団法人","公社",IF(VLOOKUP(A27,[1]令和3年度契約状況調査票!$C:$AR,29,FALSE)="②公益財団法人","公財","")))</f>
        <v/>
      </c>
      <c r="L27" s="30" t="str">
        <f>IF(A27="","",VLOOKUP(A27,[1]令和3年度契約状況調査票!$C:$AR,30,FALSE))</f>
        <v/>
      </c>
      <c r="M27" s="31" t="str">
        <f>IF(A27="","",IF(VLOOKUP(A27,[1]令和3年度契約状況調査票!$C:$AR,30,FALSE)="国所管",VLOOKUP(A27,[1]令和3年度契約状況調査票!$C:$AR,24,FALSE),""))</f>
        <v/>
      </c>
      <c r="N27" s="32" t="str">
        <f>IF(A27="","",IF(AND(P27="○",O27="分担契約/単価契約"),"単価契約"&amp;CHAR(10)&amp;"予定調達総額 "&amp;TEXT(VLOOKUP(A27,[1]令和3年度契約状況調査票!$C:$AR,18,FALSE),"#,##0円")&amp;"(B)"&amp;CHAR(10)&amp;"分担契約"&amp;CHAR(10)&amp;VLOOKUP(A27,[1]令和3年度契約状況調査票!$C:$AR,34,FALSE),IF(AND(P27="○",O27="分担契約"),"分担契約"&amp;CHAR(10)&amp;"契約総額 "&amp;TEXT(VLOOKUP(A27,[1]令和3年度契約状況調査票!$C:$AR,18,FALSE),"#,##0円")&amp;"(B)"&amp;CHAR(10)&amp;VLOOKUP(A27,[1]令和3年度契約状況調査票!$C:$AR,34,FALSE),(IF(O27="分担契約/単価契約","単価契約"&amp;CHAR(10)&amp;"予定調達総額 "&amp;TEXT(VLOOKUP(A27,[1]令和3年度契約状況調査票!$C:$AR,18,FALSE),"#,##0円")&amp;CHAR(10)&amp;"分担契約"&amp;CHAR(10)&amp;VLOOKUP(A27,[1]令和3年度契約状況調査票!$C:$AR,34,FALSE),IF(O27="分担契約","分担契約"&amp;CHAR(10)&amp;"契約総額 "&amp;TEXT(VLOOKUP(A27,[1]令和3年度契約状況調査票!$C:$AR,18,FALSE),"#,##0円")&amp;CHAR(10)&amp;VLOOKUP(A27,[1]令和3年度契約状況調査票!$C:$AR,34,FALSE),IF(O27="単価契約","単価契約"&amp;CHAR(10)&amp;"予定調達総額 "&amp;TEXT(VLOOKUP(A27,[1]令和3年度契約状況調査票!$C:$AR,18,FALSE),"#,##0円")&amp;CHAR(10)&amp;VLOOKUP(A27,[1]令和3年度契約状況調査票!$C:$AR,34,FALSE),VLOOKUP(A27,[1]令和3年度契約状況調査票!$C:$AR,34,FALSE))))))))</f>
        <v/>
      </c>
      <c r="O27" s="21" t="str">
        <f>IF(A27="","",VLOOKUP(A27,[1]令和3年度契約状況調査票!$C:$BY,55,FALSE))</f>
        <v/>
      </c>
      <c r="P27" s="21" t="str">
        <f>IF(A27="","",IF(VLOOKUP(A27,[1]令和3年度契約状況調査票!$C:$AR,23,FALSE)="②同種の他の契約の予定価格を類推されるおそれがあるため公表しない","×","○"))</f>
        <v/>
      </c>
    </row>
    <row r="28" spans="1:16" s="21" customFormat="1" ht="60" hidden="1" customHeight="1" x14ac:dyDescent="0.15">
      <c r="A28" s="22" t="str">
        <f>IF(MAX([1]令和3年度契約状況調査票!C21:C266)&gt;=ROW()-5,ROW()-5,"")</f>
        <v/>
      </c>
      <c r="B28" s="23" t="str">
        <f>IF(A28="","",VLOOKUP(A28,[1]令和3年度契約状況調査票!$C:$AR,7,FALSE))</f>
        <v/>
      </c>
      <c r="C28" s="24" t="str">
        <f>IF(A28="","",VLOOKUP(A28,[1]令和3年度契約状況調査票!$C:$AR,8,FALSE))</f>
        <v/>
      </c>
      <c r="D28" s="25" t="str">
        <f>IF(A28="","",VLOOKUP(A28,[1]令和3年度契約状況調査票!$C:$AR,11,FALSE))</f>
        <v/>
      </c>
      <c r="E28" s="23" t="str">
        <f>IF(A28="","",VLOOKUP(A28,[1]令和3年度契約状況調査票!$C:$AR,12,FALSE))</f>
        <v/>
      </c>
      <c r="F28" s="26" t="str">
        <f>IF(A28="","",VLOOKUP(A28,[1]令和3年度契約状況調査票!$C:$AR,13,FALSE))</f>
        <v/>
      </c>
      <c r="G28" s="27" t="str">
        <f>IF(A28="","",IF(VLOOKUP(A28,[1]令和3年度契約状況調査票!$C:$AR,14,FALSE)="②一般競争入札（総合評価方式）","一般競争入札"&amp;CHAR(10)&amp;"（総合評価方式）","一般競争入札"))</f>
        <v/>
      </c>
      <c r="H28" s="28" t="str">
        <f>IF(A28="","",IF(VLOOKUP(A28,[1]令和3年度契約状況調査票!$C:$AR,23,FALSE)="②同種の他の契約の予定価格を類推されるおそれがあるため公表しない","同種の他の契約の予定価格を類推されるおそれがあるため公表しない",IF(VLOOKUP(A28,[1]令和3年度契約状況調査票!$C:$AR,23,FALSE)="－","－",IF(VLOOKUP(A28,[1]令和3年度契約状況調査票!$C:$AR,9,FALSE)&lt;&gt;"",TEXT(VLOOKUP(A28,[1]令和3年度契約状況調査票!$C:$AR,16,FALSE),"#,##0円")&amp;CHAR(10)&amp;"(A)",VLOOKUP(A28,[1]令和3年度契約状況調査票!$C:$AR,16,FALSE)))))</f>
        <v/>
      </c>
      <c r="I28" s="28" t="str">
        <f>IF(A28="","",VLOOKUP(A28,[1]令和3年度契約状況調査票!$C:$AR,17,FALSE))</f>
        <v/>
      </c>
      <c r="J28" s="29" t="str">
        <f>IF(A28="","",IF(VLOOKUP(A28,[1]令和3年度契約状況調査票!$C:$AR,23,FALSE)="②同種の他の契約の予定価格を類推されるおそれがあるため公表しない","－",IF(VLOOKUP(A28,[1]令和3年度契約状況調査票!$C:$AR,23,FALSE)="－","－",IF(VLOOKUP(A28,[1]令和3年度契約状況調査票!$C:$AR,9,FALSE)&lt;&gt;"",TEXT(VLOOKUP(A28,[1]令和3年度契約状況調査票!$C:$AR,19,FALSE),"#.0%")&amp;CHAR(10)&amp;"(B/A×100)",VLOOKUP(A28,[1]令和3年度契約状況調査票!$C:$AR,19,FALSE)))))</f>
        <v/>
      </c>
      <c r="K28" s="30" t="str">
        <f>IF(A28="","",IF(VLOOKUP(A28,[1]令和3年度契約状況調査票!$C:$AR,29,FALSE)="①公益社団法人","公社",IF(VLOOKUP(A28,[1]令和3年度契約状況調査票!$C:$AR,29,FALSE)="②公益財団法人","公財","")))</f>
        <v/>
      </c>
      <c r="L28" s="30" t="str">
        <f>IF(A28="","",VLOOKUP(A28,[1]令和3年度契約状況調査票!$C:$AR,30,FALSE))</f>
        <v/>
      </c>
      <c r="M28" s="31" t="str">
        <f>IF(A28="","",IF(VLOOKUP(A28,[1]令和3年度契約状況調査票!$C:$AR,30,FALSE)="国所管",VLOOKUP(A28,[1]令和3年度契約状況調査票!$C:$AR,24,FALSE),""))</f>
        <v/>
      </c>
      <c r="N28" s="32" t="str">
        <f>IF(A28="","",IF(AND(P28="○",O28="分担契約/単価契約"),"単価契約"&amp;CHAR(10)&amp;"予定調達総額 "&amp;TEXT(VLOOKUP(A28,[1]令和3年度契約状況調査票!$C:$AR,18,FALSE),"#,##0円")&amp;"(B)"&amp;CHAR(10)&amp;"分担契約"&amp;CHAR(10)&amp;VLOOKUP(A28,[1]令和3年度契約状況調査票!$C:$AR,34,FALSE),IF(AND(P28="○",O28="分担契約"),"分担契約"&amp;CHAR(10)&amp;"契約総額 "&amp;TEXT(VLOOKUP(A28,[1]令和3年度契約状況調査票!$C:$AR,18,FALSE),"#,##0円")&amp;"(B)"&amp;CHAR(10)&amp;VLOOKUP(A28,[1]令和3年度契約状況調査票!$C:$AR,34,FALSE),(IF(O28="分担契約/単価契約","単価契約"&amp;CHAR(10)&amp;"予定調達総額 "&amp;TEXT(VLOOKUP(A28,[1]令和3年度契約状況調査票!$C:$AR,18,FALSE),"#,##0円")&amp;CHAR(10)&amp;"分担契約"&amp;CHAR(10)&amp;VLOOKUP(A28,[1]令和3年度契約状況調査票!$C:$AR,34,FALSE),IF(O28="分担契約","分担契約"&amp;CHAR(10)&amp;"契約総額 "&amp;TEXT(VLOOKUP(A28,[1]令和3年度契約状況調査票!$C:$AR,18,FALSE),"#,##0円")&amp;CHAR(10)&amp;VLOOKUP(A28,[1]令和3年度契約状況調査票!$C:$AR,34,FALSE),IF(O28="単価契約","単価契約"&amp;CHAR(10)&amp;"予定調達総額 "&amp;TEXT(VLOOKUP(A28,[1]令和3年度契約状況調査票!$C:$AR,18,FALSE),"#,##0円")&amp;CHAR(10)&amp;VLOOKUP(A28,[1]令和3年度契約状況調査票!$C:$AR,34,FALSE),VLOOKUP(A28,[1]令和3年度契約状況調査票!$C:$AR,34,FALSE))))))))</f>
        <v/>
      </c>
      <c r="O28" s="21" t="str">
        <f>IF(A28="","",VLOOKUP(A28,[1]令和3年度契約状況調査票!$C:$BY,55,FALSE))</f>
        <v/>
      </c>
      <c r="P28" s="21" t="str">
        <f>IF(A28="","",IF(VLOOKUP(A28,[1]令和3年度契約状況調査票!$C:$AR,23,FALSE)="②同種の他の契約の予定価格を類推されるおそれがあるため公表しない","×","○"))</f>
        <v/>
      </c>
    </row>
    <row r="29" spans="1:16" s="21" customFormat="1" ht="60" hidden="1" customHeight="1" x14ac:dyDescent="0.15">
      <c r="A29" s="22" t="str">
        <f>IF(MAX([1]令和3年度契約状況調査票!C22:C267)&gt;=ROW()-5,ROW()-5,"")</f>
        <v/>
      </c>
      <c r="B29" s="23" t="str">
        <f>IF(A29="","",VLOOKUP(A29,[1]令和3年度契約状況調査票!$C:$AR,7,FALSE))</f>
        <v/>
      </c>
      <c r="C29" s="24" t="str">
        <f>IF(A29="","",VLOOKUP(A29,[1]令和3年度契約状況調査票!$C:$AR,8,FALSE))</f>
        <v/>
      </c>
      <c r="D29" s="25" t="str">
        <f>IF(A29="","",VLOOKUP(A29,[1]令和3年度契約状況調査票!$C:$AR,11,FALSE))</f>
        <v/>
      </c>
      <c r="E29" s="23" t="str">
        <f>IF(A29="","",VLOOKUP(A29,[1]令和3年度契約状況調査票!$C:$AR,12,FALSE))</f>
        <v/>
      </c>
      <c r="F29" s="26" t="str">
        <f>IF(A29="","",VLOOKUP(A29,[1]令和3年度契約状況調査票!$C:$AR,13,FALSE))</f>
        <v/>
      </c>
      <c r="G29" s="27" t="str">
        <f>IF(A29="","",IF(VLOOKUP(A29,[1]令和3年度契約状況調査票!$C:$AR,14,FALSE)="②一般競争入札（総合評価方式）","一般競争入札"&amp;CHAR(10)&amp;"（総合評価方式）","一般競争入札"))</f>
        <v/>
      </c>
      <c r="H29" s="28" t="str">
        <f>IF(A29="","",IF(VLOOKUP(A29,[1]令和3年度契約状況調査票!$C:$AR,23,FALSE)="②同種の他の契約の予定価格を類推されるおそれがあるため公表しない","同種の他の契約の予定価格を類推されるおそれがあるため公表しない",IF(VLOOKUP(A29,[1]令和3年度契約状況調査票!$C:$AR,23,FALSE)="－","－",IF(VLOOKUP(A29,[1]令和3年度契約状況調査票!$C:$AR,9,FALSE)&lt;&gt;"",TEXT(VLOOKUP(A29,[1]令和3年度契約状況調査票!$C:$AR,16,FALSE),"#,##0円")&amp;CHAR(10)&amp;"(A)",VLOOKUP(A29,[1]令和3年度契約状況調査票!$C:$AR,16,FALSE)))))</f>
        <v/>
      </c>
      <c r="I29" s="28" t="str">
        <f>IF(A29="","",VLOOKUP(A29,[1]令和3年度契約状況調査票!$C:$AR,17,FALSE))</f>
        <v/>
      </c>
      <c r="J29" s="29" t="str">
        <f>IF(A29="","",IF(VLOOKUP(A29,[1]令和3年度契約状況調査票!$C:$AR,23,FALSE)="②同種の他の契約の予定価格を類推されるおそれがあるため公表しない","－",IF(VLOOKUP(A29,[1]令和3年度契約状況調査票!$C:$AR,23,FALSE)="－","－",IF(VLOOKUP(A29,[1]令和3年度契約状況調査票!$C:$AR,9,FALSE)&lt;&gt;"",TEXT(VLOOKUP(A29,[1]令和3年度契約状況調査票!$C:$AR,19,FALSE),"#.0%")&amp;CHAR(10)&amp;"(B/A×100)",VLOOKUP(A29,[1]令和3年度契約状況調査票!$C:$AR,19,FALSE)))))</f>
        <v/>
      </c>
      <c r="K29" s="30" t="str">
        <f>IF(A29="","",IF(VLOOKUP(A29,[1]令和3年度契約状況調査票!$C:$AR,29,FALSE)="①公益社団法人","公社",IF(VLOOKUP(A29,[1]令和3年度契約状況調査票!$C:$AR,29,FALSE)="②公益財団法人","公財","")))</f>
        <v/>
      </c>
      <c r="L29" s="30" t="str">
        <f>IF(A29="","",VLOOKUP(A29,[1]令和3年度契約状況調査票!$C:$AR,30,FALSE))</f>
        <v/>
      </c>
      <c r="M29" s="31" t="str">
        <f>IF(A29="","",IF(VLOOKUP(A29,[1]令和3年度契約状況調査票!$C:$AR,30,FALSE)="国所管",VLOOKUP(A29,[1]令和3年度契約状況調査票!$C:$AR,24,FALSE),""))</f>
        <v/>
      </c>
      <c r="N29" s="32" t="str">
        <f>IF(A29="","",IF(AND(P29="○",O29="分担契約/単価契約"),"単価契約"&amp;CHAR(10)&amp;"予定調達総額 "&amp;TEXT(VLOOKUP(A29,[1]令和3年度契約状況調査票!$C:$AR,18,FALSE),"#,##0円")&amp;"(B)"&amp;CHAR(10)&amp;"分担契約"&amp;CHAR(10)&amp;VLOOKUP(A29,[1]令和3年度契約状況調査票!$C:$AR,34,FALSE),IF(AND(P29="○",O29="分担契約"),"分担契約"&amp;CHAR(10)&amp;"契約総額 "&amp;TEXT(VLOOKUP(A29,[1]令和3年度契約状況調査票!$C:$AR,18,FALSE),"#,##0円")&amp;"(B)"&amp;CHAR(10)&amp;VLOOKUP(A29,[1]令和3年度契約状況調査票!$C:$AR,34,FALSE),(IF(O29="分担契約/単価契約","単価契約"&amp;CHAR(10)&amp;"予定調達総額 "&amp;TEXT(VLOOKUP(A29,[1]令和3年度契約状況調査票!$C:$AR,18,FALSE),"#,##0円")&amp;CHAR(10)&amp;"分担契約"&amp;CHAR(10)&amp;VLOOKUP(A29,[1]令和3年度契約状況調査票!$C:$AR,34,FALSE),IF(O29="分担契約","分担契約"&amp;CHAR(10)&amp;"契約総額 "&amp;TEXT(VLOOKUP(A29,[1]令和3年度契約状況調査票!$C:$AR,18,FALSE),"#,##0円")&amp;CHAR(10)&amp;VLOOKUP(A29,[1]令和3年度契約状況調査票!$C:$AR,34,FALSE),IF(O29="単価契約","単価契約"&amp;CHAR(10)&amp;"予定調達総額 "&amp;TEXT(VLOOKUP(A29,[1]令和3年度契約状況調査票!$C:$AR,18,FALSE),"#,##0円")&amp;CHAR(10)&amp;VLOOKUP(A29,[1]令和3年度契約状況調査票!$C:$AR,34,FALSE),VLOOKUP(A29,[1]令和3年度契約状況調査票!$C:$AR,34,FALSE))))))))</f>
        <v/>
      </c>
      <c r="O29" s="21" t="str">
        <f>IF(A29="","",VLOOKUP(A29,[1]令和3年度契約状況調査票!$C:$BY,55,FALSE))</f>
        <v/>
      </c>
      <c r="P29" s="21" t="str">
        <f>IF(A29="","",IF(VLOOKUP(A29,[1]令和3年度契約状況調査票!$C:$AR,23,FALSE)="②同種の他の契約の予定価格を類推されるおそれがあるため公表しない","×","○"))</f>
        <v/>
      </c>
    </row>
    <row r="30" spans="1:16" s="21" customFormat="1" ht="60" hidden="1" customHeight="1" x14ac:dyDescent="0.15">
      <c r="A30" s="22" t="str">
        <f>IF(MAX([1]令和3年度契約状況調査票!C23:C268)&gt;=ROW()-5,ROW()-5,"")</f>
        <v/>
      </c>
      <c r="B30" s="23" t="str">
        <f>IF(A30="","",VLOOKUP(A30,[1]令和3年度契約状況調査票!$C:$AR,7,FALSE))</f>
        <v/>
      </c>
      <c r="C30" s="24" t="str">
        <f>IF(A30="","",VLOOKUP(A30,[1]令和3年度契約状況調査票!$C:$AR,8,FALSE))</f>
        <v/>
      </c>
      <c r="D30" s="25" t="str">
        <f>IF(A30="","",VLOOKUP(A30,[1]令和3年度契約状況調査票!$C:$AR,11,FALSE))</f>
        <v/>
      </c>
      <c r="E30" s="23" t="str">
        <f>IF(A30="","",VLOOKUP(A30,[1]令和3年度契約状況調査票!$C:$AR,12,FALSE))</f>
        <v/>
      </c>
      <c r="F30" s="26" t="str">
        <f>IF(A30="","",VLOOKUP(A30,[1]令和3年度契約状況調査票!$C:$AR,13,FALSE))</f>
        <v/>
      </c>
      <c r="G30" s="27" t="str">
        <f>IF(A30="","",IF(VLOOKUP(A30,[1]令和3年度契約状況調査票!$C:$AR,14,FALSE)="②一般競争入札（総合評価方式）","一般競争入札"&amp;CHAR(10)&amp;"（総合評価方式）","一般競争入札"))</f>
        <v/>
      </c>
      <c r="H30" s="28" t="str">
        <f>IF(A30="","",IF(VLOOKUP(A30,[1]令和3年度契約状況調査票!$C:$AR,23,FALSE)="②同種の他の契約の予定価格を類推されるおそれがあるため公表しない","同種の他の契約の予定価格を類推されるおそれがあるため公表しない",IF(VLOOKUP(A30,[1]令和3年度契約状況調査票!$C:$AR,23,FALSE)="－","－",IF(VLOOKUP(A30,[1]令和3年度契約状況調査票!$C:$AR,9,FALSE)&lt;&gt;"",TEXT(VLOOKUP(A30,[1]令和3年度契約状況調査票!$C:$AR,16,FALSE),"#,##0円")&amp;CHAR(10)&amp;"(A)",VLOOKUP(A30,[1]令和3年度契約状況調査票!$C:$AR,16,FALSE)))))</f>
        <v/>
      </c>
      <c r="I30" s="28" t="str">
        <f>IF(A30="","",VLOOKUP(A30,[1]令和3年度契約状況調査票!$C:$AR,17,FALSE))</f>
        <v/>
      </c>
      <c r="J30" s="29" t="str">
        <f>IF(A30="","",IF(VLOOKUP(A30,[1]令和3年度契約状況調査票!$C:$AR,23,FALSE)="②同種の他の契約の予定価格を類推されるおそれがあるため公表しない","－",IF(VLOOKUP(A30,[1]令和3年度契約状況調査票!$C:$AR,23,FALSE)="－","－",IF(VLOOKUP(A30,[1]令和3年度契約状況調査票!$C:$AR,9,FALSE)&lt;&gt;"",TEXT(VLOOKUP(A30,[1]令和3年度契約状況調査票!$C:$AR,19,FALSE),"#.0%")&amp;CHAR(10)&amp;"(B/A×100)",VLOOKUP(A30,[1]令和3年度契約状況調査票!$C:$AR,19,FALSE)))))</f>
        <v/>
      </c>
      <c r="K30" s="30" t="str">
        <f>IF(A30="","",IF(VLOOKUP(A30,[1]令和3年度契約状況調査票!$C:$AR,29,FALSE)="①公益社団法人","公社",IF(VLOOKUP(A30,[1]令和3年度契約状況調査票!$C:$AR,29,FALSE)="②公益財団法人","公財","")))</f>
        <v/>
      </c>
      <c r="L30" s="30" t="str">
        <f>IF(A30="","",VLOOKUP(A30,[1]令和3年度契約状況調査票!$C:$AR,30,FALSE))</f>
        <v/>
      </c>
      <c r="M30" s="31" t="str">
        <f>IF(A30="","",IF(VLOOKUP(A30,[1]令和3年度契約状況調査票!$C:$AR,30,FALSE)="国所管",VLOOKUP(A30,[1]令和3年度契約状況調査票!$C:$AR,24,FALSE),""))</f>
        <v/>
      </c>
      <c r="N30" s="32" t="str">
        <f>IF(A30="","",IF(AND(P30="○",O30="分担契約/単価契約"),"単価契約"&amp;CHAR(10)&amp;"予定調達総額 "&amp;TEXT(VLOOKUP(A30,[1]令和3年度契約状況調査票!$C:$AR,18,FALSE),"#,##0円")&amp;"(B)"&amp;CHAR(10)&amp;"分担契約"&amp;CHAR(10)&amp;VLOOKUP(A30,[1]令和3年度契約状況調査票!$C:$AR,34,FALSE),IF(AND(P30="○",O30="分担契約"),"分担契約"&amp;CHAR(10)&amp;"契約総額 "&amp;TEXT(VLOOKUP(A30,[1]令和3年度契約状況調査票!$C:$AR,18,FALSE),"#,##0円")&amp;"(B)"&amp;CHAR(10)&amp;VLOOKUP(A30,[1]令和3年度契約状況調査票!$C:$AR,34,FALSE),(IF(O30="分担契約/単価契約","単価契約"&amp;CHAR(10)&amp;"予定調達総額 "&amp;TEXT(VLOOKUP(A30,[1]令和3年度契約状況調査票!$C:$AR,18,FALSE),"#,##0円")&amp;CHAR(10)&amp;"分担契約"&amp;CHAR(10)&amp;VLOOKUP(A30,[1]令和3年度契約状況調査票!$C:$AR,34,FALSE),IF(O30="分担契約","分担契約"&amp;CHAR(10)&amp;"契約総額 "&amp;TEXT(VLOOKUP(A30,[1]令和3年度契約状況調査票!$C:$AR,18,FALSE),"#,##0円")&amp;CHAR(10)&amp;VLOOKUP(A30,[1]令和3年度契約状況調査票!$C:$AR,34,FALSE),IF(O30="単価契約","単価契約"&amp;CHAR(10)&amp;"予定調達総額 "&amp;TEXT(VLOOKUP(A30,[1]令和3年度契約状況調査票!$C:$AR,18,FALSE),"#,##0円")&amp;CHAR(10)&amp;VLOOKUP(A30,[1]令和3年度契約状況調査票!$C:$AR,34,FALSE),VLOOKUP(A30,[1]令和3年度契約状況調査票!$C:$AR,34,FALSE))))))))</f>
        <v/>
      </c>
      <c r="O30" s="21" t="str">
        <f>IF(A30="","",VLOOKUP(A30,[1]令和3年度契約状況調査票!$C:$BY,55,FALSE))</f>
        <v/>
      </c>
      <c r="P30" s="21" t="str">
        <f>IF(A30="","",IF(VLOOKUP(A30,[1]令和3年度契約状況調査票!$C:$AR,23,FALSE)="②同種の他の契約の予定価格を類推されるおそれがあるため公表しない","×","○"))</f>
        <v/>
      </c>
    </row>
    <row r="31" spans="1:16" s="21" customFormat="1" ht="60" hidden="1" customHeight="1" x14ac:dyDescent="0.15">
      <c r="A31" s="22" t="str">
        <f>IF(MAX([1]令和3年度契約状況調査票!C24:C269)&gt;=ROW()-5,ROW()-5,"")</f>
        <v/>
      </c>
      <c r="B31" s="23" t="str">
        <f>IF(A31="","",VLOOKUP(A31,[1]令和3年度契約状況調査票!$C:$AR,7,FALSE))</f>
        <v/>
      </c>
      <c r="C31" s="24" t="str">
        <f>IF(A31="","",VLOOKUP(A31,[1]令和3年度契約状況調査票!$C:$AR,8,FALSE))</f>
        <v/>
      </c>
      <c r="D31" s="25" t="str">
        <f>IF(A31="","",VLOOKUP(A31,[1]令和3年度契約状況調査票!$C:$AR,11,FALSE))</f>
        <v/>
      </c>
      <c r="E31" s="23" t="str">
        <f>IF(A31="","",VLOOKUP(A31,[1]令和3年度契約状況調査票!$C:$AR,12,FALSE))</f>
        <v/>
      </c>
      <c r="F31" s="26" t="str">
        <f>IF(A31="","",VLOOKUP(A31,[1]令和3年度契約状況調査票!$C:$AR,13,FALSE))</f>
        <v/>
      </c>
      <c r="G31" s="27" t="str">
        <f>IF(A31="","",IF(VLOOKUP(A31,[1]令和3年度契約状況調査票!$C:$AR,14,FALSE)="②一般競争入札（総合評価方式）","一般競争入札"&amp;CHAR(10)&amp;"（総合評価方式）","一般競争入札"))</f>
        <v/>
      </c>
      <c r="H31" s="28" t="str">
        <f>IF(A31="","",IF(VLOOKUP(A31,[1]令和3年度契約状況調査票!$C:$AR,23,FALSE)="②同種の他の契約の予定価格を類推されるおそれがあるため公表しない","同種の他の契約の予定価格を類推されるおそれがあるため公表しない",IF(VLOOKUP(A31,[1]令和3年度契約状況調査票!$C:$AR,23,FALSE)="－","－",IF(VLOOKUP(A31,[1]令和3年度契約状況調査票!$C:$AR,9,FALSE)&lt;&gt;"",TEXT(VLOOKUP(A31,[1]令和3年度契約状況調査票!$C:$AR,16,FALSE),"#,##0円")&amp;CHAR(10)&amp;"(A)",VLOOKUP(A31,[1]令和3年度契約状況調査票!$C:$AR,16,FALSE)))))</f>
        <v/>
      </c>
      <c r="I31" s="28" t="str">
        <f>IF(A31="","",VLOOKUP(A31,[1]令和3年度契約状況調査票!$C:$AR,17,FALSE))</f>
        <v/>
      </c>
      <c r="J31" s="29" t="str">
        <f>IF(A31="","",IF(VLOOKUP(A31,[1]令和3年度契約状況調査票!$C:$AR,23,FALSE)="②同種の他の契約の予定価格を類推されるおそれがあるため公表しない","－",IF(VLOOKUP(A31,[1]令和3年度契約状況調査票!$C:$AR,23,FALSE)="－","－",IF(VLOOKUP(A31,[1]令和3年度契約状況調査票!$C:$AR,9,FALSE)&lt;&gt;"",TEXT(VLOOKUP(A31,[1]令和3年度契約状況調査票!$C:$AR,19,FALSE),"#.0%")&amp;CHAR(10)&amp;"(B/A×100)",VLOOKUP(A31,[1]令和3年度契約状況調査票!$C:$AR,19,FALSE)))))</f>
        <v/>
      </c>
      <c r="K31" s="30" t="str">
        <f>IF(A31="","",IF(VLOOKUP(A31,[1]令和3年度契約状況調査票!$C:$AR,29,FALSE)="①公益社団法人","公社",IF(VLOOKUP(A31,[1]令和3年度契約状況調査票!$C:$AR,29,FALSE)="②公益財団法人","公財","")))</f>
        <v/>
      </c>
      <c r="L31" s="30" t="str">
        <f>IF(A31="","",VLOOKUP(A31,[1]令和3年度契約状況調査票!$C:$AR,30,FALSE))</f>
        <v/>
      </c>
      <c r="M31" s="31" t="str">
        <f>IF(A31="","",IF(VLOOKUP(A31,[1]令和3年度契約状況調査票!$C:$AR,30,FALSE)="国所管",VLOOKUP(A31,[1]令和3年度契約状況調査票!$C:$AR,24,FALSE),""))</f>
        <v/>
      </c>
      <c r="N31" s="32" t="str">
        <f>IF(A31="","",IF(AND(P31="○",O31="分担契約/単価契約"),"単価契約"&amp;CHAR(10)&amp;"予定調達総額 "&amp;TEXT(VLOOKUP(A31,[1]令和3年度契約状況調査票!$C:$AR,18,FALSE),"#,##0円")&amp;"(B)"&amp;CHAR(10)&amp;"分担契約"&amp;CHAR(10)&amp;VLOOKUP(A31,[1]令和3年度契約状況調査票!$C:$AR,34,FALSE),IF(AND(P31="○",O31="分担契約"),"分担契約"&amp;CHAR(10)&amp;"契約総額 "&amp;TEXT(VLOOKUP(A31,[1]令和3年度契約状況調査票!$C:$AR,18,FALSE),"#,##0円")&amp;"(B)"&amp;CHAR(10)&amp;VLOOKUP(A31,[1]令和3年度契約状況調査票!$C:$AR,34,FALSE),(IF(O31="分担契約/単価契約","単価契約"&amp;CHAR(10)&amp;"予定調達総額 "&amp;TEXT(VLOOKUP(A31,[1]令和3年度契約状況調査票!$C:$AR,18,FALSE),"#,##0円")&amp;CHAR(10)&amp;"分担契約"&amp;CHAR(10)&amp;VLOOKUP(A31,[1]令和3年度契約状況調査票!$C:$AR,34,FALSE),IF(O31="分担契約","分担契約"&amp;CHAR(10)&amp;"契約総額 "&amp;TEXT(VLOOKUP(A31,[1]令和3年度契約状況調査票!$C:$AR,18,FALSE),"#,##0円")&amp;CHAR(10)&amp;VLOOKUP(A31,[1]令和3年度契約状況調査票!$C:$AR,34,FALSE),IF(O31="単価契約","単価契約"&amp;CHAR(10)&amp;"予定調達総額 "&amp;TEXT(VLOOKUP(A31,[1]令和3年度契約状況調査票!$C:$AR,18,FALSE),"#,##0円")&amp;CHAR(10)&amp;VLOOKUP(A31,[1]令和3年度契約状況調査票!$C:$AR,34,FALSE),VLOOKUP(A31,[1]令和3年度契約状況調査票!$C:$AR,34,FALSE))))))))</f>
        <v/>
      </c>
      <c r="O31" s="21" t="str">
        <f>IF(A31="","",VLOOKUP(A31,[1]令和3年度契約状況調査票!$C:$BY,55,FALSE))</f>
        <v/>
      </c>
      <c r="P31" s="21" t="str">
        <f>IF(A31="","",IF(VLOOKUP(A31,[1]令和3年度契約状況調査票!$C:$AR,23,FALSE)="②同種の他の契約の予定価格を類推されるおそれがあるため公表しない","×","○"))</f>
        <v/>
      </c>
    </row>
    <row r="32" spans="1:16" s="21" customFormat="1" ht="60" hidden="1" customHeight="1" x14ac:dyDescent="0.15">
      <c r="A32" s="22" t="str">
        <f>IF(MAX([1]令和3年度契約状況調査票!C25:C270)&gt;=ROW()-5,ROW()-5,"")</f>
        <v/>
      </c>
      <c r="B32" s="23" t="str">
        <f>IF(A32="","",VLOOKUP(A32,[1]令和3年度契約状況調査票!$C:$AR,7,FALSE))</f>
        <v/>
      </c>
      <c r="C32" s="24" t="str">
        <f>IF(A32="","",VLOOKUP(A32,[1]令和3年度契約状況調査票!$C:$AR,8,FALSE))</f>
        <v/>
      </c>
      <c r="D32" s="25" t="str">
        <f>IF(A32="","",VLOOKUP(A32,[1]令和3年度契約状況調査票!$C:$AR,11,FALSE))</f>
        <v/>
      </c>
      <c r="E32" s="23" t="str">
        <f>IF(A32="","",VLOOKUP(A32,[1]令和3年度契約状況調査票!$C:$AR,12,FALSE))</f>
        <v/>
      </c>
      <c r="F32" s="26" t="str">
        <f>IF(A32="","",VLOOKUP(A32,[1]令和3年度契約状況調査票!$C:$AR,13,FALSE))</f>
        <v/>
      </c>
      <c r="G32" s="27" t="str">
        <f>IF(A32="","",IF(VLOOKUP(A32,[1]令和3年度契約状況調査票!$C:$AR,14,FALSE)="②一般競争入札（総合評価方式）","一般競争入札"&amp;CHAR(10)&amp;"（総合評価方式）","一般競争入札"))</f>
        <v/>
      </c>
      <c r="H32" s="28" t="str">
        <f>IF(A32="","",IF(VLOOKUP(A32,[1]令和3年度契約状況調査票!$C:$AR,23,FALSE)="②同種の他の契約の予定価格を類推されるおそれがあるため公表しない","同種の他の契約の予定価格を類推されるおそれがあるため公表しない",IF(VLOOKUP(A32,[1]令和3年度契約状況調査票!$C:$AR,23,FALSE)="－","－",IF(VLOOKUP(A32,[1]令和3年度契約状況調査票!$C:$AR,9,FALSE)&lt;&gt;"",TEXT(VLOOKUP(A32,[1]令和3年度契約状況調査票!$C:$AR,16,FALSE),"#,##0円")&amp;CHAR(10)&amp;"(A)",VLOOKUP(A32,[1]令和3年度契約状況調査票!$C:$AR,16,FALSE)))))</f>
        <v/>
      </c>
      <c r="I32" s="28" t="str">
        <f>IF(A32="","",VLOOKUP(A32,[1]令和3年度契約状況調査票!$C:$AR,17,FALSE))</f>
        <v/>
      </c>
      <c r="J32" s="29" t="str">
        <f>IF(A32="","",IF(VLOOKUP(A32,[1]令和3年度契約状況調査票!$C:$AR,23,FALSE)="②同種の他の契約の予定価格を類推されるおそれがあるため公表しない","－",IF(VLOOKUP(A32,[1]令和3年度契約状況調査票!$C:$AR,23,FALSE)="－","－",IF(VLOOKUP(A32,[1]令和3年度契約状況調査票!$C:$AR,9,FALSE)&lt;&gt;"",TEXT(VLOOKUP(A32,[1]令和3年度契約状況調査票!$C:$AR,19,FALSE),"#.0%")&amp;CHAR(10)&amp;"(B/A×100)",VLOOKUP(A32,[1]令和3年度契約状況調査票!$C:$AR,19,FALSE)))))</f>
        <v/>
      </c>
      <c r="K32" s="30" t="str">
        <f>IF(A32="","",IF(VLOOKUP(A32,[1]令和3年度契約状況調査票!$C:$AR,29,FALSE)="①公益社団法人","公社",IF(VLOOKUP(A32,[1]令和3年度契約状況調査票!$C:$AR,29,FALSE)="②公益財団法人","公財","")))</f>
        <v/>
      </c>
      <c r="L32" s="30" t="str">
        <f>IF(A32="","",VLOOKUP(A32,[1]令和3年度契約状況調査票!$C:$AR,30,FALSE))</f>
        <v/>
      </c>
      <c r="M32" s="31" t="str">
        <f>IF(A32="","",IF(VLOOKUP(A32,[1]令和3年度契約状況調査票!$C:$AR,30,FALSE)="国所管",VLOOKUP(A32,[1]令和3年度契約状況調査票!$C:$AR,24,FALSE),""))</f>
        <v/>
      </c>
      <c r="N32" s="32" t="str">
        <f>IF(A32="","",IF(AND(P32="○",O32="分担契約/単価契約"),"単価契約"&amp;CHAR(10)&amp;"予定調達総額 "&amp;TEXT(VLOOKUP(A32,[1]令和3年度契約状況調査票!$C:$AR,18,FALSE),"#,##0円")&amp;"(B)"&amp;CHAR(10)&amp;"分担契約"&amp;CHAR(10)&amp;VLOOKUP(A32,[1]令和3年度契約状況調査票!$C:$AR,34,FALSE),IF(AND(P32="○",O32="分担契約"),"分担契約"&amp;CHAR(10)&amp;"契約総額 "&amp;TEXT(VLOOKUP(A32,[1]令和3年度契約状況調査票!$C:$AR,18,FALSE),"#,##0円")&amp;"(B)"&amp;CHAR(10)&amp;VLOOKUP(A32,[1]令和3年度契約状況調査票!$C:$AR,34,FALSE),(IF(O32="分担契約/単価契約","単価契約"&amp;CHAR(10)&amp;"予定調達総額 "&amp;TEXT(VLOOKUP(A32,[1]令和3年度契約状況調査票!$C:$AR,18,FALSE),"#,##0円")&amp;CHAR(10)&amp;"分担契約"&amp;CHAR(10)&amp;VLOOKUP(A32,[1]令和3年度契約状況調査票!$C:$AR,34,FALSE),IF(O32="分担契約","分担契約"&amp;CHAR(10)&amp;"契約総額 "&amp;TEXT(VLOOKUP(A32,[1]令和3年度契約状況調査票!$C:$AR,18,FALSE),"#,##0円")&amp;CHAR(10)&amp;VLOOKUP(A32,[1]令和3年度契約状況調査票!$C:$AR,34,FALSE),IF(O32="単価契約","単価契約"&amp;CHAR(10)&amp;"予定調達総額 "&amp;TEXT(VLOOKUP(A32,[1]令和3年度契約状況調査票!$C:$AR,18,FALSE),"#,##0円")&amp;CHAR(10)&amp;VLOOKUP(A32,[1]令和3年度契約状況調査票!$C:$AR,34,FALSE),VLOOKUP(A32,[1]令和3年度契約状況調査票!$C:$AR,34,FALSE))))))))</f>
        <v/>
      </c>
      <c r="O32" s="21" t="str">
        <f>IF(A32="","",VLOOKUP(A32,[1]令和3年度契約状況調査票!$C:$BY,55,FALSE))</f>
        <v/>
      </c>
      <c r="P32" s="21" t="str">
        <f>IF(A32="","",IF(VLOOKUP(A32,[1]令和3年度契約状況調査票!$C:$AR,23,FALSE)="②同種の他の契約の予定価格を類推されるおそれがあるため公表しない","×","○"))</f>
        <v/>
      </c>
    </row>
    <row r="33" spans="1:16" s="21" customFormat="1" ht="60" hidden="1" customHeight="1" x14ac:dyDescent="0.15">
      <c r="A33" s="22" t="str">
        <f>IF(MAX([1]令和3年度契約状況調査票!C26:C271)&gt;=ROW()-5,ROW()-5,"")</f>
        <v/>
      </c>
      <c r="B33" s="23" t="str">
        <f>IF(A33="","",VLOOKUP(A33,[1]令和3年度契約状況調査票!$C:$AR,7,FALSE))</f>
        <v/>
      </c>
      <c r="C33" s="24" t="str">
        <f>IF(A33="","",VLOOKUP(A33,[1]令和3年度契約状況調査票!$C:$AR,8,FALSE))</f>
        <v/>
      </c>
      <c r="D33" s="25" t="str">
        <f>IF(A33="","",VLOOKUP(A33,[1]令和3年度契約状況調査票!$C:$AR,11,FALSE))</f>
        <v/>
      </c>
      <c r="E33" s="23" t="str">
        <f>IF(A33="","",VLOOKUP(A33,[1]令和3年度契約状況調査票!$C:$AR,12,FALSE))</f>
        <v/>
      </c>
      <c r="F33" s="26" t="str">
        <f>IF(A33="","",VLOOKUP(A33,[1]令和3年度契約状況調査票!$C:$AR,13,FALSE))</f>
        <v/>
      </c>
      <c r="G33" s="27" t="str">
        <f>IF(A33="","",IF(VLOOKUP(A33,[1]令和3年度契約状況調査票!$C:$AR,14,FALSE)="②一般競争入札（総合評価方式）","一般競争入札"&amp;CHAR(10)&amp;"（総合評価方式）","一般競争入札"))</f>
        <v/>
      </c>
      <c r="H33" s="28" t="str">
        <f>IF(A33="","",IF(VLOOKUP(A33,[1]令和3年度契約状況調査票!$C:$AR,23,FALSE)="②同種の他の契約の予定価格を類推されるおそれがあるため公表しない","同種の他の契約の予定価格を類推されるおそれがあるため公表しない",IF(VLOOKUP(A33,[1]令和3年度契約状況調査票!$C:$AR,23,FALSE)="－","－",IF(VLOOKUP(A33,[1]令和3年度契約状況調査票!$C:$AR,9,FALSE)&lt;&gt;"",TEXT(VLOOKUP(A33,[1]令和3年度契約状況調査票!$C:$AR,16,FALSE),"#,##0円")&amp;CHAR(10)&amp;"(A)",VLOOKUP(A33,[1]令和3年度契約状況調査票!$C:$AR,16,FALSE)))))</f>
        <v/>
      </c>
      <c r="I33" s="28" t="str">
        <f>IF(A33="","",VLOOKUP(A33,[1]令和3年度契約状況調査票!$C:$AR,17,FALSE))</f>
        <v/>
      </c>
      <c r="J33" s="29" t="str">
        <f>IF(A33="","",IF(VLOOKUP(A33,[1]令和3年度契約状況調査票!$C:$AR,23,FALSE)="②同種の他の契約の予定価格を類推されるおそれがあるため公表しない","－",IF(VLOOKUP(A33,[1]令和3年度契約状況調査票!$C:$AR,23,FALSE)="－","－",IF(VLOOKUP(A33,[1]令和3年度契約状況調査票!$C:$AR,9,FALSE)&lt;&gt;"",TEXT(VLOOKUP(A33,[1]令和3年度契約状況調査票!$C:$AR,19,FALSE),"#.0%")&amp;CHAR(10)&amp;"(B/A×100)",VLOOKUP(A33,[1]令和3年度契約状況調査票!$C:$AR,19,FALSE)))))</f>
        <v/>
      </c>
      <c r="K33" s="30" t="str">
        <f>IF(A33="","",IF(VLOOKUP(A33,[1]令和3年度契約状況調査票!$C:$AR,29,FALSE)="①公益社団法人","公社",IF(VLOOKUP(A33,[1]令和3年度契約状況調査票!$C:$AR,29,FALSE)="②公益財団法人","公財","")))</f>
        <v/>
      </c>
      <c r="L33" s="30" t="str">
        <f>IF(A33="","",VLOOKUP(A33,[1]令和3年度契約状況調査票!$C:$AR,30,FALSE))</f>
        <v/>
      </c>
      <c r="M33" s="31" t="str">
        <f>IF(A33="","",IF(VLOOKUP(A33,[1]令和3年度契約状況調査票!$C:$AR,30,FALSE)="国所管",VLOOKUP(A33,[1]令和3年度契約状況調査票!$C:$AR,24,FALSE),""))</f>
        <v/>
      </c>
      <c r="N33" s="32" t="str">
        <f>IF(A33="","",IF(AND(P33="○",O33="分担契約/単価契約"),"単価契約"&amp;CHAR(10)&amp;"予定調達総額 "&amp;TEXT(VLOOKUP(A33,[1]令和3年度契約状況調査票!$C:$AR,18,FALSE),"#,##0円")&amp;"(B)"&amp;CHAR(10)&amp;"分担契約"&amp;CHAR(10)&amp;VLOOKUP(A33,[1]令和3年度契約状況調査票!$C:$AR,34,FALSE),IF(AND(P33="○",O33="分担契約"),"分担契約"&amp;CHAR(10)&amp;"契約総額 "&amp;TEXT(VLOOKUP(A33,[1]令和3年度契約状況調査票!$C:$AR,18,FALSE),"#,##0円")&amp;"(B)"&amp;CHAR(10)&amp;VLOOKUP(A33,[1]令和3年度契約状況調査票!$C:$AR,34,FALSE),(IF(O33="分担契約/単価契約","単価契約"&amp;CHAR(10)&amp;"予定調達総額 "&amp;TEXT(VLOOKUP(A33,[1]令和3年度契約状況調査票!$C:$AR,18,FALSE),"#,##0円")&amp;CHAR(10)&amp;"分担契約"&amp;CHAR(10)&amp;VLOOKUP(A33,[1]令和3年度契約状況調査票!$C:$AR,34,FALSE),IF(O33="分担契約","分担契約"&amp;CHAR(10)&amp;"契約総額 "&amp;TEXT(VLOOKUP(A33,[1]令和3年度契約状況調査票!$C:$AR,18,FALSE),"#,##0円")&amp;CHAR(10)&amp;VLOOKUP(A33,[1]令和3年度契約状況調査票!$C:$AR,34,FALSE),IF(O33="単価契約","単価契約"&amp;CHAR(10)&amp;"予定調達総額 "&amp;TEXT(VLOOKUP(A33,[1]令和3年度契約状況調査票!$C:$AR,18,FALSE),"#,##0円")&amp;CHAR(10)&amp;VLOOKUP(A33,[1]令和3年度契約状況調査票!$C:$AR,34,FALSE),VLOOKUP(A33,[1]令和3年度契約状況調査票!$C:$AR,34,FALSE))))))))</f>
        <v/>
      </c>
      <c r="O33" s="21" t="str">
        <f>IF(A33="","",VLOOKUP(A33,[1]令和3年度契約状況調査票!$C:$BY,55,FALSE))</f>
        <v/>
      </c>
      <c r="P33" s="21" t="str">
        <f>IF(A33="","",IF(VLOOKUP(A33,[1]令和3年度契約状況調査票!$C:$AR,23,FALSE)="②同種の他の契約の予定価格を類推されるおそれがあるため公表しない","×","○"))</f>
        <v/>
      </c>
    </row>
    <row r="34" spans="1:16" s="21" customFormat="1" ht="60" hidden="1" customHeight="1" x14ac:dyDescent="0.15">
      <c r="A34" s="22" t="str">
        <f>IF(MAX([1]令和3年度契約状況調査票!C27:C272)&gt;=ROW()-5,ROW()-5,"")</f>
        <v/>
      </c>
      <c r="B34" s="23" t="str">
        <f>IF(A34="","",VLOOKUP(A34,[1]令和3年度契約状況調査票!$C:$AR,7,FALSE))</f>
        <v/>
      </c>
      <c r="C34" s="24" t="str">
        <f>IF(A34="","",VLOOKUP(A34,[1]令和3年度契約状況調査票!$C:$AR,8,FALSE))</f>
        <v/>
      </c>
      <c r="D34" s="25" t="str">
        <f>IF(A34="","",VLOOKUP(A34,[1]令和3年度契約状況調査票!$C:$AR,11,FALSE))</f>
        <v/>
      </c>
      <c r="E34" s="23" t="str">
        <f>IF(A34="","",VLOOKUP(A34,[1]令和3年度契約状況調査票!$C:$AR,12,FALSE))</f>
        <v/>
      </c>
      <c r="F34" s="26" t="str">
        <f>IF(A34="","",VLOOKUP(A34,[1]令和3年度契約状況調査票!$C:$AR,13,FALSE))</f>
        <v/>
      </c>
      <c r="G34" s="27" t="str">
        <f>IF(A34="","",IF(VLOOKUP(A34,[1]令和3年度契約状況調査票!$C:$AR,14,FALSE)="②一般競争入札（総合評価方式）","一般競争入札"&amp;CHAR(10)&amp;"（総合評価方式）","一般競争入札"))</f>
        <v/>
      </c>
      <c r="H34" s="28" t="str">
        <f>IF(A34="","",IF(VLOOKUP(A34,[1]令和3年度契約状況調査票!$C:$AR,23,FALSE)="②同種の他の契約の予定価格を類推されるおそれがあるため公表しない","同種の他の契約の予定価格を類推されるおそれがあるため公表しない",IF(VLOOKUP(A34,[1]令和3年度契約状況調査票!$C:$AR,23,FALSE)="－","－",IF(VLOOKUP(A34,[1]令和3年度契約状況調査票!$C:$AR,9,FALSE)&lt;&gt;"",TEXT(VLOOKUP(A34,[1]令和3年度契約状況調査票!$C:$AR,16,FALSE),"#,##0円")&amp;CHAR(10)&amp;"(A)",VLOOKUP(A34,[1]令和3年度契約状況調査票!$C:$AR,16,FALSE)))))</f>
        <v/>
      </c>
      <c r="I34" s="28" t="str">
        <f>IF(A34="","",VLOOKUP(A34,[1]令和3年度契約状況調査票!$C:$AR,17,FALSE))</f>
        <v/>
      </c>
      <c r="J34" s="29" t="str">
        <f>IF(A34="","",IF(VLOOKUP(A34,[1]令和3年度契約状況調査票!$C:$AR,23,FALSE)="②同種の他の契約の予定価格を類推されるおそれがあるため公表しない","－",IF(VLOOKUP(A34,[1]令和3年度契約状況調査票!$C:$AR,23,FALSE)="－","－",IF(VLOOKUP(A34,[1]令和3年度契約状況調査票!$C:$AR,9,FALSE)&lt;&gt;"",TEXT(VLOOKUP(A34,[1]令和3年度契約状況調査票!$C:$AR,19,FALSE),"#.0%")&amp;CHAR(10)&amp;"(B/A×100)",VLOOKUP(A34,[1]令和3年度契約状況調査票!$C:$AR,19,FALSE)))))</f>
        <v/>
      </c>
      <c r="K34" s="30" t="str">
        <f>IF(A34="","",IF(VLOOKUP(A34,[1]令和3年度契約状況調査票!$C:$AR,29,FALSE)="①公益社団法人","公社",IF(VLOOKUP(A34,[1]令和3年度契約状況調査票!$C:$AR,29,FALSE)="②公益財団法人","公財","")))</f>
        <v/>
      </c>
      <c r="L34" s="30" t="str">
        <f>IF(A34="","",VLOOKUP(A34,[1]令和3年度契約状況調査票!$C:$AR,30,FALSE))</f>
        <v/>
      </c>
      <c r="M34" s="31" t="str">
        <f>IF(A34="","",IF(VLOOKUP(A34,[1]令和3年度契約状況調査票!$C:$AR,30,FALSE)="国所管",VLOOKUP(A34,[1]令和3年度契約状況調査票!$C:$AR,24,FALSE),""))</f>
        <v/>
      </c>
      <c r="N34" s="32" t="str">
        <f>IF(A34="","",IF(AND(P34="○",O34="分担契約/単価契約"),"単価契約"&amp;CHAR(10)&amp;"予定調達総額 "&amp;TEXT(VLOOKUP(A34,[1]令和3年度契約状況調査票!$C:$AR,18,FALSE),"#,##0円")&amp;"(B)"&amp;CHAR(10)&amp;"分担契約"&amp;CHAR(10)&amp;VLOOKUP(A34,[1]令和3年度契約状況調査票!$C:$AR,34,FALSE),IF(AND(P34="○",O34="分担契約"),"分担契約"&amp;CHAR(10)&amp;"契約総額 "&amp;TEXT(VLOOKUP(A34,[1]令和3年度契約状況調査票!$C:$AR,18,FALSE),"#,##0円")&amp;"(B)"&amp;CHAR(10)&amp;VLOOKUP(A34,[1]令和3年度契約状況調査票!$C:$AR,34,FALSE),(IF(O34="分担契約/単価契約","単価契約"&amp;CHAR(10)&amp;"予定調達総額 "&amp;TEXT(VLOOKUP(A34,[1]令和3年度契約状況調査票!$C:$AR,18,FALSE),"#,##0円")&amp;CHAR(10)&amp;"分担契約"&amp;CHAR(10)&amp;VLOOKUP(A34,[1]令和3年度契約状況調査票!$C:$AR,34,FALSE),IF(O34="分担契約","分担契約"&amp;CHAR(10)&amp;"契約総額 "&amp;TEXT(VLOOKUP(A34,[1]令和3年度契約状況調査票!$C:$AR,18,FALSE),"#,##0円")&amp;CHAR(10)&amp;VLOOKUP(A34,[1]令和3年度契約状況調査票!$C:$AR,34,FALSE),IF(O34="単価契約","単価契約"&amp;CHAR(10)&amp;"予定調達総額 "&amp;TEXT(VLOOKUP(A34,[1]令和3年度契約状況調査票!$C:$AR,18,FALSE),"#,##0円")&amp;CHAR(10)&amp;VLOOKUP(A34,[1]令和3年度契約状況調査票!$C:$AR,34,FALSE),VLOOKUP(A34,[1]令和3年度契約状況調査票!$C:$AR,34,FALSE))))))))</f>
        <v/>
      </c>
      <c r="O34" s="21" t="str">
        <f>IF(A34="","",VLOOKUP(A34,[1]令和3年度契約状況調査票!$C:$BY,55,FALSE))</f>
        <v/>
      </c>
      <c r="P34" s="21" t="str">
        <f>IF(A34="","",IF(VLOOKUP(A34,[1]令和3年度契約状況調査票!$C:$AR,23,FALSE)="②同種の他の契約の予定価格を類推されるおそれがあるため公表しない","×","○"))</f>
        <v/>
      </c>
    </row>
    <row r="35" spans="1:16" s="21" customFormat="1" ht="60" hidden="1" customHeight="1" x14ac:dyDescent="0.15">
      <c r="A35" s="22" t="str">
        <f>IF(MAX([1]令和3年度契約状況調査票!C28:C273)&gt;=ROW()-5,ROW()-5,"")</f>
        <v/>
      </c>
      <c r="B35" s="23" t="str">
        <f>IF(A35="","",VLOOKUP(A35,[1]令和3年度契約状況調査票!$C:$AR,7,FALSE))</f>
        <v/>
      </c>
      <c r="C35" s="24" t="str">
        <f>IF(A35="","",VLOOKUP(A35,[1]令和3年度契約状況調査票!$C:$AR,8,FALSE))</f>
        <v/>
      </c>
      <c r="D35" s="25" t="str">
        <f>IF(A35="","",VLOOKUP(A35,[1]令和3年度契約状況調査票!$C:$AR,11,FALSE))</f>
        <v/>
      </c>
      <c r="E35" s="23" t="str">
        <f>IF(A35="","",VLOOKUP(A35,[1]令和3年度契約状況調査票!$C:$AR,12,FALSE))</f>
        <v/>
      </c>
      <c r="F35" s="26" t="str">
        <f>IF(A35="","",VLOOKUP(A35,[1]令和3年度契約状況調査票!$C:$AR,13,FALSE))</f>
        <v/>
      </c>
      <c r="G35" s="27" t="str">
        <f>IF(A35="","",IF(VLOOKUP(A35,[1]令和3年度契約状況調査票!$C:$AR,14,FALSE)="②一般競争入札（総合評価方式）","一般競争入札"&amp;CHAR(10)&amp;"（総合評価方式）","一般競争入札"))</f>
        <v/>
      </c>
      <c r="H35" s="28" t="str">
        <f>IF(A35="","",IF(VLOOKUP(A35,[1]令和3年度契約状況調査票!$C:$AR,23,FALSE)="②同種の他の契約の予定価格を類推されるおそれがあるため公表しない","同種の他の契約の予定価格を類推されるおそれがあるため公表しない",IF(VLOOKUP(A35,[1]令和3年度契約状況調査票!$C:$AR,23,FALSE)="－","－",IF(VLOOKUP(A35,[1]令和3年度契約状況調査票!$C:$AR,9,FALSE)&lt;&gt;"",TEXT(VLOOKUP(A35,[1]令和3年度契約状況調査票!$C:$AR,16,FALSE),"#,##0円")&amp;CHAR(10)&amp;"(A)",VLOOKUP(A35,[1]令和3年度契約状況調査票!$C:$AR,16,FALSE)))))</f>
        <v/>
      </c>
      <c r="I35" s="28" t="str">
        <f>IF(A35="","",VLOOKUP(A35,[1]令和3年度契約状況調査票!$C:$AR,17,FALSE))</f>
        <v/>
      </c>
      <c r="J35" s="29" t="str">
        <f>IF(A35="","",IF(VLOOKUP(A35,[1]令和3年度契約状況調査票!$C:$AR,23,FALSE)="②同種の他の契約の予定価格を類推されるおそれがあるため公表しない","－",IF(VLOOKUP(A35,[1]令和3年度契約状況調査票!$C:$AR,23,FALSE)="－","－",IF(VLOOKUP(A35,[1]令和3年度契約状況調査票!$C:$AR,9,FALSE)&lt;&gt;"",TEXT(VLOOKUP(A35,[1]令和3年度契約状況調査票!$C:$AR,19,FALSE),"#.0%")&amp;CHAR(10)&amp;"(B/A×100)",VLOOKUP(A35,[1]令和3年度契約状況調査票!$C:$AR,19,FALSE)))))</f>
        <v/>
      </c>
      <c r="K35" s="30" t="str">
        <f>IF(A35="","",IF(VLOOKUP(A35,[1]令和3年度契約状況調査票!$C:$AR,29,FALSE)="①公益社団法人","公社",IF(VLOOKUP(A35,[1]令和3年度契約状況調査票!$C:$AR,29,FALSE)="②公益財団法人","公財","")))</f>
        <v/>
      </c>
      <c r="L35" s="30" t="str">
        <f>IF(A35="","",VLOOKUP(A35,[1]令和3年度契約状況調査票!$C:$AR,30,FALSE))</f>
        <v/>
      </c>
      <c r="M35" s="31" t="str">
        <f>IF(A35="","",IF(VLOOKUP(A35,[1]令和3年度契約状況調査票!$C:$AR,30,FALSE)="国所管",VLOOKUP(A35,[1]令和3年度契約状況調査票!$C:$AR,24,FALSE),""))</f>
        <v/>
      </c>
      <c r="N35" s="32" t="str">
        <f>IF(A35="","",IF(AND(P35="○",O35="分担契約/単価契約"),"単価契約"&amp;CHAR(10)&amp;"予定調達総額 "&amp;TEXT(VLOOKUP(A35,[1]令和3年度契約状況調査票!$C:$AR,18,FALSE),"#,##0円")&amp;"(B)"&amp;CHAR(10)&amp;"分担契約"&amp;CHAR(10)&amp;VLOOKUP(A35,[1]令和3年度契約状況調査票!$C:$AR,34,FALSE),IF(AND(P35="○",O35="分担契約"),"分担契約"&amp;CHAR(10)&amp;"契約総額 "&amp;TEXT(VLOOKUP(A35,[1]令和3年度契約状況調査票!$C:$AR,18,FALSE),"#,##0円")&amp;"(B)"&amp;CHAR(10)&amp;VLOOKUP(A35,[1]令和3年度契約状況調査票!$C:$AR,34,FALSE),(IF(O35="分担契約/単価契約","単価契約"&amp;CHAR(10)&amp;"予定調達総額 "&amp;TEXT(VLOOKUP(A35,[1]令和3年度契約状況調査票!$C:$AR,18,FALSE),"#,##0円")&amp;CHAR(10)&amp;"分担契約"&amp;CHAR(10)&amp;VLOOKUP(A35,[1]令和3年度契約状況調査票!$C:$AR,34,FALSE),IF(O35="分担契約","分担契約"&amp;CHAR(10)&amp;"契約総額 "&amp;TEXT(VLOOKUP(A35,[1]令和3年度契約状況調査票!$C:$AR,18,FALSE),"#,##0円")&amp;CHAR(10)&amp;VLOOKUP(A35,[1]令和3年度契約状況調査票!$C:$AR,34,FALSE),IF(O35="単価契約","単価契約"&amp;CHAR(10)&amp;"予定調達総額 "&amp;TEXT(VLOOKUP(A35,[1]令和3年度契約状況調査票!$C:$AR,18,FALSE),"#,##0円")&amp;CHAR(10)&amp;VLOOKUP(A35,[1]令和3年度契約状況調査票!$C:$AR,34,FALSE),VLOOKUP(A35,[1]令和3年度契約状況調査票!$C:$AR,34,FALSE))))))))</f>
        <v/>
      </c>
      <c r="O35" s="21" t="str">
        <f>IF(A35="","",VLOOKUP(A35,[1]令和3年度契約状況調査票!$C:$BY,55,FALSE))</f>
        <v/>
      </c>
      <c r="P35" s="21" t="str">
        <f>IF(A35="","",IF(VLOOKUP(A35,[1]令和3年度契約状況調査票!$C:$AR,23,FALSE)="②同種の他の契約の予定価格を類推されるおそれがあるため公表しない","×","○"))</f>
        <v/>
      </c>
    </row>
    <row r="36" spans="1:16" s="21" customFormat="1" ht="60" hidden="1" customHeight="1" x14ac:dyDescent="0.15">
      <c r="A36" s="22" t="str">
        <f>IF(MAX([1]令和3年度契約状況調査票!C29:C274)&gt;=ROW()-5,ROW()-5,"")</f>
        <v/>
      </c>
      <c r="B36" s="23" t="str">
        <f>IF(A36="","",VLOOKUP(A36,[1]令和3年度契約状況調査票!$C:$AR,7,FALSE))</f>
        <v/>
      </c>
      <c r="C36" s="24" t="str">
        <f>IF(A36="","",VLOOKUP(A36,[1]令和3年度契約状況調査票!$C:$AR,8,FALSE))</f>
        <v/>
      </c>
      <c r="D36" s="25" t="str">
        <f>IF(A36="","",VLOOKUP(A36,[1]令和3年度契約状況調査票!$C:$AR,11,FALSE))</f>
        <v/>
      </c>
      <c r="E36" s="23" t="str">
        <f>IF(A36="","",VLOOKUP(A36,[1]令和3年度契約状況調査票!$C:$AR,12,FALSE))</f>
        <v/>
      </c>
      <c r="F36" s="26" t="str">
        <f>IF(A36="","",VLOOKUP(A36,[1]令和3年度契約状況調査票!$C:$AR,13,FALSE))</f>
        <v/>
      </c>
      <c r="G36" s="27" t="str">
        <f>IF(A36="","",IF(VLOOKUP(A36,[1]令和3年度契約状況調査票!$C:$AR,14,FALSE)="②一般競争入札（総合評価方式）","一般競争入札"&amp;CHAR(10)&amp;"（総合評価方式）","一般競争入札"))</f>
        <v/>
      </c>
      <c r="H36" s="28" t="str">
        <f>IF(A36="","",IF(VLOOKUP(A36,[1]令和3年度契約状況調査票!$C:$AR,23,FALSE)="②同種の他の契約の予定価格を類推されるおそれがあるため公表しない","同種の他の契約の予定価格を類推されるおそれがあるため公表しない",IF(VLOOKUP(A36,[1]令和3年度契約状況調査票!$C:$AR,23,FALSE)="－","－",IF(VLOOKUP(A36,[1]令和3年度契約状況調査票!$C:$AR,9,FALSE)&lt;&gt;"",TEXT(VLOOKUP(A36,[1]令和3年度契約状況調査票!$C:$AR,16,FALSE),"#,##0円")&amp;CHAR(10)&amp;"(A)",VLOOKUP(A36,[1]令和3年度契約状況調査票!$C:$AR,16,FALSE)))))</f>
        <v/>
      </c>
      <c r="I36" s="28" t="str">
        <f>IF(A36="","",VLOOKUP(A36,[1]令和3年度契約状況調査票!$C:$AR,17,FALSE))</f>
        <v/>
      </c>
      <c r="J36" s="29" t="str">
        <f>IF(A36="","",IF(VLOOKUP(A36,[1]令和3年度契約状況調査票!$C:$AR,23,FALSE)="②同種の他の契約の予定価格を類推されるおそれがあるため公表しない","－",IF(VLOOKUP(A36,[1]令和3年度契約状況調査票!$C:$AR,23,FALSE)="－","－",IF(VLOOKUP(A36,[1]令和3年度契約状況調査票!$C:$AR,9,FALSE)&lt;&gt;"",TEXT(VLOOKUP(A36,[1]令和3年度契約状況調査票!$C:$AR,19,FALSE),"#.0%")&amp;CHAR(10)&amp;"(B/A×100)",VLOOKUP(A36,[1]令和3年度契約状況調査票!$C:$AR,19,FALSE)))))</f>
        <v/>
      </c>
      <c r="K36" s="30" t="str">
        <f>IF(A36="","",IF(VLOOKUP(A36,[1]令和3年度契約状況調査票!$C:$AR,29,FALSE)="①公益社団法人","公社",IF(VLOOKUP(A36,[1]令和3年度契約状況調査票!$C:$AR,29,FALSE)="②公益財団法人","公財","")))</f>
        <v/>
      </c>
      <c r="L36" s="30" t="str">
        <f>IF(A36="","",VLOOKUP(A36,[1]令和3年度契約状況調査票!$C:$AR,30,FALSE))</f>
        <v/>
      </c>
      <c r="M36" s="31" t="str">
        <f>IF(A36="","",IF(VLOOKUP(A36,[1]令和3年度契約状況調査票!$C:$AR,30,FALSE)="国所管",VLOOKUP(A36,[1]令和3年度契約状況調査票!$C:$AR,24,FALSE),""))</f>
        <v/>
      </c>
      <c r="N36" s="32" t="str">
        <f>IF(A36="","",IF(AND(P36="○",O36="分担契約/単価契約"),"単価契約"&amp;CHAR(10)&amp;"予定調達総額 "&amp;TEXT(VLOOKUP(A36,[1]令和3年度契約状況調査票!$C:$AR,18,FALSE),"#,##0円")&amp;"(B)"&amp;CHAR(10)&amp;"分担契約"&amp;CHAR(10)&amp;VLOOKUP(A36,[1]令和3年度契約状況調査票!$C:$AR,34,FALSE),IF(AND(P36="○",O36="分担契約"),"分担契約"&amp;CHAR(10)&amp;"契約総額 "&amp;TEXT(VLOOKUP(A36,[1]令和3年度契約状況調査票!$C:$AR,18,FALSE),"#,##0円")&amp;"(B)"&amp;CHAR(10)&amp;VLOOKUP(A36,[1]令和3年度契約状況調査票!$C:$AR,34,FALSE),(IF(O36="分担契約/単価契約","単価契約"&amp;CHAR(10)&amp;"予定調達総額 "&amp;TEXT(VLOOKUP(A36,[1]令和3年度契約状況調査票!$C:$AR,18,FALSE),"#,##0円")&amp;CHAR(10)&amp;"分担契約"&amp;CHAR(10)&amp;VLOOKUP(A36,[1]令和3年度契約状況調査票!$C:$AR,34,FALSE),IF(O36="分担契約","分担契約"&amp;CHAR(10)&amp;"契約総額 "&amp;TEXT(VLOOKUP(A36,[1]令和3年度契約状況調査票!$C:$AR,18,FALSE),"#,##0円")&amp;CHAR(10)&amp;VLOOKUP(A36,[1]令和3年度契約状況調査票!$C:$AR,34,FALSE),IF(O36="単価契約","単価契約"&amp;CHAR(10)&amp;"予定調達総額 "&amp;TEXT(VLOOKUP(A36,[1]令和3年度契約状況調査票!$C:$AR,18,FALSE),"#,##0円")&amp;CHAR(10)&amp;VLOOKUP(A36,[1]令和3年度契約状況調査票!$C:$AR,34,FALSE),VLOOKUP(A36,[1]令和3年度契約状況調査票!$C:$AR,34,FALSE))))))))</f>
        <v/>
      </c>
      <c r="O36" s="21" t="str">
        <f>IF(A36="","",VLOOKUP(A36,[1]令和3年度契約状況調査票!$C:$BY,55,FALSE))</f>
        <v/>
      </c>
      <c r="P36" s="21" t="str">
        <f>IF(A36="","",IF(VLOOKUP(A36,[1]令和3年度契約状況調査票!$C:$AR,23,FALSE)="②同種の他の契約の予定価格を類推されるおそれがあるため公表しない","×","○"))</f>
        <v/>
      </c>
    </row>
    <row r="37" spans="1:16" s="21" customFormat="1" ht="60" hidden="1" customHeight="1" x14ac:dyDescent="0.15">
      <c r="A37" s="22" t="str">
        <f>IF(MAX([1]令和3年度契約状況調査票!C30:C275)&gt;=ROW()-5,ROW()-5,"")</f>
        <v/>
      </c>
      <c r="B37" s="23" t="str">
        <f>IF(A37="","",VLOOKUP(A37,[1]令和3年度契約状況調査票!$C:$AR,7,FALSE))</f>
        <v/>
      </c>
      <c r="C37" s="24" t="str">
        <f>IF(A37="","",VLOOKUP(A37,[1]令和3年度契約状況調査票!$C:$AR,8,FALSE))</f>
        <v/>
      </c>
      <c r="D37" s="25" t="str">
        <f>IF(A37="","",VLOOKUP(A37,[1]令和3年度契約状況調査票!$C:$AR,11,FALSE))</f>
        <v/>
      </c>
      <c r="E37" s="23" t="str">
        <f>IF(A37="","",VLOOKUP(A37,[1]令和3年度契約状況調査票!$C:$AR,12,FALSE))</f>
        <v/>
      </c>
      <c r="F37" s="26" t="str">
        <f>IF(A37="","",VLOOKUP(A37,[1]令和3年度契約状況調査票!$C:$AR,13,FALSE))</f>
        <v/>
      </c>
      <c r="G37" s="27" t="str">
        <f>IF(A37="","",IF(VLOOKUP(A37,[1]令和3年度契約状況調査票!$C:$AR,14,FALSE)="②一般競争入札（総合評価方式）","一般競争入札"&amp;CHAR(10)&amp;"（総合評価方式）","一般競争入札"))</f>
        <v/>
      </c>
      <c r="H37" s="28" t="str">
        <f>IF(A37="","",IF(VLOOKUP(A37,[1]令和3年度契約状況調査票!$C:$AR,23,FALSE)="②同種の他の契約の予定価格を類推されるおそれがあるため公表しない","同種の他の契約の予定価格を類推されるおそれがあるため公表しない",IF(VLOOKUP(A37,[1]令和3年度契約状況調査票!$C:$AR,23,FALSE)="－","－",IF(VLOOKUP(A37,[1]令和3年度契約状況調査票!$C:$AR,9,FALSE)&lt;&gt;"",TEXT(VLOOKUP(A37,[1]令和3年度契約状況調査票!$C:$AR,16,FALSE),"#,##0円")&amp;CHAR(10)&amp;"(A)",VLOOKUP(A37,[1]令和3年度契約状況調査票!$C:$AR,16,FALSE)))))</f>
        <v/>
      </c>
      <c r="I37" s="28" t="str">
        <f>IF(A37="","",VLOOKUP(A37,[1]令和3年度契約状況調査票!$C:$AR,17,FALSE))</f>
        <v/>
      </c>
      <c r="J37" s="29" t="str">
        <f>IF(A37="","",IF(VLOOKUP(A37,[1]令和3年度契約状況調査票!$C:$AR,23,FALSE)="②同種の他の契約の予定価格を類推されるおそれがあるため公表しない","－",IF(VLOOKUP(A37,[1]令和3年度契約状況調査票!$C:$AR,23,FALSE)="－","－",IF(VLOOKUP(A37,[1]令和3年度契約状況調査票!$C:$AR,9,FALSE)&lt;&gt;"",TEXT(VLOOKUP(A37,[1]令和3年度契約状況調査票!$C:$AR,19,FALSE),"#.0%")&amp;CHAR(10)&amp;"(B/A×100)",VLOOKUP(A37,[1]令和3年度契約状況調査票!$C:$AR,19,FALSE)))))</f>
        <v/>
      </c>
      <c r="K37" s="30" t="str">
        <f>IF(A37="","",IF(VLOOKUP(A37,[1]令和3年度契約状況調査票!$C:$AR,29,FALSE)="①公益社団法人","公社",IF(VLOOKUP(A37,[1]令和3年度契約状況調査票!$C:$AR,29,FALSE)="②公益財団法人","公財","")))</f>
        <v/>
      </c>
      <c r="L37" s="30" t="str">
        <f>IF(A37="","",VLOOKUP(A37,[1]令和3年度契約状況調査票!$C:$AR,30,FALSE))</f>
        <v/>
      </c>
      <c r="M37" s="31" t="str">
        <f>IF(A37="","",IF(VLOOKUP(A37,[1]令和3年度契約状況調査票!$C:$AR,30,FALSE)="国所管",VLOOKUP(A37,[1]令和3年度契約状況調査票!$C:$AR,24,FALSE),""))</f>
        <v/>
      </c>
      <c r="N37" s="32" t="str">
        <f>IF(A37="","",IF(AND(P37="○",O37="分担契約/単価契約"),"単価契約"&amp;CHAR(10)&amp;"予定調達総額 "&amp;TEXT(VLOOKUP(A37,[1]令和3年度契約状況調査票!$C:$AR,18,FALSE),"#,##0円")&amp;"(B)"&amp;CHAR(10)&amp;"分担契約"&amp;CHAR(10)&amp;VLOOKUP(A37,[1]令和3年度契約状況調査票!$C:$AR,34,FALSE),IF(AND(P37="○",O37="分担契約"),"分担契約"&amp;CHAR(10)&amp;"契約総額 "&amp;TEXT(VLOOKUP(A37,[1]令和3年度契約状況調査票!$C:$AR,18,FALSE),"#,##0円")&amp;"(B)"&amp;CHAR(10)&amp;VLOOKUP(A37,[1]令和3年度契約状況調査票!$C:$AR,34,FALSE),(IF(O37="分担契約/単価契約","単価契約"&amp;CHAR(10)&amp;"予定調達総額 "&amp;TEXT(VLOOKUP(A37,[1]令和3年度契約状況調査票!$C:$AR,18,FALSE),"#,##0円")&amp;CHAR(10)&amp;"分担契約"&amp;CHAR(10)&amp;VLOOKUP(A37,[1]令和3年度契約状況調査票!$C:$AR,34,FALSE),IF(O37="分担契約","分担契約"&amp;CHAR(10)&amp;"契約総額 "&amp;TEXT(VLOOKUP(A37,[1]令和3年度契約状況調査票!$C:$AR,18,FALSE),"#,##0円")&amp;CHAR(10)&amp;VLOOKUP(A37,[1]令和3年度契約状況調査票!$C:$AR,34,FALSE),IF(O37="単価契約","単価契約"&amp;CHAR(10)&amp;"予定調達総額 "&amp;TEXT(VLOOKUP(A37,[1]令和3年度契約状況調査票!$C:$AR,18,FALSE),"#,##0円")&amp;CHAR(10)&amp;VLOOKUP(A37,[1]令和3年度契約状況調査票!$C:$AR,34,FALSE),VLOOKUP(A37,[1]令和3年度契約状況調査票!$C:$AR,34,FALSE))))))))</f>
        <v/>
      </c>
      <c r="O37" s="21" t="str">
        <f>IF(A37="","",VLOOKUP(A37,[1]令和3年度契約状況調査票!$C:$BY,55,FALSE))</f>
        <v/>
      </c>
      <c r="P37" s="21" t="str">
        <f>IF(A37="","",IF(VLOOKUP(A37,[1]令和3年度契約状況調査票!$C:$AR,23,FALSE)="②同種の他の契約の予定価格を類推されるおそれがあるため公表しない","×","○"))</f>
        <v/>
      </c>
    </row>
    <row r="38" spans="1:16" s="21" customFormat="1" ht="60" hidden="1" customHeight="1" x14ac:dyDescent="0.15">
      <c r="A38" s="22" t="str">
        <f>IF(MAX([1]令和3年度契約状況調査票!C31:C276)&gt;=ROW()-5,ROW()-5,"")</f>
        <v/>
      </c>
      <c r="B38" s="23" t="str">
        <f>IF(A38="","",VLOOKUP(A38,[1]令和3年度契約状況調査票!$C:$AR,7,FALSE))</f>
        <v/>
      </c>
      <c r="C38" s="24" t="str">
        <f>IF(A38="","",VLOOKUP(A38,[1]令和3年度契約状況調査票!$C:$AR,8,FALSE))</f>
        <v/>
      </c>
      <c r="D38" s="25" t="str">
        <f>IF(A38="","",VLOOKUP(A38,[1]令和3年度契約状況調査票!$C:$AR,11,FALSE))</f>
        <v/>
      </c>
      <c r="E38" s="23" t="str">
        <f>IF(A38="","",VLOOKUP(A38,[1]令和3年度契約状況調査票!$C:$AR,12,FALSE))</f>
        <v/>
      </c>
      <c r="F38" s="26" t="str">
        <f>IF(A38="","",VLOOKUP(A38,[1]令和3年度契約状況調査票!$C:$AR,13,FALSE))</f>
        <v/>
      </c>
      <c r="G38" s="27" t="str">
        <f>IF(A38="","",IF(VLOOKUP(A38,[1]令和3年度契約状況調査票!$C:$AR,14,FALSE)="②一般競争入札（総合評価方式）","一般競争入札"&amp;CHAR(10)&amp;"（総合評価方式）","一般競争入札"))</f>
        <v/>
      </c>
      <c r="H38" s="28" t="str">
        <f>IF(A38="","",IF(VLOOKUP(A38,[1]令和3年度契約状況調査票!$C:$AR,23,FALSE)="②同種の他の契約の予定価格を類推されるおそれがあるため公表しない","同種の他の契約の予定価格を類推されるおそれがあるため公表しない",IF(VLOOKUP(A38,[1]令和3年度契約状況調査票!$C:$AR,23,FALSE)="－","－",IF(VLOOKUP(A38,[1]令和3年度契約状況調査票!$C:$AR,9,FALSE)&lt;&gt;"",TEXT(VLOOKUP(A38,[1]令和3年度契約状況調査票!$C:$AR,16,FALSE),"#,##0円")&amp;CHAR(10)&amp;"(A)",VLOOKUP(A38,[1]令和3年度契約状況調査票!$C:$AR,16,FALSE)))))</f>
        <v/>
      </c>
      <c r="I38" s="28" t="str">
        <f>IF(A38="","",VLOOKUP(A38,[1]令和3年度契約状況調査票!$C:$AR,17,FALSE))</f>
        <v/>
      </c>
      <c r="J38" s="29" t="str">
        <f>IF(A38="","",IF(VLOOKUP(A38,[1]令和3年度契約状況調査票!$C:$AR,23,FALSE)="②同種の他の契約の予定価格を類推されるおそれがあるため公表しない","－",IF(VLOOKUP(A38,[1]令和3年度契約状況調査票!$C:$AR,23,FALSE)="－","－",IF(VLOOKUP(A38,[1]令和3年度契約状況調査票!$C:$AR,9,FALSE)&lt;&gt;"",TEXT(VLOOKUP(A38,[1]令和3年度契約状況調査票!$C:$AR,19,FALSE),"#.0%")&amp;CHAR(10)&amp;"(B/A×100)",VLOOKUP(A38,[1]令和3年度契約状況調査票!$C:$AR,19,FALSE)))))</f>
        <v/>
      </c>
      <c r="K38" s="30" t="str">
        <f>IF(A38="","",IF(VLOOKUP(A38,[1]令和3年度契約状況調査票!$C:$AR,29,FALSE)="①公益社団法人","公社",IF(VLOOKUP(A38,[1]令和3年度契約状況調査票!$C:$AR,29,FALSE)="②公益財団法人","公財","")))</f>
        <v/>
      </c>
      <c r="L38" s="30" t="str">
        <f>IF(A38="","",VLOOKUP(A38,[1]令和3年度契約状況調査票!$C:$AR,30,FALSE))</f>
        <v/>
      </c>
      <c r="M38" s="31" t="str">
        <f>IF(A38="","",IF(VLOOKUP(A38,[1]令和3年度契約状況調査票!$C:$AR,30,FALSE)="国所管",VLOOKUP(A38,[1]令和3年度契約状況調査票!$C:$AR,24,FALSE),""))</f>
        <v/>
      </c>
      <c r="N38" s="32" t="str">
        <f>IF(A38="","",IF(AND(P38="○",O38="分担契約/単価契約"),"単価契約"&amp;CHAR(10)&amp;"予定調達総額 "&amp;TEXT(VLOOKUP(A38,[1]令和3年度契約状況調査票!$C:$AR,18,FALSE),"#,##0円")&amp;"(B)"&amp;CHAR(10)&amp;"分担契約"&amp;CHAR(10)&amp;VLOOKUP(A38,[1]令和3年度契約状況調査票!$C:$AR,34,FALSE),IF(AND(P38="○",O38="分担契約"),"分担契約"&amp;CHAR(10)&amp;"契約総額 "&amp;TEXT(VLOOKUP(A38,[1]令和3年度契約状況調査票!$C:$AR,18,FALSE),"#,##0円")&amp;"(B)"&amp;CHAR(10)&amp;VLOOKUP(A38,[1]令和3年度契約状況調査票!$C:$AR,34,FALSE),(IF(O38="分担契約/単価契約","単価契約"&amp;CHAR(10)&amp;"予定調達総額 "&amp;TEXT(VLOOKUP(A38,[1]令和3年度契約状況調査票!$C:$AR,18,FALSE),"#,##0円")&amp;CHAR(10)&amp;"分担契約"&amp;CHAR(10)&amp;VLOOKUP(A38,[1]令和3年度契約状況調査票!$C:$AR,34,FALSE),IF(O38="分担契約","分担契約"&amp;CHAR(10)&amp;"契約総額 "&amp;TEXT(VLOOKUP(A38,[1]令和3年度契約状況調査票!$C:$AR,18,FALSE),"#,##0円")&amp;CHAR(10)&amp;VLOOKUP(A38,[1]令和3年度契約状況調査票!$C:$AR,34,FALSE),IF(O38="単価契約","単価契約"&amp;CHAR(10)&amp;"予定調達総額 "&amp;TEXT(VLOOKUP(A38,[1]令和3年度契約状況調査票!$C:$AR,18,FALSE),"#,##0円")&amp;CHAR(10)&amp;VLOOKUP(A38,[1]令和3年度契約状況調査票!$C:$AR,34,FALSE),VLOOKUP(A38,[1]令和3年度契約状況調査票!$C:$AR,34,FALSE))))))))</f>
        <v/>
      </c>
      <c r="O38" s="21" t="str">
        <f>IF(A38="","",VLOOKUP(A38,[1]令和3年度契約状況調査票!$C:$BY,55,FALSE))</f>
        <v/>
      </c>
      <c r="P38" s="21" t="str">
        <f>IF(A38="","",IF(VLOOKUP(A38,[1]令和3年度契約状況調査票!$C:$AR,23,FALSE)="②同種の他の契約の予定価格を類推されるおそれがあるため公表しない","×","○"))</f>
        <v/>
      </c>
    </row>
    <row r="39" spans="1:16" s="21" customFormat="1" ht="60" hidden="1" customHeight="1" x14ac:dyDescent="0.15">
      <c r="A39" s="22" t="str">
        <f>IF(MAX([1]令和3年度契約状況調査票!C32:C277)&gt;=ROW()-5,ROW()-5,"")</f>
        <v/>
      </c>
      <c r="B39" s="23" t="str">
        <f>IF(A39="","",VLOOKUP(A39,[1]令和3年度契約状況調査票!$C:$AR,7,FALSE))</f>
        <v/>
      </c>
      <c r="C39" s="24" t="str">
        <f>IF(A39="","",VLOOKUP(A39,[1]令和3年度契約状況調査票!$C:$AR,8,FALSE))</f>
        <v/>
      </c>
      <c r="D39" s="25" t="str">
        <f>IF(A39="","",VLOOKUP(A39,[1]令和3年度契約状況調査票!$C:$AR,11,FALSE))</f>
        <v/>
      </c>
      <c r="E39" s="23" t="str">
        <f>IF(A39="","",VLOOKUP(A39,[1]令和3年度契約状況調査票!$C:$AR,12,FALSE))</f>
        <v/>
      </c>
      <c r="F39" s="26" t="str">
        <f>IF(A39="","",VLOOKUP(A39,[1]令和3年度契約状況調査票!$C:$AR,13,FALSE))</f>
        <v/>
      </c>
      <c r="G39" s="27" t="str">
        <f>IF(A39="","",IF(VLOOKUP(A39,[1]令和3年度契約状況調査票!$C:$AR,14,FALSE)="②一般競争入札（総合評価方式）","一般競争入札"&amp;CHAR(10)&amp;"（総合評価方式）","一般競争入札"))</f>
        <v/>
      </c>
      <c r="H39" s="28" t="str">
        <f>IF(A39="","",IF(VLOOKUP(A39,[1]令和3年度契約状況調査票!$C:$AR,23,FALSE)="②同種の他の契約の予定価格を類推されるおそれがあるため公表しない","同種の他の契約の予定価格を類推されるおそれがあるため公表しない",IF(VLOOKUP(A39,[1]令和3年度契約状況調査票!$C:$AR,23,FALSE)="－","－",IF(VLOOKUP(A39,[1]令和3年度契約状況調査票!$C:$AR,9,FALSE)&lt;&gt;"",TEXT(VLOOKUP(A39,[1]令和3年度契約状況調査票!$C:$AR,16,FALSE),"#,##0円")&amp;CHAR(10)&amp;"(A)",VLOOKUP(A39,[1]令和3年度契約状況調査票!$C:$AR,16,FALSE)))))</f>
        <v/>
      </c>
      <c r="I39" s="28" t="str">
        <f>IF(A39="","",VLOOKUP(A39,[1]令和3年度契約状況調査票!$C:$AR,17,FALSE))</f>
        <v/>
      </c>
      <c r="J39" s="29" t="str">
        <f>IF(A39="","",IF(VLOOKUP(A39,[1]令和3年度契約状況調査票!$C:$AR,23,FALSE)="②同種の他の契約の予定価格を類推されるおそれがあるため公表しない","－",IF(VLOOKUP(A39,[1]令和3年度契約状況調査票!$C:$AR,23,FALSE)="－","－",IF(VLOOKUP(A39,[1]令和3年度契約状況調査票!$C:$AR,9,FALSE)&lt;&gt;"",TEXT(VLOOKUP(A39,[1]令和3年度契約状況調査票!$C:$AR,19,FALSE),"#.0%")&amp;CHAR(10)&amp;"(B/A×100)",VLOOKUP(A39,[1]令和3年度契約状況調査票!$C:$AR,19,FALSE)))))</f>
        <v/>
      </c>
      <c r="K39" s="30" t="str">
        <f>IF(A39="","",IF(VLOOKUP(A39,[1]令和3年度契約状況調査票!$C:$AR,29,FALSE)="①公益社団法人","公社",IF(VLOOKUP(A39,[1]令和3年度契約状況調査票!$C:$AR,29,FALSE)="②公益財団法人","公財","")))</f>
        <v/>
      </c>
      <c r="L39" s="30" t="str">
        <f>IF(A39="","",VLOOKUP(A39,[1]令和3年度契約状況調査票!$C:$AR,30,FALSE))</f>
        <v/>
      </c>
      <c r="M39" s="31" t="str">
        <f>IF(A39="","",IF(VLOOKUP(A39,[1]令和3年度契約状況調査票!$C:$AR,30,FALSE)="国所管",VLOOKUP(A39,[1]令和3年度契約状況調査票!$C:$AR,24,FALSE),""))</f>
        <v/>
      </c>
      <c r="N39" s="32" t="str">
        <f>IF(A39="","",IF(AND(P39="○",O39="分担契約/単価契約"),"単価契約"&amp;CHAR(10)&amp;"予定調達総額 "&amp;TEXT(VLOOKUP(A39,[1]令和3年度契約状況調査票!$C:$AR,18,FALSE),"#,##0円")&amp;"(B)"&amp;CHAR(10)&amp;"分担契約"&amp;CHAR(10)&amp;VLOOKUP(A39,[1]令和3年度契約状況調査票!$C:$AR,34,FALSE),IF(AND(P39="○",O39="分担契約"),"分担契約"&amp;CHAR(10)&amp;"契約総額 "&amp;TEXT(VLOOKUP(A39,[1]令和3年度契約状況調査票!$C:$AR,18,FALSE),"#,##0円")&amp;"(B)"&amp;CHAR(10)&amp;VLOOKUP(A39,[1]令和3年度契約状況調査票!$C:$AR,34,FALSE),(IF(O39="分担契約/単価契約","単価契約"&amp;CHAR(10)&amp;"予定調達総額 "&amp;TEXT(VLOOKUP(A39,[1]令和3年度契約状況調査票!$C:$AR,18,FALSE),"#,##0円")&amp;CHAR(10)&amp;"分担契約"&amp;CHAR(10)&amp;VLOOKUP(A39,[1]令和3年度契約状況調査票!$C:$AR,34,FALSE),IF(O39="分担契約","分担契約"&amp;CHAR(10)&amp;"契約総額 "&amp;TEXT(VLOOKUP(A39,[1]令和3年度契約状況調査票!$C:$AR,18,FALSE),"#,##0円")&amp;CHAR(10)&amp;VLOOKUP(A39,[1]令和3年度契約状況調査票!$C:$AR,34,FALSE),IF(O39="単価契約","単価契約"&amp;CHAR(10)&amp;"予定調達総額 "&amp;TEXT(VLOOKUP(A39,[1]令和3年度契約状況調査票!$C:$AR,18,FALSE),"#,##0円")&amp;CHAR(10)&amp;VLOOKUP(A39,[1]令和3年度契約状況調査票!$C:$AR,34,FALSE),VLOOKUP(A39,[1]令和3年度契約状況調査票!$C:$AR,34,FALSE))))))))</f>
        <v/>
      </c>
      <c r="O39" s="21" t="str">
        <f>IF(A39="","",VLOOKUP(A39,[1]令和3年度契約状況調査票!$C:$BY,55,FALSE))</f>
        <v/>
      </c>
      <c r="P39" s="21" t="str">
        <f>IF(A39="","",IF(VLOOKUP(A39,[1]令和3年度契約状況調査票!$C:$AR,23,FALSE)="②同種の他の契約の予定価格を類推されるおそれがあるため公表しない","×","○"))</f>
        <v/>
      </c>
    </row>
    <row r="40" spans="1:16" s="21" customFormat="1" ht="60" hidden="1" customHeight="1" x14ac:dyDescent="0.15">
      <c r="A40" s="22" t="str">
        <f>IF(MAX([1]令和3年度契約状況調査票!C33:C278)&gt;=ROW()-5,ROW()-5,"")</f>
        <v/>
      </c>
      <c r="B40" s="23" t="str">
        <f>IF(A40="","",VLOOKUP(A40,[1]令和3年度契約状況調査票!$C:$AR,7,FALSE))</f>
        <v/>
      </c>
      <c r="C40" s="24" t="str">
        <f>IF(A40="","",VLOOKUP(A40,[1]令和3年度契約状況調査票!$C:$AR,8,FALSE))</f>
        <v/>
      </c>
      <c r="D40" s="25" t="str">
        <f>IF(A40="","",VLOOKUP(A40,[1]令和3年度契約状況調査票!$C:$AR,11,FALSE))</f>
        <v/>
      </c>
      <c r="E40" s="23" t="str">
        <f>IF(A40="","",VLOOKUP(A40,[1]令和3年度契約状況調査票!$C:$AR,12,FALSE))</f>
        <v/>
      </c>
      <c r="F40" s="26" t="str">
        <f>IF(A40="","",VLOOKUP(A40,[1]令和3年度契約状況調査票!$C:$AR,13,FALSE))</f>
        <v/>
      </c>
      <c r="G40" s="27" t="str">
        <f>IF(A40="","",IF(VLOOKUP(A40,[1]令和3年度契約状況調査票!$C:$AR,14,FALSE)="②一般競争入札（総合評価方式）","一般競争入札"&amp;CHAR(10)&amp;"（総合評価方式）","一般競争入札"))</f>
        <v/>
      </c>
      <c r="H40" s="28" t="str">
        <f>IF(A40="","",IF(VLOOKUP(A40,[1]令和3年度契約状況調査票!$C:$AR,23,FALSE)="②同種の他の契約の予定価格を類推されるおそれがあるため公表しない","同種の他の契約の予定価格を類推されるおそれがあるため公表しない",IF(VLOOKUP(A40,[1]令和3年度契約状況調査票!$C:$AR,23,FALSE)="－","－",IF(VLOOKUP(A40,[1]令和3年度契約状況調査票!$C:$AR,9,FALSE)&lt;&gt;"",TEXT(VLOOKUP(A40,[1]令和3年度契約状況調査票!$C:$AR,16,FALSE),"#,##0円")&amp;CHAR(10)&amp;"(A)",VLOOKUP(A40,[1]令和3年度契約状況調査票!$C:$AR,16,FALSE)))))</f>
        <v/>
      </c>
      <c r="I40" s="28" t="str">
        <f>IF(A40="","",VLOOKUP(A40,[1]令和3年度契約状況調査票!$C:$AR,17,FALSE))</f>
        <v/>
      </c>
      <c r="J40" s="29" t="str">
        <f>IF(A40="","",IF(VLOOKUP(A40,[1]令和3年度契約状況調査票!$C:$AR,23,FALSE)="②同種の他の契約の予定価格を類推されるおそれがあるため公表しない","－",IF(VLOOKUP(A40,[1]令和3年度契約状況調査票!$C:$AR,23,FALSE)="－","－",IF(VLOOKUP(A40,[1]令和3年度契約状況調査票!$C:$AR,9,FALSE)&lt;&gt;"",TEXT(VLOOKUP(A40,[1]令和3年度契約状況調査票!$C:$AR,19,FALSE),"#.0%")&amp;CHAR(10)&amp;"(B/A×100)",VLOOKUP(A40,[1]令和3年度契約状況調査票!$C:$AR,19,FALSE)))))</f>
        <v/>
      </c>
      <c r="K40" s="30" t="str">
        <f>IF(A40="","",IF(VLOOKUP(A40,[1]令和3年度契約状況調査票!$C:$AR,29,FALSE)="①公益社団法人","公社",IF(VLOOKUP(A40,[1]令和3年度契約状況調査票!$C:$AR,29,FALSE)="②公益財団法人","公財","")))</f>
        <v/>
      </c>
      <c r="L40" s="30" t="str">
        <f>IF(A40="","",VLOOKUP(A40,[1]令和3年度契約状況調査票!$C:$AR,30,FALSE))</f>
        <v/>
      </c>
      <c r="M40" s="31" t="str">
        <f>IF(A40="","",IF(VLOOKUP(A40,[1]令和3年度契約状況調査票!$C:$AR,30,FALSE)="国所管",VLOOKUP(A40,[1]令和3年度契約状況調査票!$C:$AR,24,FALSE),""))</f>
        <v/>
      </c>
      <c r="N40" s="32" t="str">
        <f>IF(A40="","",IF(AND(P40="○",O40="分担契約/単価契約"),"単価契約"&amp;CHAR(10)&amp;"予定調達総額 "&amp;TEXT(VLOOKUP(A40,[1]令和3年度契約状況調査票!$C:$AR,18,FALSE),"#,##0円")&amp;"(B)"&amp;CHAR(10)&amp;"分担契約"&amp;CHAR(10)&amp;VLOOKUP(A40,[1]令和3年度契約状況調査票!$C:$AR,34,FALSE),IF(AND(P40="○",O40="分担契約"),"分担契約"&amp;CHAR(10)&amp;"契約総額 "&amp;TEXT(VLOOKUP(A40,[1]令和3年度契約状況調査票!$C:$AR,18,FALSE),"#,##0円")&amp;"(B)"&amp;CHAR(10)&amp;VLOOKUP(A40,[1]令和3年度契約状況調査票!$C:$AR,34,FALSE),(IF(O40="分担契約/単価契約","単価契約"&amp;CHAR(10)&amp;"予定調達総額 "&amp;TEXT(VLOOKUP(A40,[1]令和3年度契約状況調査票!$C:$AR,18,FALSE),"#,##0円")&amp;CHAR(10)&amp;"分担契約"&amp;CHAR(10)&amp;VLOOKUP(A40,[1]令和3年度契約状況調査票!$C:$AR,34,FALSE),IF(O40="分担契約","分担契約"&amp;CHAR(10)&amp;"契約総額 "&amp;TEXT(VLOOKUP(A40,[1]令和3年度契約状況調査票!$C:$AR,18,FALSE),"#,##0円")&amp;CHAR(10)&amp;VLOOKUP(A40,[1]令和3年度契約状況調査票!$C:$AR,34,FALSE),IF(O40="単価契約","単価契約"&amp;CHAR(10)&amp;"予定調達総額 "&amp;TEXT(VLOOKUP(A40,[1]令和3年度契約状況調査票!$C:$AR,18,FALSE),"#,##0円")&amp;CHAR(10)&amp;VLOOKUP(A40,[1]令和3年度契約状況調査票!$C:$AR,34,FALSE),VLOOKUP(A40,[1]令和3年度契約状況調査票!$C:$AR,34,FALSE))))))))</f>
        <v/>
      </c>
      <c r="O40" s="21" t="str">
        <f>IF(A40="","",VLOOKUP(A40,[1]令和3年度契約状況調査票!$C:$BY,55,FALSE))</f>
        <v/>
      </c>
      <c r="P40" s="21" t="str">
        <f>IF(A40="","",IF(VLOOKUP(A40,[1]令和3年度契約状況調査票!$C:$AR,23,FALSE)="②同種の他の契約の予定価格を類推されるおそれがあるため公表しない","×","○"))</f>
        <v/>
      </c>
    </row>
    <row r="41" spans="1:16" s="21" customFormat="1" ht="60" hidden="1" customHeight="1" x14ac:dyDescent="0.15">
      <c r="A41" s="22" t="str">
        <f>IF(MAX([1]令和3年度契約状況調査票!C34:C279)&gt;=ROW()-5,ROW()-5,"")</f>
        <v/>
      </c>
      <c r="B41" s="23" t="str">
        <f>IF(A41="","",VLOOKUP(A41,[1]令和3年度契約状況調査票!$C:$AR,7,FALSE))</f>
        <v/>
      </c>
      <c r="C41" s="24" t="str">
        <f>IF(A41="","",VLOOKUP(A41,[1]令和3年度契約状況調査票!$C:$AR,8,FALSE))</f>
        <v/>
      </c>
      <c r="D41" s="25" t="str">
        <f>IF(A41="","",VLOOKUP(A41,[1]令和3年度契約状況調査票!$C:$AR,11,FALSE))</f>
        <v/>
      </c>
      <c r="E41" s="23" t="str">
        <f>IF(A41="","",VLOOKUP(A41,[1]令和3年度契約状況調査票!$C:$AR,12,FALSE))</f>
        <v/>
      </c>
      <c r="F41" s="26" t="str">
        <f>IF(A41="","",VLOOKUP(A41,[1]令和3年度契約状況調査票!$C:$AR,13,FALSE))</f>
        <v/>
      </c>
      <c r="G41" s="27" t="str">
        <f>IF(A41="","",IF(VLOOKUP(A41,[1]令和3年度契約状況調査票!$C:$AR,14,FALSE)="②一般競争入札（総合評価方式）","一般競争入札"&amp;CHAR(10)&amp;"（総合評価方式）","一般競争入札"))</f>
        <v/>
      </c>
      <c r="H41" s="28" t="str">
        <f>IF(A41="","",IF(VLOOKUP(A41,[1]令和3年度契約状況調査票!$C:$AR,23,FALSE)="②同種の他の契約の予定価格を類推されるおそれがあるため公表しない","同種の他の契約の予定価格を類推されるおそれがあるため公表しない",IF(VLOOKUP(A41,[1]令和3年度契約状況調査票!$C:$AR,23,FALSE)="－","－",IF(VLOOKUP(A41,[1]令和3年度契約状況調査票!$C:$AR,9,FALSE)&lt;&gt;"",TEXT(VLOOKUP(A41,[1]令和3年度契約状況調査票!$C:$AR,16,FALSE),"#,##0円")&amp;CHAR(10)&amp;"(A)",VLOOKUP(A41,[1]令和3年度契約状況調査票!$C:$AR,16,FALSE)))))</f>
        <v/>
      </c>
      <c r="I41" s="28" t="str">
        <f>IF(A41="","",VLOOKUP(A41,[1]令和3年度契約状況調査票!$C:$AR,17,FALSE))</f>
        <v/>
      </c>
      <c r="J41" s="29" t="str">
        <f>IF(A41="","",IF(VLOOKUP(A41,[1]令和3年度契約状況調査票!$C:$AR,23,FALSE)="②同種の他の契約の予定価格を類推されるおそれがあるため公表しない","－",IF(VLOOKUP(A41,[1]令和3年度契約状況調査票!$C:$AR,23,FALSE)="－","－",IF(VLOOKUP(A41,[1]令和3年度契約状況調査票!$C:$AR,9,FALSE)&lt;&gt;"",TEXT(VLOOKUP(A41,[1]令和3年度契約状況調査票!$C:$AR,19,FALSE),"#.0%")&amp;CHAR(10)&amp;"(B/A×100)",VLOOKUP(A41,[1]令和3年度契約状況調査票!$C:$AR,19,FALSE)))))</f>
        <v/>
      </c>
      <c r="K41" s="30" t="str">
        <f>IF(A41="","",IF(VLOOKUP(A41,[1]令和3年度契約状況調査票!$C:$AR,29,FALSE)="①公益社団法人","公社",IF(VLOOKUP(A41,[1]令和3年度契約状況調査票!$C:$AR,29,FALSE)="②公益財団法人","公財","")))</f>
        <v/>
      </c>
      <c r="L41" s="30" t="str">
        <f>IF(A41="","",VLOOKUP(A41,[1]令和3年度契約状況調査票!$C:$AR,30,FALSE))</f>
        <v/>
      </c>
      <c r="M41" s="31" t="str">
        <f>IF(A41="","",IF(VLOOKUP(A41,[1]令和3年度契約状況調査票!$C:$AR,30,FALSE)="国所管",VLOOKUP(A41,[1]令和3年度契約状況調査票!$C:$AR,24,FALSE),""))</f>
        <v/>
      </c>
      <c r="N41" s="32" t="str">
        <f>IF(A41="","",IF(AND(P41="○",O41="分担契約/単価契約"),"単価契約"&amp;CHAR(10)&amp;"予定調達総額 "&amp;TEXT(VLOOKUP(A41,[1]令和3年度契約状況調査票!$C:$AR,18,FALSE),"#,##0円")&amp;"(B)"&amp;CHAR(10)&amp;"分担契約"&amp;CHAR(10)&amp;VLOOKUP(A41,[1]令和3年度契約状況調査票!$C:$AR,34,FALSE),IF(AND(P41="○",O41="分担契約"),"分担契約"&amp;CHAR(10)&amp;"契約総額 "&amp;TEXT(VLOOKUP(A41,[1]令和3年度契約状況調査票!$C:$AR,18,FALSE),"#,##0円")&amp;"(B)"&amp;CHAR(10)&amp;VLOOKUP(A41,[1]令和3年度契約状況調査票!$C:$AR,34,FALSE),(IF(O41="分担契約/単価契約","単価契約"&amp;CHAR(10)&amp;"予定調達総額 "&amp;TEXT(VLOOKUP(A41,[1]令和3年度契約状況調査票!$C:$AR,18,FALSE),"#,##0円")&amp;CHAR(10)&amp;"分担契約"&amp;CHAR(10)&amp;VLOOKUP(A41,[1]令和3年度契約状況調査票!$C:$AR,34,FALSE),IF(O41="分担契約","分担契約"&amp;CHAR(10)&amp;"契約総額 "&amp;TEXT(VLOOKUP(A41,[1]令和3年度契約状況調査票!$C:$AR,18,FALSE),"#,##0円")&amp;CHAR(10)&amp;VLOOKUP(A41,[1]令和3年度契約状況調査票!$C:$AR,34,FALSE),IF(O41="単価契約","単価契約"&amp;CHAR(10)&amp;"予定調達総額 "&amp;TEXT(VLOOKUP(A41,[1]令和3年度契約状況調査票!$C:$AR,18,FALSE),"#,##0円")&amp;CHAR(10)&amp;VLOOKUP(A41,[1]令和3年度契約状況調査票!$C:$AR,34,FALSE),VLOOKUP(A41,[1]令和3年度契約状況調査票!$C:$AR,34,FALSE))))))))</f>
        <v/>
      </c>
      <c r="O41" s="21" t="str">
        <f>IF(A41="","",VLOOKUP(A41,[1]令和3年度契約状況調査票!$C:$BY,55,FALSE))</f>
        <v/>
      </c>
      <c r="P41" s="21" t="str">
        <f>IF(A41="","",IF(VLOOKUP(A41,[1]令和3年度契約状況調査票!$C:$AR,23,FALSE)="②同種の他の契約の予定価格を類推されるおそれがあるため公表しない","×","○"))</f>
        <v/>
      </c>
    </row>
    <row r="42" spans="1:16" s="21" customFormat="1" ht="60" hidden="1" customHeight="1" x14ac:dyDescent="0.15">
      <c r="A42" s="22" t="str">
        <f>IF(MAX([1]令和3年度契約状況調査票!C35:C280)&gt;=ROW()-5,ROW()-5,"")</f>
        <v/>
      </c>
      <c r="B42" s="23" t="str">
        <f>IF(A42="","",VLOOKUP(A42,[1]令和3年度契約状況調査票!$C:$AR,7,FALSE))</f>
        <v/>
      </c>
      <c r="C42" s="24" t="str">
        <f>IF(A42="","",VLOOKUP(A42,[1]令和3年度契約状況調査票!$C:$AR,8,FALSE))</f>
        <v/>
      </c>
      <c r="D42" s="25" t="str">
        <f>IF(A42="","",VLOOKUP(A42,[1]令和3年度契約状況調査票!$C:$AR,11,FALSE))</f>
        <v/>
      </c>
      <c r="E42" s="23" t="str">
        <f>IF(A42="","",VLOOKUP(A42,[1]令和3年度契約状況調査票!$C:$AR,12,FALSE))</f>
        <v/>
      </c>
      <c r="F42" s="26" t="str">
        <f>IF(A42="","",VLOOKUP(A42,[1]令和3年度契約状況調査票!$C:$AR,13,FALSE))</f>
        <v/>
      </c>
      <c r="G42" s="27" t="str">
        <f>IF(A42="","",IF(VLOOKUP(A42,[1]令和3年度契約状況調査票!$C:$AR,14,FALSE)="②一般競争入札（総合評価方式）","一般競争入札"&amp;CHAR(10)&amp;"（総合評価方式）","一般競争入札"))</f>
        <v/>
      </c>
      <c r="H42" s="28" t="str">
        <f>IF(A42="","",IF(VLOOKUP(A42,[1]令和3年度契約状況調査票!$C:$AR,23,FALSE)="②同種の他の契約の予定価格を類推されるおそれがあるため公表しない","同種の他の契約の予定価格を類推されるおそれがあるため公表しない",IF(VLOOKUP(A42,[1]令和3年度契約状況調査票!$C:$AR,23,FALSE)="－","－",IF(VLOOKUP(A42,[1]令和3年度契約状況調査票!$C:$AR,9,FALSE)&lt;&gt;"",TEXT(VLOOKUP(A42,[1]令和3年度契約状況調査票!$C:$AR,16,FALSE),"#,##0円")&amp;CHAR(10)&amp;"(A)",VLOOKUP(A42,[1]令和3年度契約状況調査票!$C:$AR,16,FALSE)))))</f>
        <v/>
      </c>
      <c r="I42" s="28" t="str">
        <f>IF(A42="","",VLOOKUP(A42,[1]令和3年度契約状況調査票!$C:$AR,17,FALSE))</f>
        <v/>
      </c>
      <c r="J42" s="29" t="str">
        <f>IF(A42="","",IF(VLOOKUP(A42,[1]令和3年度契約状況調査票!$C:$AR,23,FALSE)="②同種の他の契約の予定価格を類推されるおそれがあるため公表しない","－",IF(VLOOKUP(A42,[1]令和3年度契約状況調査票!$C:$AR,23,FALSE)="－","－",IF(VLOOKUP(A42,[1]令和3年度契約状況調査票!$C:$AR,9,FALSE)&lt;&gt;"",TEXT(VLOOKUP(A42,[1]令和3年度契約状況調査票!$C:$AR,19,FALSE),"#.0%")&amp;CHAR(10)&amp;"(B/A×100)",VLOOKUP(A42,[1]令和3年度契約状況調査票!$C:$AR,19,FALSE)))))</f>
        <v/>
      </c>
      <c r="K42" s="30" t="str">
        <f>IF(A42="","",IF(VLOOKUP(A42,[1]令和3年度契約状況調査票!$C:$AR,29,FALSE)="①公益社団法人","公社",IF(VLOOKUP(A42,[1]令和3年度契約状況調査票!$C:$AR,29,FALSE)="②公益財団法人","公財","")))</f>
        <v/>
      </c>
      <c r="L42" s="30" t="str">
        <f>IF(A42="","",VLOOKUP(A42,[1]令和3年度契約状況調査票!$C:$AR,30,FALSE))</f>
        <v/>
      </c>
      <c r="M42" s="31" t="str">
        <f>IF(A42="","",IF(VLOOKUP(A42,[1]令和3年度契約状況調査票!$C:$AR,30,FALSE)="国所管",VLOOKUP(A42,[1]令和3年度契約状況調査票!$C:$AR,24,FALSE),""))</f>
        <v/>
      </c>
      <c r="N42" s="32" t="str">
        <f>IF(A42="","",IF(AND(P42="○",O42="分担契約/単価契約"),"単価契約"&amp;CHAR(10)&amp;"予定調達総額 "&amp;TEXT(VLOOKUP(A42,[1]令和3年度契約状況調査票!$C:$AR,18,FALSE),"#,##0円")&amp;"(B)"&amp;CHAR(10)&amp;"分担契約"&amp;CHAR(10)&amp;VLOOKUP(A42,[1]令和3年度契約状況調査票!$C:$AR,34,FALSE),IF(AND(P42="○",O42="分担契約"),"分担契約"&amp;CHAR(10)&amp;"契約総額 "&amp;TEXT(VLOOKUP(A42,[1]令和3年度契約状況調査票!$C:$AR,18,FALSE),"#,##0円")&amp;"(B)"&amp;CHAR(10)&amp;VLOOKUP(A42,[1]令和3年度契約状況調査票!$C:$AR,34,FALSE),(IF(O42="分担契約/単価契約","単価契約"&amp;CHAR(10)&amp;"予定調達総額 "&amp;TEXT(VLOOKUP(A42,[1]令和3年度契約状況調査票!$C:$AR,18,FALSE),"#,##0円")&amp;CHAR(10)&amp;"分担契約"&amp;CHAR(10)&amp;VLOOKUP(A42,[1]令和3年度契約状況調査票!$C:$AR,34,FALSE),IF(O42="分担契約","分担契約"&amp;CHAR(10)&amp;"契約総額 "&amp;TEXT(VLOOKUP(A42,[1]令和3年度契約状況調査票!$C:$AR,18,FALSE),"#,##0円")&amp;CHAR(10)&amp;VLOOKUP(A42,[1]令和3年度契約状況調査票!$C:$AR,34,FALSE),IF(O42="単価契約","単価契約"&amp;CHAR(10)&amp;"予定調達総額 "&amp;TEXT(VLOOKUP(A42,[1]令和3年度契約状況調査票!$C:$AR,18,FALSE),"#,##0円")&amp;CHAR(10)&amp;VLOOKUP(A42,[1]令和3年度契約状況調査票!$C:$AR,34,FALSE),VLOOKUP(A42,[1]令和3年度契約状況調査票!$C:$AR,34,FALSE))))))))</f>
        <v/>
      </c>
      <c r="O42" s="21" t="str">
        <f>IF(A42="","",VLOOKUP(A42,[1]令和3年度契約状況調査票!$C:$BY,55,FALSE))</f>
        <v/>
      </c>
      <c r="P42" s="21" t="str">
        <f>IF(A42="","",IF(VLOOKUP(A42,[1]令和3年度契約状況調査票!$C:$AR,23,FALSE)="②同種の他の契約の予定価格を類推されるおそれがあるため公表しない","×","○"))</f>
        <v/>
      </c>
    </row>
    <row r="43" spans="1:16" s="21" customFormat="1" ht="60" hidden="1" customHeight="1" x14ac:dyDescent="0.15">
      <c r="A43" s="22" t="str">
        <f>IF(MAX([1]令和3年度契約状況調査票!C36:C281)&gt;=ROW()-5,ROW()-5,"")</f>
        <v/>
      </c>
      <c r="B43" s="23" t="str">
        <f>IF(A43="","",VLOOKUP(A43,[1]令和3年度契約状況調査票!$C:$AR,7,FALSE))</f>
        <v/>
      </c>
      <c r="C43" s="24" t="str">
        <f>IF(A43="","",VLOOKUP(A43,[1]令和3年度契約状況調査票!$C:$AR,8,FALSE))</f>
        <v/>
      </c>
      <c r="D43" s="25" t="str">
        <f>IF(A43="","",VLOOKUP(A43,[1]令和3年度契約状況調査票!$C:$AR,11,FALSE))</f>
        <v/>
      </c>
      <c r="E43" s="23" t="str">
        <f>IF(A43="","",VLOOKUP(A43,[1]令和3年度契約状況調査票!$C:$AR,12,FALSE))</f>
        <v/>
      </c>
      <c r="F43" s="26" t="str">
        <f>IF(A43="","",VLOOKUP(A43,[1]令和3年度契約状況調査票!$C:$AR,13,FALSE))</f>
        <v/>
      </c>
      <c r="G43" s="27" t="str">
        <f>IF(A43="","",IF(VLOOKUP(A43,[1]令和3年度契約状況調査票!$C:$AR,14,FALSE)="②一般競争入札（総合評価方式）","一般競争入札"&amp;CHAR(10)&amp;"（総合評価方式）","一般競争入札"))</f>
        <v/>
      </c>
      <c r="H43" s="28" t="str">
        <f>IF(A43="","",IF(VLOOKUP(A43,[1]令和3年度契約状況調査票!$C:$AR,23,FALSE)="②同種の他の契約の予定価格を類推されるおそれがあるため公表しない","同種の他の契約の予定価格を類推されるおそれがあるため公表しない",IF(VLOOKUP(A43,[1]令和3年度契約状況調査票!$C:$AR,23,FALSE)="－","－",IF(VLOOKUP(A43,[1]令和3年度契約状況調査票!$C:$AR,9,FALSE)&lt;&gt;"",TEXT(VLOOKUP(A43,[1]令和3年度契約状況調査票!$C:$AR,16,FALSE),"#,##0円")&amp;CHAR(10)&amp;"(A)",VLOOKUP(A43,[1]令和3年度契約状況調査票!$C:$AR,16,FALSE)))))</f>
        <v/>
      </c>
      <c r="I43" s="28" t="str">
        <f>IF(A43="","",VLOOKUP(A43,[1]令和3年度契約状況調査票!$C:$AR,17,FALSE))</f>
        <v/>
      </c>
      <c r="J43" s="29" t="str">
        <f>IF(A43="","",IF(VLOOKUP(A43,[1]令和3年度契約状況調査票!$C:$AR,23,FALSE)="②同種の他の契約の予定価格を類推されるおそれがあるため公表しない","－",IF(VLOOKUP(A43,[1]令和3年度契約状況調査票!$C:$AR,23,FALSE)="－","－",IF(VLOOKUP(A43,[1]令和3年度契約状況調査票!$C:$AR,9,FALSE)&lt;&gt;"",TEXT(VLOOKUP(A43,[1]令和3年度契約状況調査票!$C:$AR,19,FALSE),"#.0%")&amp;CHAR(10)&amp;"(B/A×100)",VLOOKUP(A43,[1]令和3年度契約状況調査票!$C:$AR,19,FALSE)))))</f>
        <v/>
      </c>
      <c r="K43" s="30" t="str">
        <f>IF(A43="","",IF(VLOOKUP(A43,[1]令和3年度契約状況調査票!$C:$AR,29,FALSE)="①公益社団法人","公社",IF(VLOOKUP(A43,[1]令和3年度契約状況調査票!$C:$AR,29,FALSE)="②公益財団法人","公財","")))</f>
        <v/>
      </c>
      <c r="L43" s="30" t="str">
        <f>IF(A43="","",VLOOKUP(A43,[1]令和3年度契約状況調査票!$C:$AR,30,FALSE))</f>
        <v/>
      </c>
      <c r="M43" s="31" t="str">
        <f>IF(A43="","",IF(VLOOKUP(A43,[1]令和3年度契約状況調査票!$C:$AR,30,FALSE)="国所管",VLOOKUP(A43,[1]令和3年度契約状況調査票!$C:$AR,24,FALSE),""))</f>
        <v/>
      </c>
      <c r="N43" s="32" t="str">
        <f>IF(A43="","",IF(AND(P43="○",O43="分担契約/単価契約"),"単価契約"&amp;CHAR(10)&amp;"予定調達総額 "&amp;TEXT(VLOOKUP(A43,[1]令和3年度契約状況調査票!$C:$AR,18,FALSE),"#,##0円")&amp;"(B)"&amp;CHAR(10)&amp;"分担契約"&amp;CHAR(10)&amp;VLOOKUP(A43,[1]令和3年度契約状況調査票!$C:$AR,34,FALSE),IF(AND(P43="○",O43="分担契約"),"分担契約"&amp;CHAR(10)&amp;"契約総額 "&amp;TEXT(VLOOKUP(A43,[1]令和3年度契約状況調査票!$C:$AR,18,FALSE),"#,##0円")&amp;"(B)"&amp;CHAR(10)&amp;VLOOKUP(A43,[1]令和3年度契約状況調査票!$C:$AR,34,FALSE),(IF(O43="分担契約/単価契約","単価契約"&amp;CHAR(10)&amp;"予定調達総額 "&amp;TEXT(VLOOKUP(A43,[1]令和3年度契約状況調査票!$C:$AR,18,FALSE),"#,##0円")&amp;CHAR(10)&amp;"分担契約"&amp;CHAR(10)&amp;VLOOKUP(A43,[1]令和3年度契約状況調査票!$C:$AR,34,FALSE),IF(O43="分担契約","分担契約"&amp;CHAR(10)&amp;"契約総額 "&amp;TEXT(VLOOKUP(A43,[1]令和3年度契約状況調査票!$C:$AR,18,FALSE),"#,##0円")&amp;CHAR(10)&amp;VLOOKUP(A43,[1]令和3年度契約状況調査票!$C:$AR,34,FALSE),IF(O43="単価契約","単価契約"&amp;CHAR(10)&amp;"予定調達総額 "&amp;TEXT(VLOOKUP(A43,[1]令和3年度契約状況調査票!$C:$AR,18,FALSE),"#,##0円")&amp;CHAR(10)&amp;VLOOKUP(A43,[1]令和3年度契約状況調査票!$C:$AR,34,FALSE),VLOOKUP(A43,[1]令和3年度契約状況調査票!$C:$AR,34,FALSE))))))))</f>
        <v/>
      </c>
      <c r="O43" s="21" t="str">
        <f>IF(A43="","",VLOOKUP(A43,[1]令和3年度契約状況調査票!$C:$BY,55,FALSE))</f>
        <v/>
      </c>
      <c r="P43" s="21" t="str">
        <f>IF(A43="","",IF(VLOOKUP(A43,[1]令和3年度契約状況調査票!$C:$AR,23,FALSE)="②同種の他の契約の予定価格を類推されるおそれがあるため公表しない","×","○"))</f>
        <v/>
      </c>
    </row>
    <row r="44" spans="1:16" s="21" customFormat="1" ht="60" hidden="1" customHeight="1" x14ac:dyDescent="0.15">
      <c r="A44" s="22" t="str">
        <f>IF(MAX([1]令和3年度契約状況調査票!C37:C282)&gt;=ROW()-5,ROW()-5,"")</f>
        <v/>
      </c>
      <c r="B44" s="23" t="str">
        <f>IF(A44="","",VLOOKUP(A44,[1]令和3年度契約状況調査票!$C:$AR,7,FALSE))</f>
        <v/>
      </c>
      <c r="C44" s="24" t="str">
        <f>IF(A44="","",VLOOKUP(A44,[1]令和3年度契約状況調査票!$C:$AR,8,FALSE))</f>
        <v/>
      </c>
      <c r="D44" s="25" t="str">
        <f>IF(A44="","",VLOOKUP(A44,[1]令和3年度契約状況調査票!$C:$AR,11,FALSE))</f>
        <v/>
      </c>
      <c r="E44" s="23" t="str">
        <f>IF(A44="","",VLOOKUP(A44,[1]令和3年度契約状況調査票!$C:$AR,12,FALSE))</f>
        <v/>
      </c>
      <c r="F44" s="26" t="str">
        <f>IF(A44="","",VLOOKUP(A44,[1]令和3年度契約状況調査票!$C:$AR,13,FALSE))</f>
        <v/>
      </c>
      <c r="G44" s="27" t="str">
        <f>IF(A44="","",IF(VLOOKUP(A44,[1]令和3年度契約状況調査票!$C:$AR,14,FALSE)="②一般競争入札（総合評価方式）","一般競争入札"&amp;CHAR(10)&amp;"（総合評価方式）","一般競争入札"))</f>
        <v/>
      </c>
      <c r="H44" s="28" t="str">
        <f>IF(A44="","",IF(VLOOKUP(A44,[1]令和3年度契約状況調査票!$C:$AR,23,FALSE)="②同種の他の契約の予定価格を類推されるおそれがあるため公表しない","同種の他の契約の予定価格を類推されるおそれがあるため公表しない",IF(VLOOKUP(A44,[1]令和3年度契約状況調査票!$C:$AR,23,FALSE)="－","－",IF(VLOOKUP(A44,[1]令和3年度契約状況調査票!$C:$AR,9,FALSE)&lt;&gt;"",TEXT(VLOOKUP(A44,[1]令和3年度契約状況調査票!$C:$AR,16,FALSE),"#,##0円")&amp;CHAR(10)&amp;"(A)",VLOOKUP(A44,[1]令和3年度契約状況調査票!$C:$AR,16,FALSE)))))</f>
        <v/>
      </c>
      <c r="I44" s="28" t="str">
        <f>IF(A44="","",VLOOKUP(A44,[1]令和3年度契約状況調査票!$C:$AR,17,FALSE))</f>
        <v/>
      </c>
      <c r="J44" s="29" t="str">
        <f>IF(A44="","",IF(VLOOKUP(A44,[1]令和3年度契約状況調査票!$C:$AR,23,FALSE)="②同種の他の契約の予定価格を類推されるおそれがあるため公表しない","－",IF(VLOOKUP(A44,[1]令和3年度契約状況調査票!$C:$AR,23,FALSE)="－","－",IF(VLOOKUP(A44,[1]令和3年度契約状況調査票!$C:$AR,9,FALSE)&lt;&gt;"",TEXT(VLOOKUP(A44,[1]令和3年度契約状況調査票!$C:$AR,19,FALSE),"#.0%")&amp;CHAR(10)&amp;"(B/A×100)",VLOOKUP(A44,[1]令和3年度契約状況調査票!$C:$AR,19,FALSE)))))</f>
        <v/>
      </c>
      <c r="K44" s="30" t="str">
        <f>IF(A44="","",IF(VLOOKUP(A44,[1]令和3年度契約状況調査票!$C:$AR,29,FALSE)="①公益社団法人","公社",IF(VLOOKUP(A44,[1]令和3年度契約状況調査票!$C:$AR,29,FALSE)="②公益財団法人","公財","")))</f>
        <v/>
      </c>
      <c r="L44" s="30" t="str">
        <f>IF(A44="","",VLOOKUP(A44,[1]令和3年度契約状況調査票!$C:$AR,30,FALSE))</f>
        <v/>
      </c>
      <c r="M44" s="31" t="str">
        <f>IF(A44="","",IF(VLOOKUP(A44,[1]令和3年度契約状況調査票!$C:$AR,30,FALSE)="国所管",VLOOKUP(A44,[1]令和3年度契約状況調査票!$C:$AR,24,FALSE),""))</f>
        <v/>
      </c>
      <c r="N44" s="32" t="str">
        <f>IF(A44="","",IF(AND(P44="○",O44="分担契約/単価契約"),"単価契約"&amp;CHAR(10)&amp;"予定調達総額 "&amp;TEXT(VLOOKUP(A44,[1]令和3年度契約状況調査票!$C:$AR,18,FALSE),"#,##0円")&amp;"(B)"&amp;CHAR(10)&amp;"分担契約"&amp;CHAR(10)&amp;VLOOKUP(A44,[1]令和3年度契約状況調査票!$C:$AR,34,FALSE),IF(AND(P44="○",O44="分担契約"),"分担契約"&amp;CHAR(10)&amp;"契約総額 "&amp;TEXT(VLOOKUP(A44,[1]令和3年度契約状況調査票!$C:$AR,18,FALSE),"#,##0円")&amp;"(B)"&amp;CHAR(10)&amp;VLOOKUP(A44,[1]令和3年度契約状況調査票!$C:$AR,34,FALSE),(IF(O44="分担契約/単価契約","単価契約"&amp;CHAR(10)&amp;"予定調達総額 "&amp;TEXT(VLOOKUP(A44,[1]令和3年度契約状況調査票!$C:$AR,18,FALSE),"#,##0円")&amp;CHAR(10)&amp;"分担契約"&amp;CHAR(10)&amp;VLOOKUP(A44,[1]令和3年度契約状況調査票!$C:$AR,34,FALSE),IF(O44="分担契約","分担契約"&amp;CHAR(10)&amp;"契約総額 "&amp;TEXT(VLOOKUP(A44,[1]令和3年度契約状況調査票!$C:$AR,18,FALSE),"#,##0円")&amp;CHAR(10)&amp;VLOOKUP(A44,[1]令和3年度契約状況調査票!$C:$AR,34,FALSE),IF(O44="単価契約","単価契約"&amp;CHAR(10)&amp;"予定調達総額 "&amp;TEXT(VLOOKUP(A44,[1]令和3年度契約状況調査票!$C:$AR,18,FALSE),"#,##0円")&amp;CHAR(10)&amp;VLOOKUP(A44,[1]令和3年度契約状況調査票!$C:$AR,34,FALSE),VLOOKUP(A44,[1]令和3年度契約状況調査票!$C:$AR,34,FALSE))))))))</f>
        <v/>
      </c>
      <c r="O44" s="21" t="str">
        <f>IF(A44="","",VLOOKUP(A44,[1]令和3年度契約状況調査票!$C:$BY,55,FALSE))</f>
        <v/>
      </c>
      <c r="P44" s="21" t="str">
        <f>IF(A44="","",IF(VLOOKUP(A44,[1]令和3年度契約状況調査票!$C:$AR,23,FALSE)="②同種の他の契約の予定価格を類推されるおそれがあるため公表しない","×","○"))</f>
        <v/>
      </c>
    </row>
    <row r="45" spans="1:16" s="21" customFormat="1" ht="60" hidden="1" customHeight="1" x14ac:dyDescent="0.15">
      <c r="A45" s="22" t="str">
        <f>IF(MAX([1]令和3年度契約状況調査票!C38:C283)&gt;=ROW()-5,ROW()-5,"")</f>
        <v/>
      </c>
      <c r="B45" s="23" t="str">
        <f>IF(A45="","",VLOOKUP(A45,[1]令和3年度契約状況調査票!$C:$AR,7,FALSE))</f>
        <v/>
      </c>
      <c r="C45" s="24" t="str">
        <f>IF(A45="","",VLOOKUP(A45,[1]令和3年度契約状況調査票!$C:$AR,8,FALSE))</f>
        <v/>
      </c>
      <c r="D45" s="25" t="str">
        <f>IF(A45="","",VLOOKUP(A45,[1]令和3年度契約状況調査票!$C:$AR,11,FALSE))</f>
        <v/>
      </c>
      <c r="E45" s="23" t="str">
        <f>IF(A45="","",VLOOKUP(A45,[1]令和3年度契約状況調査票!$C:$AR,12,FALSE))</f>
        <v/>
      </c>
      <c r="F45" s="26" t="str">
        <f>IF(A45="","",VLOOKUP(A45,[1]令和3年度契約状況調査票!$C:$AR,13,FALSE))</f>
        <v/>
      </c>
      <c r="G45" s="27" t="str">
        <f>IF(A45="","",IF(VLOOKUP(A45,[1]令和3年度契約状況調査票!$C:$AR,14,FALSE)="②一般競争入札（総合評価方式）","一般競争入札"&amp;CHAR(10)&amp;"（総合評価方式）","一般競争入札"))</f>
        <v/>
      </c>
      <c r="H45" s="28" t="str">
        <f>IF(A45="","",IF(VLOOKUP(A45,[1]令和3年度契約状況調査票!$C:$AR,23,FALSE)="②同種の他の契約の予定価格を類推されるおそれがあるため公表しない","同種の他の契約の予定価格を類推されるおそれがあるため公表しない",IF(VLOOKUP(A45,[1]令和3年度契約状況調査票!$C:$AR,23,FALSE)="－","－",IF(VLOOKUP(A45,[1]令和3年度契約状況調査票!$C:$AR,9,FALSE)&lt;&gt;"",TEXT(VLOOKUP(A45,[1]令和3年度契約状況調査票!$C:$AR,16,FALSE),"#,##0円")&amp;CHAR(10)&amp;"(A)",VLOOKUP(A45,[1]令和3年度契約状況調査票!$C:$AR,16,FALSE)))))</f>
        <v/>
      </c>
      <c r="I45" s="28" t="str">
        <f>IF(A45="","",VLOOKUP(A45,[1]令和3年度契約状況調査票!$C:$AR,17,FALSE))</f>
        <v/>
      </c>
      <c r="J45" s="29" t="str">
        <f>IF(A45="","",IF(VLOOKUP(A45,[1]令和3年度契約状況調査票!$C:$AR,23,FALSE)="②同種の他の契約の予定価格を類推されるおそれがあるため公表しない","－",IF(VLOOKUP(A45,[1]令和3年度契約状況調査票!$C:$AR,23,FALSE)="－","－",IF(VLOOKUP(A45,[1]令和3年度契約状況調査票!$C:$AR,9,FALSE)&lt;&gt;"",TEXT(VLOOKUP(A45,[1]令和3年度契約状況調査票!$C:$AR,19,FALSE),"#.0%")&amp;CHAR(10)&amp;"(B/A×100)",VLOOKUP(A45,[1]令和3年度契約状況調査票!$C:$AR,19,FALSE)))))</f>
        <v/>
      </c>
      <c r="K45" s="30" t="str">
        <f>IF(A45="","",IF(VLOOKUP(A45,[1]令和3年度契約状況調査票!$C:$AR,29,FALSE)="①公益社団法人","公社",IF(VLOOKUP(A45,[1]令和3年度契約状況調査票!$C:$AR,29,FALSE)="②公益財団法人","公財","")))</f>
        <v/>
      </c>
      <c r="L45" s="30" t="str">
        <f>IF(A45="","",VLOOKUP(A45,[1]令和3年度契約状況調査票!$C:$AR,30,FALSE))</f>
        <v/>
      </c>
      <c r="M45" s="31" t="str">
        <f>IF(A45="","",IF(VLOOKUP(A45,[1]令和3年度契約状況調査票!$C:$AR,30,FALSE)="国所管",VLOOKUP(A45,[1]令和3年度契約状況調査票!$C:$AR,24,FALSE),""))</f>
        <v/>
      </c>
      <c r="N45" s="32" t="str">
        <f>IF(A45="","",IF(AND(P45="○",O45="分担契約/単価契約"),"単価契約"&amp;CHAR(10)&amp;"予定調達総額 "&amp;TEXT(VLOOKUP(A45,[1]令和3年度契約状況調査票!$C:$AR,18,FALSE),"#,##0円")&amp;"(B)"&amp;CHAR(10)&amp;"分担契約"&amp;CHAR(10)&amp;VLOOKUP(A45,[1]令和3年度契約状況調査票!$C:$AR,34,FALSE),IF(AND(P45="○",O45="分担契約"),"分担契約"&amp;CHAR(10)&amp;"契約総額 "&amp;TEXT(VLOOKUP(A45,[1]令和3年度契約状況調査票!$C:$AR,18,FALSE),"#,##0円")&amp;"(B)"&amp;CHAR(10)&amp;VLOOKUP(A45,[1]令和3年度契約状況調査票!$C:$AR,34,FALSE),(IF(O45="分担契約/単価契約","単価契約"&amp;CHAR(10)&amp;"予定調達総額 "&amp;TEXT(VLOOKUP(A45,[1]令和3年度契約状況調査票!$C:$AR,18,FALSE),"#,##0円")&amp;CHAR(10)&amp;"分担契約"&amp;CHAR(10)&amp;VLOOKUP(A45,[1]令和3年度契約状況調査票!$C:$AR,34,FALSE),IF(O45="分担契約","分担契約"&amp;CHAR(10)&amp;"契約総額 "&amp;TEXT(VLOOKUP(A45,[1]令和3年度契約状況調査票!$C:$AR,18,FALSE),"#,##0円")&amp;CHAR(10)&amp;VLOOKUP(A45,[1]令和3年度契約状況調査票!$C:$AR,34,FALSE),IF(O45="単価契約","単価契約"&amp;CHAR(10)&amp;"予定調達総額 "&amp;TEXT(VLOOKUP(A45,[1]令和3年度契約状況調査票!$C:$AR,18,FALSE),"#,##0円")&amp;CHAR(10)&amp;VLOOKUP(A45,[1]令和3年度契約状況調査票!$C:$AR,34,FALSE),VLOOKUP(A45,[1]令和3年度契約状況調査票!$C:$AR,34,FALSE))))))))</f>
        <v/>
      </c>
      <c r="O45" s="21" t="str">
        <f>IF(A45="","",VLOOKUP(A45,[1]令和3年度契約状況調査票!$C:$BY,55,FALSE))</f>
        <v/>
      </c>
      <c r="P45" s="21" t="str">
        <f>IF(A45="","",IF(VLOOKUP(A45,[1]令和3年度契約状況調査票!$C:$AR,23,FALSE)="②同種の他の契約の予定価格を類推されるおそれがあるため公表しない","×","○"))</f>
        <v/>
      </c>
    </row>
    <row r="46" spans="1:16" s="21" customFormat="1" ht="60" hidden="1" customHeight="1" x14ac:dyDescent="0.15">
      <c r="A46" s="22" t="str">
        <f>IF(MAX([1]令和3年度契約状況調査票!C39:C284)&gt;=ROW()-5,ROW()-5,"")</f>
        <v/>
      </c>
      <c r="B46" s="23" t="str">
        <f>IF(A46="","",VLOOKUP(A46,[1]令和3年度契約状況調査票!$C:$AR,7,FALSE))</f>
        <v/>
      </c>
      <c r="C46" s="24" t="str">
        <f>IF(A46="","",VLOOKUP(A46,[1]令和3年度契約状況調査票!$C:$AR,8,FALSE))</f>
        <v/>
      </c>
      <c r="D46" s="25" t="str">
        <f>IF(A46="","",VLOOKUP(A46,[1]令和3年度契約状況調査票!$C:$AR,11,FALSE))</f>
        <v/>
      </c>
      <c r="E46" s="23" t="str">
        <f>IF(A46="","",VLOOKUP(A46,[1]令和3年度契約状況調査票!$C:$AR,12,FALSE))</f>
        <v/>
      </c>
      <c r="F46" s="26" t="str">
        <f>IF(A46="","",VLOOKUP(A46,[1]令和3年度契約状況調査票!$C:$AR,13,FALSE))</f>
        <v/>
      </c>
      <c r="G46" s="27" t="str">
        <f>IF(A46="","",IF(VLOOKUP(A46,[1]令和3年度契約状況調査票!$C:$AR,14,FALSE)="②一般競争入札（総合評価方式）","一般競争入札"&amp;CHAR(10)&amp;"（総合評価方式）","一般競争入札"))</f>
        <v/>
      </c>
      <c r="H46" s="28" t="str">
        <f>IF(A46="","",IF(VLOOKUP(A46,[1]令和3年度契約状況調査票!$C:$AR,23,FALSE)="②同種の他の契約の予定価格を類推されるおそれがあるため公表しない","同種の他の契約の予定価格を類推されるおそれがあるため公表しない",IF(VLOOKUP(A46,[1]令和3年度契約状況調査票!$C:$AR,23,FALSE)="－","－",IF(VLOOKUP(A46,[1]令和3年度契約状況調査票!$C:$AR,9,FALSE)&lt;&gt;"",TEXT(VLOOKUP(A46,[1]令和3年度契約状況調査票!$C:$AR,16,FALSE),"#,##0円")&amp;CHAR(10)&amp;"(A)",VLOOKUP(A46,[1]令和3年度契約状況調査票!$C:$AR,16,FALSE)))))</f>
        <v/>
      </c>
      <c r="I46" s="28" t="str">
        <f>IF(A46="","",VLOOKUP(A46,[1]令和3年度契約状況調査票!$C:$AR,17,FALSE))</f>
        <v/>
      </c>
      <c r="J46" s="29" t="str">
        <f>IF(A46="","",IF(VLOOKUP(A46,[1]令和3年度契約状況調査票!$C:$AR,23,FALSE)="②同種の他の契約の予定価格を類推されるおそれがあるため公表しない","－",IF(VLOOKUP(A46,[1]令和3年度契約状況調査票!$C:$AR,23,FALSE)="－","－",IF(VLOOKUP(A46,[1]令和3年度契約状況調査票!$C:$AR,9,FALSE)&lt;&gt;"",TEXT(VLOOKUP(A46,[1]令和3年度契約状況調査票!$C:$AR,19,FALSE),"#.0%")&amp;CHAR(10)&amp;"(B/A×100)",VLOOKUP(A46,[1]令和3年度契約状況調査票!$C:$AR,19,FALSE)))))</f>
        <v/>
      </c>
      <c r="K46" s="30" t="str">
        <f>IF(A46="","",IF(VLOOKUP(A46,[1]令和3年度契約状況調査票!$C:$AR,29,FALSE)="①公益社団法人","公社",IF(VLOOKUP(A46,[1]令和3年度契約状況調査票!$C:$AR,29,FALSE)="②公益財団法人","公財","")))</f>
        <v/>
      </c>
      <c r="L46" s="30" t="str">
        <f>IF(A46="","",VLOOKUP(A46,[1]令和3年度契約状況調査票!$C:$AR,30,FALSE))</f>
        <v/>
      </c>
      <c r="M46" s="31" t="str">
        <f>IF(A46="","",IF(VLOOKUP(A46,[1]令和3年度契約状況調査票!$C:$AR,30,FALSE)="国所管",VLOOKUP(A46,[1]令和3年度契約状況調査票!$C:$AR,24,FALSE),""))</f>
        <v/>
      </c>
      <c r="N46" s="32" t="str">
        <f>IF(A46="","",IF(AND(P46="○",O46="分担契約/単価契約"),"単価契約"&amp;CHAR(10)&amp;"予定調達総額 "&amp;TEXT(VLOOKUP(A46,[1]令和3年度契約状況調査票!$C:$AR,18,FALSE),"#,##0円")&amp;"(B)"&amp;CHAR(10)&amp;"分担契約"&amp;CHAR(10)&amp;VLOOKUP(A46,[1]令和3年度契約状況調査票!$C:$AR,34,FALSE),IF(AND(P46="○",O46="分担契約"),"分担契約"&amp;CHAR(10)&amp;"契約総額 "&amp;TEXT(VLOOKUP(A46,[1]令和3年度契約状況調査票!$C:$AR,18,FALSE),"#,##0円")&amp;"(B)"&amp;CHAR(10)&amp;VLOOKUP(A46,[1]令和3年度契約状況調査票!$C:$AR,34,FALSE),(IF(O46="分担契約/単価契約","単価契約"&amp;CHAR(10)&amp;"予定調達総額 "&amp;TEXT(VLOOKUP(A46,[1]令和3年度契約状況調査票!$C:$AR,18,FALSE),"#,##0円")&amp;CHAR(10)&amp;"分担契約"&amp;CHAR(10)&amp;VLOOKUP(A46,[1]令和3年度契約状況調査票!$C:$AR,34,FALSE),IF(O46="分担契約","分担契約"&amp;CHAR(10)&amp;"契約総額 "&amp;TEXT(VLOOKUP(A46,[1]令和3年度契約状況調査票!$C:$AR,18,FALSE),"#,##0円")&amp;CHAR(10)&amp;VLOOKUP(A46,[1]令和3年度契約状況調査票!$C:$AR,34,FALSE),IF(O46="単価契約","単価契約"&amp;CHAR(10)&amp;"予定調達総額 "&amp;TEXT(VLOOKUP(A46,[1]令和3年度契約状況調査票!$C:$AR,18,FALSE),"#,##0円")&amp;CHAR(10)&amp;VLOOKUP(A46,[1]令和3年度契約状況調査票!$C:$AR,34,FALSE),VLOOKUP(A46,[1]令和3年度契約状況調査票!$C:$AR,34,FALSE))))))))</f>
        <v/>
      </c>
      <c r="O46" s="21" t="str">
        <f>IF(A46="","",VLOOKUP(A46,[1]令和3年度契約状況調査票!$C:$BY,55,FALSE))</f>
        <v/>
      </c>
      <c r="P46" s="21" t="str">
        <f>IF(A46="","",IF(VLOOKUP(A46,[1]令和3年度契約状況調査票!$C:$AR,23,FALSE)="②同種の他の契約の予定価格を類推されるおそれがあるため公表しない","×","○"))</f>
        <v/>
      </c>
    </row>
    <row r="47" spans="1:16" s="21" customFormat="1" ht="60" hidden="1" customHeight="1" x14ac:dyDescent="0.15">
      <c r="A47" s="22" t="str">
        <f>IF(MAX([1]令和3年度契約状況調査票!C40:C285)&gt;=ROW()-5,ROW()-5,"")</f>
        <v/>
      </c>
      <c r="B47" s="23" t="str">
        <f>IF(A47="","",VLOOKUP(A47,[1]令和3年度契約状況調査票!$C:$AR,7,FALSE))</f>
        <v/>
      </c>
      <c r="C47" s="24" t="str">
        <f>IF(A47="","",VLOOKUP(A47,[1]令和3年度契約状況調査票!$C:$AR,8,FALSE))</f>
        <v/>
      </c>
      <c r="D47" s="25" t="str">
        <f>IF(A47="","",VLOOKUP(A47,[1]令和3年度契約状況調査票!$C:$AR,11,FALSE))</f>
        <v/>
      </c>
      <c r="E47" s="23" t="str">
        <f>IF(A47="","",VLOOKUP(A47,[1]令和3年度契約状況調査票!$C:$AR,12,FALSE))</f>
        <v/>
      </c>
      <c r="F47" s="26" t="str">
        <f>IF(A47="","",VLOOKUP(A47,[1]令和3年度契約状況調査票!$C:$AR,13,FALSE))</f>
        <v/>
      </c>
      <c r="G47" s="27" t="str">
        <f>IF(A47="","",IF(VLOOKUP(A47,[1]令和3年度契約状況調査票!$C:$AR,14,FALSE)="②一般競争入札（総合評価方式）","一般競争入札"&amp;CHAR(10)&amp;"（総合評価方式）","一般競争入札"))</f>
        <v/>
      </c>
      <c r="H47" s="28" t="str">
        <f>IF(A47="","",IF(VLOOKUP(A47,[1]令和3年度契約状況調査票!$C:$AR,23,FALSE)="②同種の他の契約の予定価格を類推されるおそれがあるため公表しない","同種の他の契約の予定価格を類推されるおそれがあるため公表しない",IF(VLOOKUP(A47,[1]令和3年度契約状況調査票!$C:$AR,23,FALSE)="－","－",IF(VLOOKUP(A47,[1]令和3年度契約状況調査票!$C:$AR,9,FALSE)&lt;&gt;"",TEXT(VLOOKUP(A47,[1]令和3年度契約状況調査票!$C:$AR,16,FALSE),"#,##0円")&amp;CHAR(10)&amp;"(A)",VLOOKUP(A47,[1]令和3年度契約状況調査票!$C:$AR,16,FALSE)))))</f>
        <v/>
      </c>
      <c r="I47" s="28" t="str">
        <f>IF(A47="","",VLOOKUP(A47,[1]令和3年度契約状況調査票!$C:$AR,17,FALSE))</f>
        <v/>
      </c>
      <c r="J47" s="29" t="str">
        <f>IF(A47="","",IF(VLOOKUP(A47,[1]令和3年度契約状況調査票!$C:$AR,23,FALSE)="②同種の他の契約の予定価格を類推されるおそれがあるため公表しない","－",IF(VLOOKUP(A47,[1]令和3年度契約状況調査票!$C:$AR,23,FALSE)="－","－",IF(VLOOKUP(A47,[1]令和3年度契約状況調査票!$C:$AR,9,FALSE)&lt;&gt;"",TEXT(VLOOKUP(A47,[1]令和3年度契約状況調査票!$C:$AR,19,FALSE),"#.0%")&amp;CHAR(10)&amp;"(B/A×100)",VLOOKUP(A47,[1]令和3年度契約状況調査票!$C:$AR,19,FALSE)))))</f>
        <v/>
      </c>
      <c r="K47" s="30" t="str">
        <f>IF(A47="","",IF(VLOOKUP(A47,[1]令和3年度契約状況調査票!$C:$AR,29,FALSE)="①公益社団法人","公社",IF(VLOOKUP(A47,[1]令和3年度契約状況調査票!$C:$AR,29,FALSE)="②公益財団法人","公財","")))</f>
        <v/>
      </c>
      <c r="L47" s="30" t="str">
        <f>IF(A47="","",VLOOKUP(A47,[1]令和3年度契約状況調査票!$C:$AR,30,FALSE))</f>
        <v/>
      </c>
      <c r="M47" s="31" t="str">
        <f>IF(A47="","",IF(VLOOKUP(A47,[1]令和3年度契約状況調査票!$C:$AR,30,FALSE)="国所管",VLOOKUP(A47,[1]令和3年度契約状況調査票!$C:$AR,24,FALSE),""))</f>
        <v/>
      </c>
      <c r="N47" s="32" t="str">
        <f>IF(A47="","",IF(AND(P47="○",O47="分担契約/単価契約"),"単価契約"&amp;CHAR(10)&amp;"予定調達総額 "&amp;TEXT(VLOOKUP(A47,[1]令和3年度契約状況調査票!$C:$AR,18,FALSE),"#,##0円")&amp;"(B)"&amp;CHAR(10)&amp;"分担契約"&amp;CHAR(10)&amp;VLOOKUP(A47,[1]令和3年度契約状況調査票!$C:$AR,34,FALSE),IF(AND(P47="○",O47="分担契約"),"分担契約"&amp;CHAR(10)&amp;"契約総額 "&amp;TEXT(VLOOKUP(A47,[1]令和3年度契約状況調査票!$C:$AR,18,FALSE),"#,##0円")&amp;"(B)"&amp;CHAR(10)&amp;VLOOKUP(A47,[1]令和3年度契約状況調査票!$C:$AR,34,FALSE),(IF(O47="分担契約/単価契約","単価契約"&amp;CHAR(10)&amp;"予定調達総額 "&amp;TEXT(VLOOKUP(A47,[1]令和3年度契約状況調査票!$C:$AR,18,FALSE),"#,##0円")&amp;CHAR(10)&amp;"分担契約"&amp;CHAR(10)&amp;VLOOKUP(A47,[1]令和3年度契約状況調査票!$C:$AR,34,FALSE),IF(O47="分担契約","分担契約"&amp;CHAR(10)&amp;"契約総額 "&amp;TEXT(VLOOKUP(A47,[1]令和3年度契約状況調査票!$C:$AR,18,FALSE),"#,##0円")&amp;CHAR(10)&amp;VLOOKUP(A47,[1]令和3年度契約状況調査票!$C:$AR,34,FALSE),IF(O47="単価契約","単価契約"&amp;CHAR(10)&amp;"予定調達総額 "&amp;TEXT(VLOOKUP(A47,[1]令和3年度契約状況調査票!$C:$AR,18,FALSE),"#,##0円")&amp;CHAR(10)&amp;VLOOKUP(A47,[1]令和3年度契約状況調査票!$C:$AR,34,FALSE),VLOOKUP(A47,[1]令和3年度契約状況調査票!$C:$AR,34,FALSE))))))))</f>
        <v/>
      </c>
      <c r="O47" s="21" t="str">
        <f>IF(A47="","",VLOOKUP(A47,[1]令和3年度契約状況調査票!$C:$BY,55,FALSE))</f>
        <v/>
      </c>
      <c r="P47" s="21" t="str">
        <f>IF(A47="","",IF(VLOOKUP(A47,[1]令和3年度契約状況調査票!$C:$AR,23,FALSE)="②同種の他の契約の予定価格を類推されるおそれがあるため公表しない","×","○"))</f>
        <v/>
      </c>
    </row>
    <row r="48" spans="1:16" s="21" customFormat="1" ht="60" hidden="1" customHeight="1" x14ac:dyDescent="0.15">
      <c r="A48" s="22" t="str">
        <f>IF(MAX([1]令和3年度契約状況調査票!C41:C286)&gt;=ROW()-5,ROW()-5,"")</f>
        <v/>
      </c>
      <c r="B48" s="23" t="str">
        <f>IF(A48="","",VLOOKUP(A48,[1]令和3年度契約状況調査票!$C:$AR,7,FALSE))</f>
        <v/>
      </c>
      <c r="C48" s="24" t="str">
        <f>IF(A48="","",VLOOKUP(A48,[1]令和3年度契約状況調査票!$C:$AR,8,FALSE))</f>
        <v/>
      </c>
      <c r="D48" s="25" t="str">
        <f>IF(A48="","",VLOOKUP(A48,[1]令和3年度契約状況調査票!$C:$AR,11,FALSE))</f>
        <v/>
      </c>
      <c r="E48" s="23" t="str">
        <f>IF(A48="","",VLOOKUP(A48,[1]令和3年度契約状況調査票!$C:$AR,12,FALSE))</f>
        <v/>
      </c>
      <c r="F48" s="26" t="str">
        <f>IF(A48="","",VLOOKUP(A48,[1]令和3年度契約状況調査票!$C:$AR,13,FALSE))</f>
        <v/>
      </c>
      <c r="G48" s="27" t="str">
        <f>IF(A48="","",IF(VLOOKUP(A48,[1]令和3年度契約状況調査票!$C:$AR,14,FALSE)="②一般競争入札（総合評価方式）","一般競争入札"&amp;CHAR(10)&amp;"（総合評価方式）","一般競争入札"))</f>
        <v/>
      </c>
      <c r="H48" s="28" t="str">
        <f>IF(A48="","",IF(VLOOKUP(A48,[1]令和3年度契約状況調査票!$C:$AR,23,FALSE)="②同種の他の契約の予定価格を類推されるおそれがあるため公表しない","同種の他の契約の予定価格を類推されるおそれがあるため公表しない",IF(VLOOKUP(A48,[1]令和3年度契約状況調査票!$C:$AR,23,FALSE)="－","－",IF(VLOOKUP(A48,[1]令和3年度契約状況調査票!$C:$AR,9,FALSE)&lt;&gt;"",TEXT(VLOOKUP(A48,[1]令和3年度契約状況調査票!$C:$AR,16,FALSE),"#,##0円")&amp;CHAR(10)&amp;"(A)",VLOOKUP(A48,[1]令和3年度契約状況調査票!$C:$AR,16,FALSE)))))</f>
        <v/>
      </c>
      <c r="I48" s="28" t="str">
        <f>IF(A48="","",VLOOKUP(A48,[1]令和3年度契約状況調査票!$C:$AR,17,FALSE))</f>
        <v/>
      </c>
      <c r="J48" s="29" t="str">
        <f>IF(A48="","",IF(VLOOKUP(A48,[1]令和3年度契約状況調査票!$C:$AR,23,FALSE)="②同種の他の契約の予定価格を類推されるおそれがあるため公表しない","－",IF(VLOOKUP(A48,[1]令和3年度契約状況調査票!$C:$AR,23,FALSE)="－","－",IF(VLOOKUP(A48,[1]令和3年度契約状況調査票!$C:$AR,9,FALSE)&lt;&gt;"",TEXT(VLOOKUP(A48,[1]令和3年度契約状況調査票!$C:$AR,19,FALSE),"#.0%")&amp;CHAR(10)&amp;"(B/A×100)",VLOOKUP(A48,[1]令和3年度契約状況調査票!$C:$AR,19,FALSE)))))</f>
        <v/>
      </c>
      <c r="K48" s="30" t="str">
        <f>IF(A48="","",IF(VLOOKUP(A48,[1]令和3年度契約状況調査票!$C:$AR,29,FALSE)="①公益社団法人","公社",IF(VLOOKUP(A48,[1]令和3年度契約状況調査票!$C:$AR,29,FALSE)="②公益財団法人","公財","")))</f>
        <v/>
      </c>
      <c r="L48" s="30" t="str">
        <f>IF(A48="","",VLOOKUP(A48,[1]令和3年度契約状況調査票!$C:$AR,30,FALSE))</f>
        <v/>
      </c>
      <c r="M48" s="31" t="str">
        <f>IF(A48="","",IF(VLOOKUP(A48,[1]令和3年度契約状況調査票!$C:$AR,30,FALSE)="国所管",VLOOKUP(A48,[1]令和3年度契約状況調査票!$C:$AR,24,FALSE),""))</f>
        <v/>
      </c>
      <c r="N48" s="32" t="str">
        <f>IF(A48="","",IF(AND(P48="○",O48="分担契約/単価契約"),"単価契約"&amp;CHAR(10)&amp;"予定調達総額 "&amp;TEXT(VLOOKUP(A48,[1]令和3年度契約状況調査票!$C:$AR,18,FALSE),"#,##0円")&amp;"(B)"&amp;CHAR(10)&amp;"分担契約"&amp;CHAR(10)&amp;VLOOKUP(A48,[1]令和3年度契約状況調査票!$C:$AR,34,FALSE),IF(AND(P48="○",O48="分担契約"),"分担契約"&amp;CHAR(10)&amp;"契約総額 "&amp;TEXT(VLOOKUP(A48,[1]令和3年度契約状況調査票!$C:$AR,18,FALSE),"#,##0円")&amp;"(B)"&amp;CHAR(10)&amp;VLOOKUP(A48,[1]令和3年度契約状況調査票!$C:$AR,34,FALSE),(IF(O48="分担契約/単価契約","単価契約"&amp;CHAR(10)&amp;"予定調達総額 "&amp;TEXT(VLOOKUP(A48,[1]令和3年度契約状況調査票!$C:$AR,18,FALSE),"#,##0円")&amp;CHAR(10)&amp;"分担契約"&amp;CHAR(10)&amp;VLOOKUP(A48,[1]令和3年度契約状況調査票!$C:$AR,34,FALSE),IF(O48="分担契約","分担契約"&amp;CHAR(10)&amp;"契約総額 "&amp;TEXT(VLOOKUP(A48,[1]令和3年度契約状況調査票!$C:$AR,18,FALSE),"#,##0円")&amp;CHAR(10)&amp;VLOOKUP(A48,[1]令和3年度契約状況調査票!$C:$AR,34,FALSE),IF(O48="単価契約","単価契約"&amp;CHAR(10)&amp;"予定調達総額 "&amp;TEXT(VLOOKUP(A48,[1]令和3年度契約状況調査票!$C:$AR,18,FALSE),"#,##0円")&amp;CHAR(10)&amp;VLOOKUP(A48,[1]令和3年度契約状況調査票!$C:$AR,34,FALSE),VLOOKUP(A48,[1]令和3年度契約状況調査票!$C:$AR,34,FALSE))))))))</f>
        <v/>
      </c>
      <c r="O48" s="21" t="str">
        <f>IF(A48="","",VLOOKUP(A48,[1]令和3年度契約状況調査票!$C:$BY,55,FALSE))</f>
        <v/>
      </c>
      <c r="P48" s="21" t="str">
        <f>IF(A48="","",IF(VLOOKUP(A48,[1]令和3年度契約状況調査票!$C:$AR,23,FALSE)="②同種の他の契約の予定価格を類推されるおそれがあるため公表しない","×","○"))</f>
        <v/>
      </c>
    </row>
    <row r="49" spans="1:16" s="21" customFormat="1" ht="60" hidden="1" customHeight="1" x14ac:dyDescent="0.15">
      <c r="A49" s="22" t="str">
        <f>IF(MAX([1]令和3年度契約状況調査票!C42:C287)&gt;=ROW()-5,ROW()-5,"")</f>
        <v/>
      </c>
      <c r="B49" s="23" t="str">
        <f>IF(A49="","",VLOOKUP(A49,[1]令和3年度契約状況調査票!$C:$AR,7,FALSE))</f>
        <v/>
      </c>
      <c r="C49" s="24" t="str">
        <f>IF(A49="","",VLOOKUP(A49,[1]令和3年度契約状況調査票!$C:$AR,8,FALSE))</f>
        <v/>
      </c>
      <c r="D49" s="25" t="str">
        <f>IF(A49="","",VLOOKUP(A49,[1]令和3年度契約状況調査票!$C:$AR,11,FALSE))</f>
        <v/>
      </c>
      <c r="E49" s="23" t="str">
        <f>IF(A49="","",VLOOKUP(A49,[1]令和3年度契約状況調査票!$C:$AR,12,FALSE))</f>
        <v/>
      </c>
      <c r="F49" s="26" t="str">
        <f>IF(A49="","",VLOOKUP(A49,[1]令和3年度契約状況調査票!$C:$AR,13,FALSE))</f>
        <v/>
      </c>
      <c r="G49" s="27" t="str">
        <f>IF(A49="","",IF(VLOOKUP(A49,[1]令和3年度契約状況調査票!$C:$AR,14,FALSE)="②一般競争入札（総合評価方式）","一般競争入札"&amp;CHAR(10)&amp;"（総合評価方式）","一般競争入札"))</f>
        <v/>
      </c>
      <c r="H49" s="28" t="str">
        <f>IF(A49="","",IF(VLOOKUP(A49,[1]令和3年度契約状況調査票!$C:$AR,23,FALSE)="②同種の他の契約の予定価格を類推されるおそれがあるため公表しない","同種の他の契約の予定価格を類推されるおそれがあるため公表しない",IF(VLOOKUP(A49,[1]令和3年度契約状況調査票!$C:$AR,23,FALSE)="－","－",IF(VLOOKUP(A49,[1]令和3年度契約状況調査票!$C:$AR,9,FALSE)&lt;&gt;"",TEXT(VLOOKUP(A49,[1]令和3年度契約状況調査票!$C:$AR,16,FALSE),"#,##0円")&amp;CHAR(10)&amp;"(A)",VLOOKUP(A49,[1]令和3年度契約状況調査票!$C:$AR,16,FALSE)))))</f>
        <v/>
      </c>
      <c r="I49" s="28" t="str">
        <f>IF(A49="","",VLOOKUP(A49,[1]令和3年度契約状況調査票!$C:$AR,17,FALSE))</f>
        <v/>
      </c>
      <c r="J49" s="29" t="str">
        <f>IF(A49="","",IF(VLOOKUP(A49,[1]令和3年度契約状況調査票!$C:$AR,23,FALSE)="②同種の他の契約の予定価格を類推されるおそれがあるため公表しない","－",IF(VLOOKUP(A49,[1]令和3年度契約状況調査票!$C:$AR,23,FALSE)="－","－",IF(VLOOKUP(A49,[1]令和3年度契約状況調査票!$C:$AR,9,FALSE)&lt;&gt;"",TEXT(VLOOKUP(A49,[1]令和3年度契約状況調査票!$C:$AR,19,FALSE),"#.0%")&amp;CHAR(10)&amp;"(B/A×100)",VLOOKUP(A49,[1]令和3年度契約状況調査票!$C:$AR,19,FALSE)))))</f>
        <v/>
      </c>
      <c r="K49" s="30" t="str">
        <f>IF(A49="","",IF(VLOOKUP(A49,[1]令和3年度契約状況調査票!$C:$AR,29,FALSE)="①公益社団法人","公社",IF(VLOOKUP(A49,[1]令和3年度契約状況調査票!$C:$AR,29,FALSE)="②公益財団法人","公財","")))</f>
        <v/>
      </c>
      <c r="L49" s="30" t="str">
        <f>IF(A49="","",VLOOKUP(A49,[1]令和3年度契約状況調査票!$C:$AR,30,FALSE))</f>
        <v/>
      </c>
      <c r="M49" s="31" t="str">
        <f>IF(A49="","",IF(VLOOKUP(A49,[1]令和3年度契約状況調査票!$C:$AR,30,FALSE)="国所管",VLOOKUP(A49,[1]令和3年度契約状況調査票!$C:$AR,24,FALSE),""))</f>
        <v/>
      </c>
      <c r="N49" s="32" t="str">
        <f>IF(A49="","",IF(AND(P49="○",O49="分担契約/単価契約"),"単価契約"&amp;CHAR(10)&amp;"予定調達総額 "&amp;TEXT(VLOOKUP(A49,[1]令和3年度契約状況調査票!$C:$AR,18,FALSE),"#,##0円")&amp;"(B)"&amp;CHAR(10)&amp;"分担契約"&amp;CHAR(10)&amp;VLOOKUP(A49,[1]令和3年度契約状況調査票!$C:$AR,34,FALSE),IF(AND(P49="○",O49="分担契約"),"分担契約"&amp;CHAR(10)&amp;"契約総額 "&amp;TEXT(VLOOKUP(A49,[1]令和3年度契約状況調査票!$C:$AR,18,FALSE),"#,##0円")&amp;"(B)"&amp;CHAR(10)&amp;VLOOKUP(A49,[1]令和3年度契約状況調査票!$C:$AR,34,FALSE),(IF(O49="分担契約/単価契約","単価契約"&amp;CHAR(10)&amp;"予定調達総額 "&amp;TEXT(VLOOKUP(A49,[1]令和3年度契約状況調査票!$C:$AR,18,FALSE),"#,##0円")&amp;CHAR(10)&amp;"分担契約"&amp;CHAR(10)&amp;VLOOKUP(A49,[1]令和3年度契約状況調査票!$C:$AR,34,FALSE),IF(O49="分担契約","分担契約"&amp;CHAR(10)&amp;"契約総額 "&amp;TEXT(VLOOKUP(A49,[1]令和3年度契約状況調査票!$C:$AR,18,FALSE),"#,##0円")&amp;CHAR(10)&amp;VLOOKUP(A49,[1]令和3年度契約状況調査票!$C:$AR,34,FALSE),IF(O49="単価契約","単価契約"&amp;CHAR(10)&amp;"予定調達総額 "&amp;TEXT(VLOOKUP(A49,[1]令和3年度契約状況調査票!$C:$AR,18,FALSE),"#,##0円")&amp;CHAR(10)&amp;VLOOKUP(A49,[1]令和3年度契約状況調査票!$C:$AR,34,FALSE),VLOOKUP(A49,[1]令和3年度契約状況調査票!$C:$AR,34,FALSE))))))))</f>
        <v/>
      </c>
      <c r="O49" s="21" t="str">
        <f>IF(A49="","",VLOOKUP(A49,[1]令和3年度契約状況調査票!$C:$BY,55,FALSE))</f>
        <v/>
      </c>
      <c r="P49" s="21" t="str">
        <f>IF(A49="","",IF(VLOOKUP(A49,[1]令和3年度契約状況調査票!$C:$AR,23,FALSE)="②同種の他の契約の予定価格を類推されるおそれがあるため公表しない","×","○"))</f>
        <v/>
      </c>
    </row>
    <row r="50" spans="1:16" s="21" customFormat="1" ht="60" hidden="1" customHeight="1" x14ac:dyDescent="0.15">
      <c r="A50" s="22" t="str">
        <f>IF(MAX([1]令和3年度契約状況調査票!C43:C288)&gt;=ROW()-5,ROW()-5,"")</f>
        <v/>
      </c>
      <c r="B50" s="23" t="str">
        <f>IF(A50="","",VLOOKUP(A50,[1]令和3年度契約状況調査票!$C:$AR,7,FALSE))</f>
        <v/>
      </c>
      <c r="C50" s="24" t="str">
        <f>IF(A50="","",VLOOKUP(A50,[1]令和3年度契約状況調査票!$C:$AR,8,FALSE))</f>
        <v/>
      </c>
      <c r="D50" s="25" t="str">
        <f>IF(A50="","",VLOOKUP(A50,[1]令和3年度契約状況調査票!$C:$AR,11,FALSE))</f>
        <v/>
      </c>
      <c r="E50" s="23" t="str">
        <f>IF(A50="","",VLOOKUP(A50,[1]令和3年度契約状況調査票!$C:$AR,12,FALSE))</f>
        <v/>
      </c>
      <c r="F50" s="26" t="str">
        <f>IF(A50="","",VLOOKUP(A50,[1]令和3年度契約状況調査票!$C:$AR,13,FALSE))</f>
        <v/>
      </c>
      <c r="G50" s="27" t="str">
        <f>IF(A50="","",IF(VLOOKUP(A50,[1]令和3年度契約状況調査票!$C:$AR,14,FALSE)="②一般競争入札（総合評価方式）","一般競争入札"&amp;CHAR(10)&amp;"（総合評価方式）","一般競争入札"))</f>
        <v/>
      </c>
      <c r="H50" s="28" t="str">
        <f>IF(A50="","",IF(VLOOKUP(A50,[1]令和3年度契約状況調査票!$C:$AR,23,FALSE)="②同種の他の契約の予定価格を類推されるおそれがあるため公表しない","同種の他の契約の予定価格を類推されるおそれがあるため公表しない",IF(VLOOKUP(A50,[1]令和3年度契約状況調査票!$C:$AR,23,FALSE)="－","－",IF(VLOOKUP(A50,[1]令和3年度契約状況調査票!$C:$AR,9,FALSE)&lt;&gt;"",TEXT(VLOOKUP(A50,[1]令和3年度契約状況調査票!$C:$AR,16,FALSE),"#,##0円")&amp;CHAR(10)&amp;"(A)",VLOOKUP(A50,[1]令和3年度契約状況調査票!$C:$AR,16,FALSE)))))</f>
        <v/>
      </c>
      <c r="I50" s="28" t="str">
        <f>IF(A50="","",VLOOKUP(A50,[1]令和3年度契約状況調査票!$C:$AR,17,FALSE))</f>
        <v/>
      </c>
      <c r="J50" s="29" t="str">
        <f>IF(A50="","",IF(VLOOKUP(A50,[1]令和3年度契約状況調査票!$C:$AR,23,FALSE)="②同種の他の契約の予定価格を類推されるおそれがあるため公表しない","－",IF(VLOOKUP(A50,[1]令和3年度契約状況調査票!$C:$AR,23,FALSE)="－","－",IF(VLOOKUP(A50,[1]令和3年度契約状況調査票!$C:$AR,9,FALSE)&lt;&gt;"",TEXT(VLOOKUP(A50,[1]令和3年度契約状況調査票!$C:$AR,19,FALSE),"#.0%")&amp;CHAR(10)&amp;"(B/A×100)",VLOOKUP(A50,[1]令和3年度契約状況調査票!$C:$AR,19,FALSE)))))</f>
        <v/>
      </c>
      <c r="K50" s="30" t="str">
        <f>IF(A50="","",IF(VLOOKUP(A50,[1]令和3年度契約状況調査票!$C:$AR,29,FALSE)="①公益社団法人","公社",IF(VLOOKUP(A50,[1]令和3年度契約状況調査票!$C:$AR,29,FALSE)="②公益財団法人","公財","")))</f>
        <v/>
      </c>
      <c r="L50" s="30" t="str">
        <f>IF(A50="","",VLOOKUP(A50,[1]令和3年度契約状況調査票!$C:$AR,30,FALSE))</f>
        <v/>
      </c>
      <c r="M50" s="31" t="str">
        <f>IF(A50="","",IF(VLOOKUP(A50,[1]令和3年度契約状況調査票!$C:$AR,30,FALSE)="国所管",VLOOKUP(A50,[1]令和3年度契約状況調査票!$C:$AR,24,FALSE),""))</f>
        <v/>
      </c>
      <c r="N50" s="32" t="str">
        <f>IF(A50="","",IF(AND(P50="○",O50="分担契約/単価契約"),"単価契約"&amp;CHAR(10)&amp;"予定調達総額 "&amp;TEXT(VLOOKUP(A50,[1]令和3年度契約状況調査票!$C:$AR,18,FALSE),"#,##0円")&amp;"(B)"&amp;CHAR(10)&amp;"分担契約"&amp;CHAR(10)&amp;VLOOKUP(A50,[1]令和3年度契約状況調査票!$C:$AR,34,FALSE),IF(AND(P50="○",O50="分担契約"),"分担契約"&amp;CHAR(10)&amp;"契約総額 "&amp;TEXT(VLOOKUP(A50,[1]令和3年度契約状況調査票!$C:$AR,18,FALSE),"#,##0円")&amp;"(B)"&amp;CHAR(10)&amp;VLOOKUP(A50,[1]令和3年度契約状況調査票!$C:$AR,34,FALSE),(IF(O50="分担契約/単価契約","単価契約"&amp;CHAR(10)&amp;"予定調達総額 "&amp;TEXT(VLOOKUP(A50,[1]令和3年度契約状況調査票!$C:$AR,18,FALSE),"#,##0円")&amp;CHAR(10)&amp;"分担契約"&amp;CHAR(10)&amp;VLOOKUP(A50,[1]令和3年度契約状況調査票!$C:$AR,34,FALSE),IF(O50="分担契約","分担契約"&amp;CHAR(10)&amp;"契約総額 "&amp;TEXT(VLOOKUP(A50,[1]令和3年度契約状況調査票!$C:$AR,18,FALSE),"#,##0円")&amp;CHAR(10)&amp;VLOOKUP(A50,[1]令和3年度契約状況調査票!$C:$AR,34,FALSE),IF(O50="単価契約","単価契約"&amp;CHAR(10)&amp;"予定調達総額 "&amp;TEXT(VLOOKUP(A50,[1]令和3年度契約状況調査票!$C:$AR,18,FALSE),"#,##0円")&amp;CHAR(10)&amp;VLOOKUP(A50,[1]令和3年度契約状況調査票!$C:$AR,34,FALSE),VLOOKUP(A50,[1]令和3年度契約状況調査票!$C:$AR,34,FALSE))))))))</f>
        <v/>
      </c>
      <c r="O50" s="21" t="str">
        <f>IF(A50="","",VLOOKUP(A50,[1]令和3年度契約状況調査票!$C:$BY,55,FALSE))</f>
        <v/>
      </c>
      <c r="P50" s="21" t="str">
        <f>IF(A50="","",IF(VLOOKUP(A50,[1]令和3年度契約状況調査票!$C:$AR,23,FALSE)="②同種の他の契約の予定価格を類推されるおそれがあるため公表しない","×","○"))</f>
        <v/>
      </c>
    </row>
    <row r="51" spans="1:16" s="21" customFormat="1" ht="60" hidden="1" customHeight="1" x14ac:dyDescent="0.15">
      <c r="A51" s="22" t="str">
        <f>IF(MAX([1]令和3年度契約状況調査票!C44:C289)&gt;=ROW()-5,ROW()-5,"")</f>
        <v/>
      </c>
      <c r="B51" s="23" t="str">
        <f>IF(A51="","",VLOOKUP(A51,[1]令和3年度契約状況調査票!$C:$AR,7,FALSE))</f>
        <v/>
      </c>
      <c r="C51" s="24" t="str">
        <f>IF(A51="","",VLOOKUP(A51,[1]令和3年度契約状況調査票!$C:$AR,8,FALSE))</f>
        <v/>
      </c>
      <c r="D51" s="25" t="str">
        <f>IF(A51="","",VLOOKUP(A51,[1]令和3年度契約状況調査票!$C:$AR,11,FALSE))</f>
        <v/>
      </c>
      <c r="E51" s="23" t="str">
        <f>IF(A51="","",VLOOKUP(A51,[1]令和3年度契約状況調査票!$C:$AR,12,FALSE))</f>
        <v/>
      </c>
      <c r="F51" s="26" t="str">
        <f>IF(A51="","",VLOOKUP(A51,[1]令和3年度契約状況調査票!$C:$AR,13,FALSE))</f>
        <v/>
      </c>
      <c r="G51" s="27" t="str">
        <f>IF(A51="","",IF(VLOOKUP(A51,[1]令和3年度契約状況調査票!$C:$AR,14,FALSE)="②一般競争入札（総合評価方式）","一般競争入札"&amp;CHAR(10)&amp;"（総合評価方式）","一般競争入札"))</f>
        <v/>
      </c>
      <c r="H51" s="28" t="str">
        <f>IF(A51="","",IF(VLOOKUP(A51,[1]令和3年度契約状況調査票!$C:$AR,23,FALSE)="②同種の他の契約の予定価格を類推されるおそれがあるため公表しない","同種の他の契約の予定価格を類推されるおそれがあるため公表しない",IF(VLOOKUP(A51,[1]令和3年度契約状況調査票!$C:$AR,23,FALSE)="－","－",IF(VLOOKUP(A51,[1]令和3年度契約状況調査票!$C:$AR,9,FALSE)&lt;&gt;"",TEXT(VLOOKUP(A51,[1]令和3年度契約状況調査票!$C:$AR,16,FALSE),"#,##0円")&amp;CHAR(10)&amp;"(A)",VLOOKUP(A51,[1]令和3年度契約状況調査票!$C:$AR,16,FALSE)))))</f>
        <v/>
      </c>
      <c r="I51" s="28" t="str">
        <f>IF(A51="","",VLOOKUP(A51,[1]令和3年度契約状況調査票!$C:$AR,17,FALSE))</f>
        <v/>
      </c>
      <c r="J51" s="29" t="str">
        <f>IF(A51="","",IF(VLOOKUP(A51,[1]令和3年度契約状況調査票!$C:$AR,23,FALSE)="②同種の他の契約の予定価格を類推されるおそれがあるため公表しない","－",IF(VLOOKUP(A51,[1]令和3年度契約状況調査票!$C:$AR,23,FALSE)="－","－",IF(VLOOKUP(A51,[1]令和3年度契約状況調査票!$C:$AR,9,FALSE)&lt;&gt;"",TEXT(VLOOKUP(A51,[1]令和3年度契約状況調査票!$C:$AR,19,FALSE),"#.0%")&amp;CHAR(10)&amp;"(B/A×100)",VLOOKUP(A51,[1]令和3年度契約状況調査票!$C:$AR,19,FALSE)))))</f>
        <v/>
      </c>
      <c r="K51" s="30" t="str">
        <f>IF(A51="","",IF(VLOOKUP(A51,[1]令和3年度契約状況調査票!$C:$AR,29,FALSE)="①公益社団法人","公社",IF(VLOOKUP(A51,[1]令和3年度契約状況調査票!$C:$AR,29,FALSE)="②公益財団法人","公財","")))</f>
        <v/>
      </c>
      <c r="L51" s="30" t="str">
        <f>IF(A51="","",VLOOKUP(A51,[1]令和3年度契約状況調査票!$C:$AR,30,FALSE))</f>
        <v/>
      </c>
      <c r="M51" s="31" t="str">
        <f>IF(A51="","",IF(VLOOKUP(A51,[1]令和3年度契約状況調査票!$C:$AR,30,FALSE)="国所管",VLOOKUP(A51,[1]令和3年度契約状況調査票!$C:$AR,24,FALSE),""))</f>
        <v/>
      </c>
      <c r="N51" s="32" t="str">
        <f>IF(A51="","",IF(AND(P51="○",O51="分担契約/単価契約"),"単価契約"&amp;CHAR(10)&amp;"予定調達総額 "&amp;TEXT(VLOOKUP(A51,[1]令和3年度契約状況調査票!$C:$AR,18,FALSE),"#,##0円")&amp;"(B)"&amp;CHAR(10)&amp;"分担契約"&amp;CHAR(10)&amp;VLOOKUP(A51,[1]令和3年度契約状況調査票!$C:$AR,34,FALSE),IF(AND(P51="○",O51="分担契約"),"分担契約"&amp;CHAR(10)&amp;"契約総額 "&amp;TEXT(VLOOKUP(A51,[1]令和3年度契約状況調査票!$C:$AR,18,FALSE),"#,##0円")&amp;"(B)"&amp;CHAR(10)&amp;VLOOKUP(A51,[1]令和3年度契約状況調査票!$C:$AR,34,FALSE),(IF(O51="分担契約/単価契約","単価契約"&amp;CHAR(10)&amp;"予定調達総額 "&amp;TEXT(VLOOKUP(A51,[1]令和3年度契約状況調査票!$C:$AR,18,FALSE),"#,##0円")&amp;CHAR(10)&amp;"分担契約"&amp;CHAR(10)&amp;VLOOKUP(A51,[1]令和3年度契約状況調査票!$C:$AR,34,FALSE),IF(O51="分担契約","分担契約"&amp;CHAR(10)&amp;"契約総額 "&amp;TEXT(VLOOKUP(A51,[1]令和3年度契約状況調査票!$C:$AR,18,FALSE),"#,##0円")&amp;CHAR(10)&amp;VLOOKUP(A51,[1]令和3年度契約状況調査票!$C:$AR,34,FALSE),IF(O51="単価契約","単価契約"&amp;CHAR(10)&amp;"予定調達総額 "&amp;TEXT(VLOOKUP(A51,[1]令和3年度契約状況調査票!$C:$AR,18,FALSE),"#,##0円")&amp;CHAR(10)&amp;VLOOKUP(A51,[1]令和3年度契約状況調査票!$C:$AR,34,FALSE),VLOOKUP(A51,[1]令和3年度契約状況調査票!$C:$AR,34,FALSE))))))))</f>
        <v/>
      </c>
      <c r="O51" s="21" t="str">
        <f>IF(A51="","",VLOOKUP(A51,[1]令和3年度契約状況調査票!$C:$BY,55,FALSE))</f>
        <v/>
      </c>
      <c r="P51" s="21" t="str">
        <f>IF(A51="","",IF(VLOOKUP(A51,[1]令和3年度契約状況調査票!$C:$AR,23,FALSE)="②同種の他の契約の予定価格を類推されるおそれがあるため公表しない","×","○"))</f>
        <v/>
      </c>
    </row>
    <row r="52" spans="1:16" s="21" customFormat="1" ht="60" hidden="1" customHeight="1" x14ac:dyDescent="0.15">
      <c r="A52" s="22" t="str">
        <f>IF(MAX([1]令和3年度契約状況調査票!C45:C290)&gt;=ROW()-5,ROW()-5,"")</f>
        <v/>
      </c>
      <c r="B52" s="23" t="str">
        <f>IF(A52="","",VLOOKUP(A52,[1]令和3年度契約状況調査票!$C:$AR,7,FALSE))</f>
        <v/>
      </c>
      <c r="C52" s="24" t="str">
        <f>IF(A52="","",VLOOKUP(A52,[1]令和3年度契約状況調査票!$C:$AR,8,FALSE))</f>
        <v/>
      </c>
      <c r="D52" s="25" t="str">
        <f>IF(A52="","",VLOOKUP(A52,[1]令和3年度契約状況調査票!$C:$AR,11,FALSE))</f>
        <v/>
      </c>
      <c r="E52" s="23" t="str">
        <f>IF(A52="","",VLOOKUP(A52,[1]令和3年度契約状況調査票!$C:$AR,12,FALSE))</f>
        <v/>
      </c>
      <c r="F52" s="26" t="str">
        <f>IF(A52="","",VLOOKUP(A52,[1]令和3年度契約状況調査票!$C:$AR,13,FALSE))</f>
        <v/>
      </c>
      <c r="G52" s="27" t="str">
        <f>IF(A52="","",IF(VLOOKUP(A52,[1]令和3年度契約状況調査票!$C:$AR,14,FALSE)="②一般競争入札（総合評価方式）","一般競争入札"&amp;CHAR(10)&amp;"（総合評価方式）","一般競争入札"))</f>
        <v/>
      </c>
      <c r="H52" s="28" t="str">
        <f>IF(A52="","",IF(VLOOKUP(A52,[1]令和3年度契約状況調査票!$C:$AR,23,FALSE)="②同種の他の契約の予定価格を類推されるおそれがあるため公表しない","同種の他の契約の予定価格を類推されるおそれがあるため公表しない",IF(VLOOKUP(A52,[1]令和3年度契約状況調査票!$C:$AR,23,FALSE)="－","－",IF(VLOOKUP(A52,[1]令和3年度契約状況調査票!$C:$AR,9,FALSE)&lt;&gt;"",TEXT(VLOOKUP(A52,[1]令和3年度契約状況調査票!$C:$AR,16,FALSE),"#,##0円")&amp;CHAR(10)&amp;"(A)",VLOOKUP(A52,[1]令和3年度契約状況調査票!$C:$AR,16,FALSE)))))</f>
        <v/>
      </c>
      <c r="I52" s="28" t="str">
        <f>IF(A52="","",VLOOKUP(A52,[1]令和3年度契約状況調査票!$C:$AR,17,FALSE))</f>
        <v/>
      </c>
      <c r="J52" s="29" t="str">
        <f>IF(A52="","",IF(VLOOKUP(A52,[1]令和3年度契約状況調査票!$C:$AR,23,FALSE)="②同種の他の契約の予定価格を類推されるおそれがあるため公表しない","－",IF(VLOOKUP(A52,[1]令和3年度契約状況調査票!$C:$AR,23,FALSE)="－","－",IF(VLOOKUP(A52,[1]令和3年度契約状況調査票!$C:$AR,9,FALSE)&lt;&gt;"",TEXT(VLOOKUP(A52,[1]令和3年度契約状況調査票!$C:$AR,19,FALSE),"#.0%")&amp;CHAR(10)&amp;"(B/A×100)",VLOOKUP(A52,[1]令和3年度契約状況調査票!$C:$AR,19,FALSE)))))</f>
        <v/>
      </c>
      <c r="K52" s="30" t="str">
        <f>IF(A52="","",IF(VLOOKUP(A52,[1]令和3年度契約状況調査票!$C:$AR,29,FALSE)="①公益社団法人","公社",IF(VLOOKUP(A52,[1]令和3年度契約状況調査票!$C:$AR,29,FALSE)="②公益財団法人","公財","")))</f>
        <v/>
      </c>
      <c r="L52" s="30" t="str">
        <f>IF(A52="","",VLOOKUP(A52,[1]令和3年度契約状況調査票!$C:$AR,30,FALSE))</f>
        <v/>
      </c>
      <c r="M52" s="31" t="str">
        <f>IF(A52="","",IF(VLOOKUP(A52,[1]令和3年度契約状況調査票!$C:$AR,30,FALSE)="国所管",VLOOKUP(A52,[1]令和3年度契約状況調査票!$C:$AR,24,FALSE),""))</f>
        <v/>
      </c>
      <c r="N52" s="32" t="str">
        <f>IF(A52="","",IF(AND(P52="○",O52="分担契約/単価契約"),"単価契約"&amp;CHAR(10)&amp;"予定調達総額 "&amp;TEXT(VLOOKUP(A52,[1]令和3年度契約状況調査票!$C:$AR,18,FALSE),"#,##0円")&amp;"(B)"&amp;CHAR(10)&amp;"分担契約"&amp;CHAR(10)&amp;VLOOKUP(A52,[1]令和3年度契約状況調査票!$C:$AR,34,FALSE),IF(AND(P52="○",O52="分担契約"),"分担契約"&amp;CHAR(10)&amp;"契約総額 "&amp;TEXT(VLOOKUP(A52,[1]令和3年度契約状況調査票!$C:$AR,18,FALSE),"#,##0円")&amp;"(B)"&amp;CHAR(10)&amp;VLOOKUP(A52,[1]令和3年度契約状況調査票!$C:$AR,34,FALSE),(IF(O52="分担契約/単価契約","単価契約"&amp;CHAR(10)&amp;"予定調達総額 "&amp;TEXT(VLOOKUP(A52,[1]令和3年度契約状況調査票!$C:$AR,18,FALSE),"#,##0円")&amp;CHAR(10)&amp;"分担契約"&amp;CHAR(10)&amp;VLOOKUP(A52,[1]令和3年度契約状況調査票!$C:$AR,34,FALSE),IF(O52="分担契約","分担契約"&amp;CHAR(10)&amp;"契約総額 "&amp;TEXT(VLOOKUP(A52,[1]令和3年度契約状況調査票!$C:$AR,18,FALSE),"#,##0円")&amp;CHAR(10)&amp;VLOOKUP(A52,[1]令和3年度契約状況調査票!$C:$AR,34,FALSE),IF(O52="単価契約","単価契約"&amp;CHAR(10)&amp;"予定調達総額 "&amp;TEXT(VLOOKUP(A52,[1]令和3年度契約状況調査票!$C:$AR,18,FALSE),"#,##0円")&amp;CHAR(10)&amp;VLOOKUP(A52,[1]令和3年度契約状況調査票!$C:$AR,34,FALSE),VLOOKUP(A52,[1]令和3年度契約状況調査票!$C:$AR,34,FALSE))))))))</f>
        <v/>
      </c>
      <c r="O52" s="21" t="str">
        <f>IF(A52="","",VLOOKUP(A52,[1]令和3年度契約状況調査票!$C:$BY,55,FALSE))</f>
        <v/>
      </c>
      <c r="P52" s="21" t="str">
        <f>IF(A52="","",IF(VLOOKUP(A52,[1]令和3年度契約状況調査票!$C:$AR,23,FALSE)="②同種の他の契約の予定価格を類推されるおそれがあるため公表しない","×","○"))</f>
        <v/>
      </c>
    </row>
    <row r="53" spans="1:16" s="21" customFormat="1" ht="60" hidden="1" customHeight="1" x14ac:dyDescent="0.15">
      <c r="A53" s="22" t="str">
        <f>IF(MAX([1]令和3年度契約状況調査票!C46:C291)&gt;=ROW()-5,ROW()-5,"")</f>
        <v/>
      </c>
      <c r="B53" s="23" t="str">
        <f>IF(A53="","",VLOOKUP(A53,[1]令和3年度契約状況調査票!$C:$AR,7,FALSE))</f>
        <v/>
      </c>
      <c r="C53" s="24" t="str">
        <f>IF(A53="","",VLOOKUP(A53,[1]令和3年度契約状況調査票!$C:$AR,8,FALSE))</f>
        <v/>
      </c>
      <c r="D53" s="25" t="str">
        <f>IF(A53="","",VLOOKUP(A53,[1]令和3年度契約状況調査票!$C:$AR,11,FALSE))</f>
        <v/>
      </c>
      <c r="E53" s="23" t="str">
        <f>IF(A53="","",VLOOKUP(A53,[1]令和3年度契約状況調査票!$C:$AR,12,FALSE))</f>
        <v/>
      </c>
      <c r="F53" s="26" t="str">
        <f>IF(A53="","",VLOOKUP(A53,[1]令和3年度契約状況調査票!$C:$AR,13,FALSE))</f>
        <v/>
      </c>
      <c r="G53" s="27" t="str">
        <f>IF(A53="","",IF(VLOOKUP(A53,[1]令和3年度契約状況調査票!$C:$AR,14,FALSE)="②一般競争入札（総合評価方式）","一般競争入札"&amp;CHAR(10)&amp;"（総合評価方式）","一般競争入札"))</f>
        <v/>
      </c>
      <c r="H53" s="28" t="str">
        <f>IF(A53="","",IF(VLOOKUP(A53,[1]令和3年度契約状況調査票!$C:$AR,23,FALSE)="②同種の他の契約の予定価格を類推されるおそれがあるため公表しない","同種の他の契約の予定価格を類推されるおそれがあるため公表しない",IF(VLOOKUP(A53,[1]令和3年度契約状況調査票!$C:$AR,23,FALSE)="－","－",IF(VLOOKUP(A53,[1]令和3年度契約状況調査票!$C:$AR,9,FALSE)&lt;&gt;"",TEXT(VLOOKUP(A53,[1]令和3年度契約状況調査票!$C:$AR,16,FALSE),"#,##0円")&amp;CHAR(10)&amp;"(A)",VLOOKUP(A53,[1]令和3年度契約状況調査票!$C:$AR,16,FALSE)))))</f>
        <v/>
      </c>
      <c r="I53" s="28" t="str">
        <f>IF(A53="","",VLOOKUP(A53,[1]令和3年度契約状況調査票!$C:$AR,17,FALSE))</f>
        <v/>
      </c>
      <c r="J53" s="29" t="str">
        <f>IF(A53="","",IF(VLOOKUP(A53,[1]令和3年度契約状況調査票!$C:$AR,23,FALSE)="②同種の他の契約の予定価格を類推されるおそれがあるため公表しない","－",IF(VLOOKUP(A53,[1]令和3年度契約状況調査票!$C:$AR,23,FALSE)="－","－",IF(VLOOKUP(A53,[1]令和3年度契約状況調査票!$C:$AR,9,FALSE)&lt;&gt;"",TEXT(VLOOKUP(A53,[1]令和3年度契約状況調査票!$C:$AR,19,FALSE),"#.0%")&amp;CHAR(10)&amp;"(B/A×100)",VLOOKUP(A53,[1]令和3年度契約状況調査票!$C:$AR,19,FALSE)))))</f>
        <v/>
      </c>
      <c r="K53" s="30" t="str">
        <f>IF(A53="","",IF(VLOOKUP(A53,[1]令和3年度契約状況調査票!$C:$AR,29,FALSE)="①公益社団法人","公社",IF(VLOOKUP(A53,[1]令和3年度契約状況調査票!$C:$AR,29,FALSE)="②公益財団法人","公財","")))</f>
        <v/>
      </c>
      <c r="L53" s="30" t="str">
        <f>IF(A53="","",VLOOKUP(A53,[1]令和3年度契約状況調査票!$C:$AR,30,FALSE))</f>
        <v/>
      </c>
      <c r="M53" s="31" t="str">
        <f>IF(A53="","",IF(VLOOKUP(A53,[1]令和3年度契約状況調査票!$C:$AR,30,FALSE)="国所管",VLOOKUP(A53,[1]令和3年度契約状況調査票!$C:$AR,24,FALSE),""))</f>
        <v/>
      </c>
      <c r="N53" s="32" t="str">
        <f>IF(A53="","",IF(AND(P53="○",O53="分担契約/単価契約"),"単価契約"&amp;CHAR(10)&amp;"予定調達総額 "&amp;TEXT(VLOOKUP(A53,[1]令和3年度契約状況調査票!$C:$AR,18,FALSE),"#,##0円")&amp;"(B)"&amp;CHAR(10)&amp;"分担契約"&amp;CHAR(10)&amp;VLOOKUP(A53,[1]令和3年度契約状況調査票!$C:$AR,34,FALSE),IF(AND(P53="○",O53="分担契約"),"分担契約"&amp;CHAR(10)&amp;"契約総額 "&amp;TEXT(VLOOKUP(A53,[1]令和3年度契約状況調査票!$C:$AR,18,FALSE),"#,##0円")&amp;"(B)"&amp;CHAR(10)&amp;VLOOKUP(A53,[1]令和3年度契約状況調査票!$C:$AR,34,FALSE),(IF(O53="分担契約/単価契約","単価契約"&amp;CHAR(10)&amp;"予定調達総額 "&amp;TEXT(VLOOKUP(A53,[1]令和3年度契約状況調査票!$C:$AR,18,FALSE),"#,##0円")&amp;CHAR(10)&amp;"分担契約"&amp;CHAR(10)&amp;VLOOKUP(A53,[1]令和3年度契約状況調査票!$C:$AR,34,FALSE),IF(O53="分担契約","分担契約"&amp;CHAR(10)&amp;"契約総額 "&amp;TEXT(VLOOKUP(A53,[1]令和3年度契約状況調査票!$C:$AR,18,FALSE),"#,##0円")&amp;CHAR(10)&amp;VLOOKUP(A53,[1]令和3年度契約状況調査票!$C:$AR,34,FALSE),IF(O53="単価契約","単価契約"&amp;CHAR(10)&amp;"予定調達総額 "&amp;TEXT(VLOOKUP(A53,[1]令和3年度契約状況調査票!$C:$AR,18,FALSE),"#,##0円")&amp;CHAR(10)&amp;VLOOKUP(A53,[1]令和3年度契約状況調査票!$C:$AR,34,FALSE),VLOOKUP(A53,[1]令和3年度契約状況調査票!$C:$AR,34,FALSE))))))))</f>
        <v/>
      </c>
      <c r="O53" s="21" t="str">
        <f>IF(A53="","",VLOOKUP(A53,[1]令和3年度契約状況調査票!$C:$BY,55,FALSE))</f>
        <v/>
      </c>
      <c r="P53" s="21" t="str">
        <f>IF(A53="","",IF(VLOOKUP(A53,[1]令和3年度契約状況調査票!$C:$AR,23,FALSE)="②同種の他の契約の予定価格を類推されるおそれがあるため公表しない","×","○"))</f>
        <v/>
      </c>
    </row>
    <row r="54" spans="1:16" s="21" customFormat="1" ht="60" hidden="1" customHeight="1" x14ac:dyDescent="0.15">
      <c r="A54" s="22" t="str">
        <f>IF(MAX([1]令和3年度契約状況調査票!C47:C292)&gt;=ROW()-5,ROW()-5,"")</f>
        <v/>
      </c>
      <c r="B54" s="23" t="str">
        <f>IF(A54="","",VLOOKUP(A54,[1]令和3年度契約状況調査票!$C:$AR,7,FALSE))</f>
        <v/>
      </c>
      <c r="C54" s="24" t="str">
        <f>IF(A54="","",VLOOKUP(A54,[1]令和3年度契約状況調査票!$C:$AR,8,FALSE))</f>
        <v/>
      </c>
      <c r="D54" s="25" t="str">
        <f>IF(A54="","",VLOOKUP(A54,[1]令和3年度契約状況調査票!$C:$AR,11,FALSE))</f>
        <v/>
      </c>
      <c r="E54" s="23" t="str">
        <f>IF(A54="","",VLOOKUP(A54,[1]令和3年度契約状況調査票!$C:$AR,12,FALSE))</f>
        <v/>
      </c>
      <c r="F54" s="26" t="str">
        <f>IF(A54="","",VLOOKUP(A54,[1]令和3年度契約状況調査票!$C:$AR,13,FALSE))</f>
        <v/>
      </c>
      <c r="G54" s="27" t="str">
        <f>IF(A54="","",IF(VLOOKUP(A54,[1]令和3年度契約状況調査票!$C:$AR,14,FALSE)="②一般競争入札（総合評価方式）","一般競争入札"&amp;CHAR(10)&amp;"（総合評価方式）","一般競争入札"))</f>
        <v/>
      </c>
      <c r="H54" s="28" t="str">
        <f>IF(A54="","",IF(VLOOKUP(A54,[1]令和3年度契約状況調査票!$C:$AR,23,FALSE)="②同種の他の契約の予定価格を類推されるおそれがあるため公表しない","同種の他の契約の予定価格を類推されるおそれがあるため公表しない",IF(VLOOKUP(A54,[1]令和3年度契約状況調査票!$C:$AR,23,FALSE)="－","－",IF(VLOOKUP(A54,[1]令和3年度契約状況調査票!$C:$AR,9,FALSE)&lt;&gt;"",TEXT(VLOOKUP(A54,[1]令和3年度契約状況調査票!$C:$AR,16,FALSE),"#,##0円")&amp;CHAR(10)&amp;"(A)",VLOOKUP(A54,[1]令和3年度契約状況調査票!$C:$AR,16,FALSE)))))</f>
        <v/>
      </c>
      <c r="I54" s="28" t="str">
        <f>IF(A54="","",VLOOKUP(A54,[1]令和3年度契約状況調査票!$C:$AR,17,FALSE))</f>
        <v/>
      </c>
      <c r="J54" s="29" t="str">
        <f>IF(A54="","",IF(VLOOKUP(A54,[1]令和3年度契約状況調査票!$C:$AR,23,FALSE)="②同種の他の契約の予定価格を類推されるおそれがあるため公表しない","－",IF(VLOOKUP(A54,[1]令和3年度契約状況調査票!$C:$AR,23,FALSE)="－","－",IF(VLOOKUP(A54,[1]令和3年度契約状況調査票!$C:$AR,9,FALSE)&lt;&gt;"",TEXT(VLOOKUP(A54,[1]令和3年度契約状況調査票!$C:$AR,19,FALSE),"#.0%")&amp;CHAR(10)&amp;"(B/A×100)",VLOOKUP(A54,[1]令和3年度契約状況調査票!$C:$AR,19,FALSE)))))</f>
        <v/>
      </c>
      <c r="K54" s="30" t="str">
        <f>IF(A54="","",IF(VLOOKUP(A54,[1]令和3年度契約状況調査票!$C:$AR,29,FALSE)="①公益社団法人","公社",IF(VLOOKUP(A54,[1]令和3年度契約状況調査票!$C:$AR,29,FALSE)="②公益財団法人","公財","")))</f>
        <v/>
      </c>
      <c r="L54" s="30" t="str">
        <f>IF(A54="","",VLOOKUP(A54,[1]令和3年度契約状況調査票!$C:$AR,30,FALSE))</f>
        <v/>
      </c>
      <c r="M54" s="31" t="str">
        <f>IF(A54="","",IF(VLOOKUP(A54,[1]令和3年度契約状況調査票!$C:$AR,30,FALSE)="国所管",VLOOKUP(A54,[1]令和3年度契約状況調査票!$C:$AR,24,FALSE),""))</f>
        <v/>
      </c>
      <c r="N54" s="32" t="str">
        <f>IF(A54="","",IF(AND(P54="○",O54="分担契約/単価契約"),"単価契約"&amp;CHAR(10)&amp;"予定調達総額 "&amp;TEXT(VLOOKUP(A54,[1]令和3年度契約状況調査票!$C:$AR,18,FALSE),"#,##0円")&amp;"(B)"&amp;CHAR(10)&amp;"分担契約"&amp;CHAR(10)&amp;VLOOKUP(A54,[1]令和3年度契約状況調査票!$C:$AR,34,FALSE),IF(AND(P54="○",O54="分担契約"),"分担契約"&amp;CHAR(10)&amp;"契約総額 "&amp;TEXT(VLOOKUP(A54,[1]令和3年度契約状況調査票!$C:$AR,18,FALSE),"#,##0円")&amp;"(B)"&amp;CHAR(10)&amp;VLOOKUP(A54,[1]令和3年度契約状況調査票!$C:$AR,34,FALSE),(IF(O54="分担契約/単価契約","単価契約"&amp;CHAR(10)&amp;"予定調達総額 "&amp;TEXT(VLOOKUP(A54,[1]令和3年度契約状況調査票!$C:$AR,18,FALSE),"#,##0円")&amp;CHAR(10)&amp;"分担契約"&amp;CHAR(10)&amp;VLOOKUP(A54,[1]令和3年度契約状況調査票!$C:$AR,34,FALSE),IF(O54="分担契約","分担契約"&amp;CHAR(10)&amp;"契約総額 "&amp;TEXT(VLOOKUP(A54,[1]令和3年度契約状況調査票!$C:$AR,18,FALSE),"#,##0円")&amp;CHAR(10)&amp;VLOOKUP(A54,[1]令和3年度契約状況調査票!$C:$AR,34,FALSE),IF(O54="単価契約","単価契約"&amp;CHAR(10)&amp;"予定調達総額 "&amp;TEXT(VLOOKUP(A54,[1]令和3年度契約状況調査票!$C:$AR,18,FALSE),"#,##0円")&amp;CHAR(10)&amp;VLOOKUP(A54,[1]令和3年度契約状況調査票!$C:$AR,34,FALSE),VLOOKUP(A54,[1]令和3年度契約状況調査票!$C:$AR,34,FALSE))))))))</f>
        <v/>
      </c>
      <c r="O54" s="21" t="str">
        <f>IF(A54="","",VLOOKUP(A54,[1]令和3年度契約状況調査票!$C:$BY,55,FALSE))</f>
        <v/>
      </c>
      <c r="P54" s="21" t="str">
        <f>IF(A54="","",IF(VLOOKUP(A54,[1]令和3年度契約状況調査票!$C:$AR,23,FALSE)="②同種の他の契約の予定価格を類推されるおそれがあるため公表しない","×","○"))</f>
        <v/>
      </c>
    </row>
    <row r="55" spans="1:16" s="21" customFormat="1" ht="60" hidden="1" customHeight="1" x14ac:dyDescent="0.15">
      <c r="A55" s="22" t="str">
        <f>IF(MAX([1]令和3年度契約状況調査票!C48:C293)&gt;=ROW()-5,ROW()-5,"")</f>
        <v/>
      </c>
      <c r="B55" s="23" t="str">
        <f>IF(A55="","",VLOOKUP(A55,[1]令和3年度契約状況調査票!$C:$AR,7,FALSE))</f>
        <v/>
      </c>
      <c r="C55" s="24" t="str">
        <f>IF(A55="","",VLOOKUP(A55,[1]令和3年度契約状況調査票!$C:$AR,8,FALSE))</f>
        <v/>
      </c>
      <c r="D55" s="25" t="str">
        <f>IF(A55="","",VLOOKUP(A55,[1]令和3年度契約状況調査票!$C:$AR,11,FALSE))</f>
        <v/>
      </c>
      <c r="E55" s="23" t="str">
        <f>IF(A55="","",VLOOKUP(A55,[1]令和3年度契約状況調査票!$C:$AR,12,FALSE))</f>
        <v/>
      </c>
      <c r="F55" s="26" t="str">
        <f>IF(A55="","",VLOOKUP(A55,[1]令和3年度契約状況調査票!$C:$AR,13,FALSE))</f>
        <v/>
      </c>
      <c r="G55" s="27" t="str">
        <f>IF(A55="","",IF(VLOOKUP(A55,[1]令和3年度契約状況調査票!$C:$AR,14,FALSE)="②一般競争入札（総合評価方式）","一般競争入札"&amp;CHAR(10)&amp;"（総合評価方式）","一般競争入札"))</f>
        <v/>
      </c>
      <c r="H55" s="28" t="str">
        <f>IF(A55="","",IF(VLOOKUP(A55,[1]令和3年度契約状況調査票!$C:$AR,23,FALSE)="②同種の他の契約の予定価格を類推されるおそれがあるため公表しない","同種の他の契約の予定価格を類推されるおそれがあるため公表しない",IF(VLOOKUP(A55,[1]令和3年度契約状況調査票!$C:$AR,23,FALSE)="－","－",IF(VLOOKUP(A55,[1]令和3年度契約状況調査票!$C:$AR,9,FALSE)&lt;&gt;"",TEXT(VLOOKUP(A55,[1]令和3年度契約状況調査票!$C:$AR,16,FALSE),"#,##0円")&amp;CHAR(10)&amp;"(A)",VLOOKUP(A55,[1]令和3年度契約状況調査票!$C:$AR,16,FALSE)))))</f>
        <v/>
      </c>
      <c r="I55" s="28" t="str">
        <f>IF(A55="","",VLOOKUP(A55,[1]令和3年度契約状況調査票!$C:$AR,17,FALSE))</f>
        <v/>
      </c>
      <c r="J55" s="29" t="str">
        <f>IF(A55="","",IF(VLOOKUP(A55,[1]令和3年度契約状況調査票!$C:$AR,23,FALSE)="②同種の他の契約の予定価格を類推されるおそれがあるため公表しない","－",IF(VLOOKUP(A55,[1]令和3年度契約状況調査票!$C:$AR,23,FALSE)="－","－",IF(VLOOKUP(A55,[1]令和3年度契約状況調査票!$C:$AR,9,FALSE)&lt;&gt;"",TEXT(VLOOKUP(A55,[1]令和3年度契約状況調査票!$C:$AR,19,FALSE),"#.0%")&amp;CHAR(10)&amp;"(B/A×100)",VLOOKUP(A55,[1]令和3年度契約状況調査票!$C:$AR,19,FALSE)))))</f>
        <v/>
      </c>
      <c r="K55" s="30" t="str">
        <f>IF(A55="","",IF(VLOOKUP(A55,[1]令和3年度契約状況調査票!$C:$AR,29,FALSE)="①公益社団法人","公社",IF(VLOOKUP(A55,[1]令和3年度契約状況調査票!$C:$AR,29,FALSE)="②公益財団法人","公財","")))</f>
        <v/>
      </c>
      <c r="L55" s="30" t="str">
        <f>IF(A55="","",VLOOKUP(A55,[1]令和3年度契約状況調査票!$C:$AR,30,FALSE))</f>
        <v/>
      </c>
      <c r="M55" s="31" t="str">
        <f>IF(A55="","",IF(VLOOKUP(A55,[1]令和3年度契約状況調査票!$C:$AR,30,FALSE)="国所管",VLOOKUP(A55,[1]令和3年度契約状況調査票!$C:$AR,24,FALSE),""))</f>
        <v/>
      </c>
      <c r="N55" s="32" t="str">
        <f>IF(A55="","",IF(AND(P55="○",O55="分担契約/単価契約"),"単価契約"&amp;CHAR(10)&amp;"予定調達総額 "&amp;TEXT(VLOOKUP(A55,[1]令和3年度契約状況調査票!$C:$AR,18,FALSE),"#,##0円")&amp;"(B)"&amp;CHAR(10)&amp;"分担契約"&amp;CHAR(10)&amp;VLOOKUP(A55,[1]令和3年度契約状況調査票!$C:$AR,34,FALSE),IF(AND(P55="○",O55="分担契約"),"分担契約"&amp;CHAR(10)&amp;"契約総額 "&amp;TEXT(VLOOKUP(A55,[1]令和3年度契約状況調査票!$C:$AR,18,FALSE),"#,##0円")&amp;"(B)"&amp;CHAR(10)&amp;VLOOKUP(A55,[1]令和3年度契約状況調査票!$C:$AR,34,FALSE),(IF(O55="分担契約/単価契約","単価契約"&amp;CHAR(10)&amp;"予定調達総額 "&amp;TEXT(VLOOKUP(A55,[1]令和3年度契約状況調査票!$C:$AR,18,FALSE),"#,##0円")&amp;CHAR(10)&amp;"分担契約"&amp;CHAR(10)&amp;VLOOKUP(A55,[1]令和3年度契約状況調査票!$C:$AR,34,FALSE),IF(O55="分担契約","分担契約"&amp;CHAR(10)&amp;"契約総額 "&amp;TEXT(VLOOKUP(A55,[1]令和3年度契約状況調査票!$C:$AR,18,FALSE),"#,##0円")&amp;CHAR(10)&amp;VLOOKUP(A55,[1]令和3年度契約状況調査票!$C:$AR,34,FALSE),IF(O55="単価契約","単価契約"&amp;CHAR(10)&amp;"予定調達総額 "&amp;TEXT(VLOOKUP(A55,[1]令和3年度契約状況調査票!$C:$AR,18,FALSE),"#,##0円")&amp;CHAR(10)&amp;VLOOKUP(A55,[1]令和3年度契約状況調査票!$C:$AR,34,FALSE),VLOOKUP(A55,[1]令和3年度契約状況調査票!$C:$AR,34,FALSE))))))))</f>
        <v/>
      </c>
      <c r="O55" s="21" t="str">
        <f>IF(A55="","",VLOOKUP(A55,[1]令和3年度契約状況調査票!$C:$BY,55,FALSE))</f>
        <v/>
      </c>
      <c r="P55" s="21" t="str">
        <f>IF(A55="","",IF(VLOOKUP(A55,[1]令和3年度契約状況調査票!$C:$AR,23,FALSE)="②同種の他の契約の予定価格を類推されるおそれがあるため公表しない","×","○"))</f>
        <v/>
      </c>
    </row>
    <row r="56" spans="1:16" s="21" customFormat="1" ht="60" hidden="1" customHeight="1" x14ac:dyDescent="0.15">
      <c r="A56" s="22" t="str">
        <f>IF(MAX([1]令和3年度契約状況調査票!C49:C294)&gt;=ROW()-5,ROW()-5,"")</f>
        <v/>
      </c>
      <c r="B56" s="23" t="str">
        <f>IF(A56="","",VLOOKUP(A56,[1]令和3年度契約状況調査票!$C:$AR,7,FALSE))</f>
        <v/>
      </c>
      <c r="C56" s="24" t="str">
        <f>IF(A56="","",VLOOKUP(A56,[1]令和3年度契約状況調査票!$C:$AR,8,FALSE))</f>
        <v/>
      </c>
      <c r="D56" s="25" t="str">
        <f>IF(A56="","",VLOOKUP(A56,[1]令和3年度契約状況調査票!$C:$AR,11,FALSE))</f>
        <v/>
      </c>
      <c r="E56" s="23" t="str">
        <f>IF(A56="","",VLOOKUP(A56,[1]令和3年度契約状況調査票!$C:$AR,12,FALSE))</f>
        <v/>
      </c>
      <c r="F56" s="26" t="str">
        <f>IF(A56="","",VLOOKUP(A56,[1]令和3年度契約状況調査票!$C:$AR,13,FALSE))</f>
        <v/>
      </c>
      <c r="G56" s="27" t="str">
        <f>IF(A56="","",IF(VLOOKUP(A56,[1]令和3年度契約状況調査票!$C:$AR,14,FALSE)="②一般競争入札（総合評価方式）","一般競争入札"&amp;CHAR(10)&amp;"（総合評価方式）","一般競争入札"))</f>
        <v/>
      </c>
      <c r="H56" s="28" t="str">
        <f>IF(A56="","",IF(VLOOKUP(A56,[1]令和3年度契約状況調査票!$C:$AR,23,FALSE)="②同種の他の契約の予定価格を類推されるおそれがあるため公表しない","同種の他の契約の予定価格を類推されるおそれがあるため公表しない",IF(VLOOKUP(A56,[1]令和3年度契約状況調査票!$C:$AR,23,FALSE)="－","－",IF(VLOOKUP(A56,[1]令和3年度契約状況調査票!$C:$AR,9,FALSE)&lt;&gt;"",TEXT(VLOOKUP(A56,[1]令和3年度契約状況調査票!$C:$AR,16,FALSE),"#,##0円")&amp;CHAR(10)&amp;"(A)",VLOOKUP(A56,[1]令和3年度契約状況調査票!$C:$AR,16,FALSE)))))</f>
        <v/>
      </c>
      <c r="I56" s="28" t="str">
        <f>IF(A56="","",VLOOKUP(A56,[1]令和3年度契約状況調査票!$C:$AR,17,FALSE))</f>
        <v/>
      </c>
      <c r="J56" s="29" t="str">
        <f>IF(A56="","",IF(VLOOKUP(A56,[1]令和3年度契約状況調査票!$C:$AR,23,FALSE)="②同種の他の契約の予定価格を類推されるおそれがあるため公表しない","－",IF(VLOOKUP(A56,[1]令和3年度契約状況調査票!$C:$AR,23,FALSE)="－","－",IF(VLOOKUP(A56,[1]令和3年度契約状況調査票!$C:$AR,9,FALSE)&lt;&gt;"",TEXT(VLOOKUP(A56,[1]令和3年度契約状況調査票!$C:$AR,19,FALSE),"#.0%")&amp;CHAR(10)&amp;"(B/A×100)",VLOOKUP(A56,[1]令和3年度契約状況調査票!$C:$AR,19,FALSE)))))</f>
        <v/>
      </c>
      <c r="K56" s="30" t="str">
        <f>IF(A56="","",IF(VLOOKUP(A56,[1]令和3年度契約状況調査票!$C:$AR,29,FALSE)="①公益社団法人","公社",IF(VLOOKUP(A56,[1]令和3年度契約状況調査票!$C:$AR,29,FALSE)="②公益財団法人","公財","")))</f>
        <v/>
      </c>
      <c r="L56" s="30" t="str">
        <f>IF(A56="","",VLOOKUP(A56,[1]令和3年度契約状況調査票!$C:$AR,30,FALSE))</f>
        <v/>
      </c>
      <c r="M56" s="31" t="str">
        <f>IF(A56="","",IF(VLOOKUP(A56,[1]令和3年度契約状況調査票!$C:$AR,30,FALSE)="国所管",VLOOKUP(A56,[1]令和3年度契約状況調査票!$C:$AR,24,FALSE),""))</f>
        <v/>
      </c>
      <c r="N56" s="32" t="str">
        <f>IF(A56="","",IF(AND(P56="○",O56="分担契約/単価契約"),"単価契約"&amp;CHAR(10)&amp;"予定調達総額 "&amp;TEXT(VLOOKUP(A56,[1]令和3年度契約状況調査票!$C:$AR,18,FALSE),"#,##0円")&amp;"(B)"&amp;CHAR(10)&amp;"分担契約"&amp;CHAR(10)&amp;VLOOKUP(A56,[1]令和3年度契約状況調査票!$C:$AR,34,FALSE),IF(AND(P56="○",O56="分担契約"),"分担契約"&amp;CHAR(10)&amp;"契約総額 "&amp;TEXT(VLOOKUP(A56,[1]令和3年度契約状況調査票!$C:$AR,18,FALSE),"#,##0円")&amp;"(B)"&amp;CHAR(10)&amp;VLOOKUP(A56,[1]令和3年度契約状況調査票!$C:$AR,34,FALSE),(IF(O56="分担契約/単価契約","単価契約"&amp;CHAR(10)&amp;"予定調達総額 "&amp;TEXT(VLOOKUP(A56,[1]令和3年度契約状況調査票!$C:$AR,18,FALSE),"#,##0円")&amp;CHAR(10)&amp;"分担契約"&amp;CHAR(10)&amp;VLOOKUP(A56,[1]令和3年度契約状況調査票!$C:$AR,34,FALSE),IF(O56="分担契約","分担契約"&amp;CHAR(10)&amp;"契約総額 "&amp;TEXT(VLOOKUP(A56,[1]令和3年度契約状況調査票!$C:$AR,18,FALSE),"#,##0円")&amp;CHAR(10)&amp;VLOOKUP(A56,[1]令和3年度契約状況調査票!$C:$AR,34,FALSE),IF(O56="単価契約","単価契約"&amp;CHAR(10)&amp;"予定調達総額 "&amp;TEXT(VLOOKUP(A56,[1]令和3年度契約状況調査票!$C:$AR,18,FALSE),"#,##0円")&amp;CHAR(10)&amp;VLOOKUP(A56,[1]令和3年度契約状況調査票!$C:$AR,34,FALSE),VLOOKUP(A56,[1]令和3年度契約状況調査票!$C:$AR,34,FALSE))))))))</f>
        <v/>
      </c>
      <c r="O56" s="21" t="str">
        <f>IF(A56="","",VLOOKUP(A56,[1]令和3年度契約状況調査票!$C:$BY,55,FALSE))</f>
        <v/>
      </c>
      <c r="P56" s="21" t="str">
        <f>IF(A56="","",IF(VLOOKUP(A56,[1]令和3年度契約状況調査票!$C:$AR,23,FALSE)="②同種の他の契約の予定価格を類推されるおそれがあるため公表しない","×","○"))</f>
        <v/>
      </c>
    </row>
    <row r="57" spans="1:16" s="21" customFormat="1" ht="60" hidden="1" customHeight="1" x14ac:dyDescent="0.15">
      <c r="A57" s="22" t="str">
        <f>IF(MAX([1]令和3年度契約状況調査票!C50:C295)&gt;=ROW()-5,ROW()-5,"")</f>
        <v/>
      </c>
      <c r="B57" s="23" t="str">
        <f>IF(A57="","",VLOOKUP(A57,[1]令和3年度契約状況調査票!$C:$AR,7,FALSE))</f>
        <v/>
      </c>
      <c r="C57" s="24" t="str">
        <f>IF(A57="","",VLOOKUP(A57,[1]令和3年度契約状況調査票!$C:$AR,8,FALSE))</f>
        <v/>
      </c>
      <c r="D57" s="25" t="str">
        <f>IF(A57="","",VLOOKUP(A57,[1]令和3年度契約状況調査票!$C:$AR,11,FALSE))</f>
        <v/>
      </c>
      <c r="E57" s="23" t="str">
        <f>IF(A57="","",VLOOKUP(A57,[1]令和3年度契約状況調査票!$C:$AR,12,FALSE))</f>
        <v/>
      </c>
      <c r="F57" s="26" t="str">
        <f>IF(A57="","",VLOOKUP(A57,[1]令和3年度契約状況調査票!$C:$AR,13,FALSE))</f>
        <v/>
      </c>
      <c r="G57" s="27" t="str">
        <f>IF(A57="","",IF(VLOOKUP(A57,[1]令和3年度契約状況調査票!$C:$AR,14,FALSE)="②一般競争入札（総合評価方式）","一般競争入札"&amp;CHAR(10)&amp;"（総合評価方式）","一般競争入札"))</f>
        <v/>
      </c>
      <c r="H57" s="28" t="str">
        <f>IF(A57="","",IF(VLOOKUP(A57,[1]令和3年度契約状況調査票!$C:$AR,23,FALSE)="②同種の他の契約の予定価格を類推されるおそれがあるため公表しない","同種の他の契約の予定価格を類推されるおそれがあるため公表しない",IF(VLOOKUP(A57,[1]令和3年度契約状況調査票!$C:$AR,23,FALSE)="－","－",IF(VLOOKUP(A57,[1]令和3年度契約状況調査票!$C:$AR,9,FALSE)&lt;&gt;"",TEXT(VLOOKUP(A57,[1]令和3年度契約状況調査票!$C:$AR,16,FALSE),"#,##0円")&amp;CHAR(10)&amp;"(A)",VLOOKUP(A57,[1]令和3年度契約状況調査票!$C:$AR,16,FALSE)))))</f>
        <v/>
      </c>
      <c r="I57" s="28" t="str">
        <f>IF(A57="","",VLOOKUP(A57,[1]令和3年度契約状況調査票!$C:$AR,17,FALSE))</f>
        <v/>
      </c>
      <c r="J57" s="29" t="str">
        <f>IF(A57="","",IF(VLOOKUP(A57,[1]令和3年度契約状況調査票!$C:$AR,23,FALSE)="②同種の他の契約の予定価格を類推されるおそれがあるため公表しない","－",IF(VLOOKUP(A57,[1]令和3年度契約状況調査票!$C:$AR,23,FALSE)="－","－",IF(VLOOKUP(A57,[1]令和3年度契約状況調査票!$C:$AR,9,FALSE)&lt;&gt;"",TEXT(VLOOKUP(A57,[1]令和3年度契約状況調査票!$C:$AR,19,FALSE),"#.0%")&amp;CHAR(10)&amp;"(B/A×100)",VLOOKUP(A57,[1]令和3年度契約状況調査票!$C:$AR,19,FALSE)))))</f>
        <v/>
      </c>
      <c r="K57" s="30" t="str">
        <f>IF(A57="","",IF(VLOOKUP(A57,[1]令和3年度契約状況調査票!$C:$AR,29,FALSE)="①公益社団法人","公社",IF(VLOOKUP(A57,[1]令和3年度契約状況調査票!$C:$AR,29,FALSE)="②公益財団法人","公財","")))</f>
        <v/>
      </c>
      <c r="L57" s="30" t="str">
        <f>IF(A57="","",VLOOKUP(A57,[1]令和3年度契約状況調査票!$C:$AR,30,FALSE))</f>
        <v/>
      </c>
      <c r="M57" s="31" t="str">
        <f>IF(A57="","",IF(VLOOKUP(A57,[1]令和3年度契約状況調査票!$C:$AR,30,FALSE)="国所管",VLOOKUP(A57,[1]令和3年度契約状況調査票!$C:$AR,24,FALSE),""))</f>
        <v/>
      </c>
      <c r="N57" s="32" t="str">
        <f>IF(A57="","",IF(AND(P57="○",O57="分担契約/単価契約"),"単価契約"&amp;CHAR(10)&amp;"予定調達総額 "&amp;TEXT(VLOOKUP(A57,[1]令和3年度契約状況調査票!$C:$AR,18,FALSE),"#,##0円")&amp;"(B)"&amp;CHAR(10)&amp;"分担契約"&amp;CHAR(10)&amp;VLOOKUP(A57,[1]令和3年度契約状況調査票!$C:$AR,34,FALSE),IF(AND(P57="○",O57="分担契約"),"分担契約"&amp;CHAR(10)&amp;"契約総額 "&amp;TEXT(VLOOKUP(A57,[1]令和3年度契約状況調査票!$C:$AR,18,FALSE),"#,##0円")&amp;"(B)"&amp;CHAR(10)&amp;VLOOKUP(A57,[1]令和3年度契約状況調査票!$C:$AR,34,FALSE),(IF(O57="分担契約/単価契約","単価契約"&amp;CHAR(10)&amp;"予定調達総額 "&amp;TEXT(VLOOKUP(A57,[1]令和3年度契約状況調査票!$C:$AR,18,FALSE),"#,##0円")&amp;CHAR(10)&amp;"分担契約"&amp;CHAR(10)&amp;VLOOKUP(A57,[1]令和3年度契約状況調査票!$C:$AR,34,FALSE),IF(O57="分担契約","分担契約"&amp;CHAR(10)&amp;"契約総額 "&amp;TEXT(VLOOKUP(A57,[1]令和3年度契約状況調査票!$C:$AR,18,FALSE),"#,##0円")&amp;CHAR(10)&amp;VLOOKUP(A57,[1]令和3年度契約状況調査票!$C:$AR,34,FALSE),IF(O57="単価契約","単価契約"&amp;CHAR(10)&amp;"予定調達総額 "&amp;TEXT(VLOOKUP(A57,[1]令和3年度契約状況調査票!$C:$AR,18,FALSE),"#,##0円")&amp;CHAR(10)&amp;VLOOKUP(A57,[1]令和3年度契約状況調査票!$C:$AR,34,FALSE),VLOOKUP(A57,[1]令和3年度契約状況調査票!$C:$AR,34,FALSE))))))))</f>
        <v/>
      </c>
      <c r="O57" s="21" t="str">
        <f>IF(A57="","",VLOOKUP(A57,[1]令和3年度契約状況調査票!$C:$BY,55,FALSE))</f>
        <v/>
      </c>
      <c r="P57" s="21" t="str">
        <f>IF(A57="","",IF(VLOOKUP(A57,[1]令和3年度契約状況調査票!$C:$AR,23,FALSE)="②同種の他の契約の予定価格を類推されるおそれがあるため公表しない","×","○"))</f>
        <v/>
      </c>
    </row>
    <row r="58" spans="1:16" s="21" customFormat="1" ht="60" hidden="1" customHeight="1" x14ac:dyDescent="0.15">
      <c r="A58" s="22" t="str">
        <f>IF(MAX([1]令和3年度契約状況調査票!C51:C296)&gt;=ROW()-5,ROW()-5,"")</f>
        <v/>
      </c>
      <c r="B58" s="23" t="str">
        <f>IF(A58="","",VLOOKUP(A58,[1]令和3年度契約状況調査票!$C:$AR,7,FALSE))</f>
        <v/>
      </c>
      <c r="C58" s="24" t="str">
        <f>IF(A58="","",VLOOKUP(A58,[1]令和3年度契約状況調査票!$C:$AR,8,FALSE))</f>
        <v/>
      </c>
      <c r="D58" s="25" t="str">
        <f>IF(A58="","",VLOOKUP(A58,[1]令和3年度契約状況調査票!$C:$AR,11,FALSE))</f>
        <v/>
      </c>
      <c r="E58" s="23" t="str">
        <f>IF(A58="","",VLOOKUP(A58,[1]令和3年度契約状況調査票!$C:$AR,12,FALSE))</f>
        <v/>
      </c>
      <c r="F58" s="26" t="str">
        <f>IF(A58="","",VLOOKUP(A58,[1]令和3年度契約状況調査票!$C:$AR,13,FALSE))</f>
        <v/>
      </c>
      <c r="G58" s="27" t="str">
        <f>IF(A58="","",IF(VLOOKUP(A58,[1]令和3年度契約状況調査票!$C:$AR,14,FALSE)="②一般競争入札（総合評価方式）","一般競争入札"&amp;CHAR(10)&amp;"（総合評価方式）","一般競争入札"))</f>
        <v/>
      </c>
      <c r="H58" s="28" t="str">
        <f>IF(A58="","",IF(VLOOKUP(A58,[1]令和3年度契約状況調査票!$C:$AR,23,FALSE)="②同種の他の契約の予定価格を類推されるおそれがあるため公表しない","同種の他の契約の予定価格を類推されるおそれがあるため公表しない",IF(VLOOKUP(A58,[1]令和3年度契約状況調査票!$C:$AR,23,FALSE)="－","－",IF(VLOOKUP(A58,[1]令和3年度契約状況調査票!$C:$AR,9,FALSE)&lt;&gt;"",TEXT(VLOOKUP(A58,[1]令和3年度契約状況調査票!$C:$AR,16,FALSE),"#,##0円")&amp;CHAR(10)&amp;"(A)",VLOOKUP(A58,[1]令和3年度契約状況調査票!$C:$AR,16,FALSE)))))</f>
        <v/>
      </c>
      <c r="I58" s="28" t="str">
        <f>IF(A58="","",VLOOKUP(A58,[1]令和3年度契約状況調査票!$C:$AR,17,FALSE))</f>
        <v/>
      </c>
      <c r="J58" s="29" t="str">
        <f>IF(A58="","",IF(VLOOKUP(A58,[1]令和3年度契約状況調査票!$C:$AR,23,FALSE)="②同種の他の契約の予定価格を類推されるおそれがあるため公表しない","－",IF(VLOOKUP(A58,[1]令和3年度契約状況調査票!$C:$AR,23,FALSE)="－","－",IF(VLOOKUP(A58,[1]令和3年度契約状況調査票!$C:$AR,9,FALSE)&lt;&gt;"",TEXT(VLOOKUP(A58,[1]令和3年度契約状況調査票!$C:$AR,19,FALSE),"#.0%")&amp;CHAR(10)&amp;"(B/A×100)",VLOOKUP(A58,[1]令和3年度契約状況調査票!$C:$AR,19,FALSE)))))</f>
        <v/>
      </c>
      <c r="K58" s="30" t="str">
        <f>IF(A58="","",IF(VLOOKUP(A58,[1]令和3年度契約状況調査票!$C:$AR,29,FALSE)="①公益社団法人","公社",IF(VLOOKUP(A58,[1]令和3年度契約状況調査票!$C:$AR,29,FALSE)="②公益財団法人","公財","")))</f>
        <v/>
      </c>
      <c r="L58" s="30" t="str">
        <f>IF(A58="","",VLOOKUP(A58,[1]令和3年度契約状況調査票!$C:$AR,30,FALSE))</f>
        <v/>
      </c>
      <c r="M58" s="31" t="str">
        <f>IF(A58="","",IF(VLOOKUP(A58,[1]令和3年度契約状況調査票!$C:$AR,30,FALSE)="国所管",VLOOKUP(A58,[1]令和3年度契約状況調査票!$C:$AR,24,FALSE),""))</f>
        <v/>
      </c>
      <c r="N58" s="32" t="str">
        <f>IF(A58="","",IF(AND(P58="○",O58="分担契約/単価契約"),"単価契約"&amp;CHAR(10)&amp;"予定調達総額 "&amp;TEXT(VLOOKUP(A58,[1]令和3年度契約状況調査票!$C:$AR,18,FALSE),"#,##0円")&amp;"(B)"&amp;CHAR(10)&amp;"分担契約"&amp;CHAR(10)&amp;VLOOKUP(A58,[1]令和3年度契約状況調査票!$C:$AR,34,FALSE),IF(AND(P58="○",O58="分担契約"),"分担契約"&amp;CHAR(10)&amp;"契約総額 "&amp;TEXT(VLOOKUP(A58,[1]令和3年度契約状況調査票!$C:$AR,18,FALSE),"#,##0円")&amp;"(B)"&amp;CHAR(10)&amp;VLOOKUP(A58,[1]令和3年度契約状況調査票!$C:$AR,34,FALSE),(IF(O58="分担契約/単価契約","単価契約"&amp;CHAR(10)&amp;"予定調達総額 "&amp;TEXT(VLOOKUP(A58,[1]令和3年度契約状況調査票!$C:$AR,18,FALSE),"#,##0円")&amp;CHAR(10)&amp;"分担契約"&amp;CHAR(10)&amp;VLOOKUP(A58,[1]令和3年度契約状況調査票!$C:$AR,34,FALSE),IF(O58="分担契約","分担契約"&amp;CHAR(10)&amp;"契約総額 "&amp;TEXT(VLOOKUP(A58,[1]令和3年度契約状況調査票!$C:$AR,18,FALSE),"#,##0円")&amp;CHAR(10)&amp;VLOOKUP(A58,[1]令和3年度契約状況調査票!$C:$AR,34,FALSE),IF(O58="単価契約","単価契約"&amp;CHAR(10)&amp;"予定調達総額 "&amp;TEXT(VLOOKUP(A58,[1]令和3年度契約状況調査票!$C:$AR,18,FALSE),"#,##0円")&amp;CHAR(10)&amp;VLOOKUP(A58,[1]令和3年度契約状況調査票!$C:$AR,34,FALSE),VLOOKUP(A58,[1]令和3年度契約状況調査票!$C:$AR,34,FALSE))))))))</f>
        <v/>
      </c>
      <c r="O58" s="21" t="str">
        <f>IF(A58="","",VLOOKUP(A58,[1]令和3年度契約状況調査票!$C:$BY,55,FALSE))</f>
        <v/>
      </c>
      <c r="P58" s="21" t="str">
        <f>IF(A58="","",IF(VLOOKUP(A58,[1]令和3年度契約状況調査票!$C:$AR,23,FALSE)="②同種の他の契約の予定価格を類推されるおそれがあるため公表しない","×","○"))</f>
        <v/>
      </c>
    </row>
    <row r="59" spans="1:16" s="21" customFormat="1" ht="60" hidden="1" customHeight="1" x14ac:dyDescent="0.15">
      <c r="A59" s="22" t="str">
        <f>IF(MAX([1]令和3年度契約状況調査票!C52:C297)&gt;=ROW()-5,ROW()-5,"")</f>
        <v/>
      </c>
      <c r="B59" s="23" t="str">
        <f>IF(A59="","",VLOOKUP(A59,[1]令和3年度契約状況調査票!$C:$AR,7,FALSE))</f>
        <v/>
      </c>
      <c r="C59" s="24" t="str">
        <f>IF(A59="","",VLOOKUP(A59,[1]令和3年度契約状況調査票!$C:$AR,8,FALSE))</f>
        <v/>
      </c>
      <c r="D59" s="25" t="str">
        <f>IF(A59="","",VLOOKUP(A59,[1]令和3年度契約状況調査票!$C:$AR,11,FALSE))</f>
        <v/>
      </c>
      <c r="E59" s="23" t="str">
        <f>IF(A59="","",VLOOKUP(A59,[1]令和3年度契約状況調査票!$C:$AR,12,FALSE))</f>
        <v/>
      </c>
      <c r="F59" s="26" t="str">
        <f>IF(A59="","",VLOOKUP(A59,[1]令和3年度契約状況調査票!$C:$AR,13,FALSE))</f>
        <v/>
      </c>
      <c r="G59" s="27" t="str">
        <f>IF(A59="","",IF(VLOOKUP(A59,[1]令和3年度契約状況調査票!$C:$AR,14,FALSE)="②一般競争入札（総合評価方式）","一般競争入札"&amp;CHAR(10)&amp;"（総合評価方式）","一般競争入札"))</f>
        <v/>
      </c>
      <c r="H59" s="28" t="str">
        <f>IF(A59="","",IF(VLOOKUP(A59,[1]令和3年度契約状況調査票!$C:$AR,23,FALSE)="②同種の他の契約の予定価格を類推されるおそれがあるため公表しない","同種の他の契約の予定価格を類推されるおそれがあるため公表しない",IF(VLOOKUP(A59,[1]令和3年度契約状況調査票!$C:$AR,23,FALSE)="－","－",IF(VLOOKUP(A59,[1]令和3年度契約状況調査票!$C:$AR,9,FALSE)&lt;&gt;"",TEXT(VLOOKUP(A59,[1]令和3年度契約状況調査票!$C:$AR,16,FALSE),"#,##0円")&amp;CHAR(10)&amp;"(A)",VLOOKUP(A59,[1]令和3年度契約状況調査票!$C:$AR,16,FALSE)))))</f>
        <v/>
      </c>
      <c r="I59" s="28" t="str">
        <f>IF(A59="","",VLOOKUP(A59,[1]令和3年度契約状況調査票!$C:$AR,17,FALSE))</f>
        <v/>
      </c>
      <c r="J59" s="29" t="str">
        <f>IF(A59="","",IF(VLOOKUP(A59,[1]令和3年度契約状況調査票!$C:$AR,23,FALSE)="②同種の他の契約の予定価格を類推されるおそれがあるため公表しない","－",IF(VLOOKUP(A59,[1]令和3年度契約状況調査票!$C:$AR,23,FALSE)="－","－",IF(VLOOKUP(A59,[1]令和3年度契約状況調査票!$C:$AR,9,FALSE)&lt;&gt;"",TEXT(VLOOKUP(A59,[1]令和3年度契約状況調査票!$C:$AR,19,FALSE),"#.0%")&amp;CHAR(10)&amp;"(B/A×100)",VLOOKUP(A59,[1]令和3年度契約状況調査票!$C:$AR,19,FALSE)))))</f>
        <v/>
      </c>
      <c r="K59" s="30" t="str">
        <f>IF(A59="","",IF(VLOOKUP(A59,[1]令和3年度契約状況調査票!$C:$AR,29,FALSE)="①公益社団法人","公社",IF(VLOOKUP(A59,[1]令和3年度契約状況調査票!$C:$AR,29,FALSE)="②公益財団法人","公財","")))</f>
        <v/>
      </c>
      <c r="L59" s="30" t="str">
        <f>IF(A59="","",VLOOKUP(A59,[1]令和3年度契約状況調査票!$C:$AR,30,FALSE))</f>
        <v/>
      </c>
      <c r="M59" s="31" t="str">
        <f>IF(A59="","",IF(VLOOKUP(A59,[1]令和3年度契約状況調査票!$C:$AR,30,FALSE)="国所管",VLOOKUP(A59,[1]令和3年度契約状況調査票!$C:$AR,24,FALSE),""))</f>
        <v/>
      </c>
      <c r="N59" s="32" t="str">
        <f>IF(A59="","",IF(AND(P59="○",O59="分担契約/単価契約"),"単価契約"&amp;CHAR(10)&amp;"予定調達総額 "&amp;TEXT(VLOOKUP(A59,[1]令和3年度契約状況調査票!$C:$AR,18,FALSE),"#,##0円")&amp;"(B)"&amp;CHAR(10)&amp;"分担契約"&amp;CHAR(10)&amp;VLOOKUP(A59,[1]令和3年度契約状況調査票!$C:$AR,34,FALSE),IF(AND(P59="○",O59="分担契約"),"分担契約"&amp;CHAR(10)&amp;"契約総額 "&amp;TEXT(VLOOKUP(A59,[1]令和3年度契約状況調査票!$C:$AR,18,FALSE),"#,##0円")&amp;"(B)"&amp;CHAR(10)&amp;VLOOKUP(A59,[1]令和3年度契約状況調査票!$C:$AR,34,FALSE),(IF(O59="分担契約/単価契約","単価契約"&amp;CHAR(10)&amp;"予定調達総額 "&amp;TEXT(VLOOKUP(A59,[1]令和3年度契約状況調査票!$C:$AR,18,FALSE),"#,##0円")&amp;CHAR(10)&amp;"分担契約"&amp;CHAR(10)&amp;VLOOKUP(A59,[1]令和3年度契約状況調査票!$C:$AR,34,FALSE),IF(O59="分担契約","分担契約"&amp;CHAR(10)&amp;"契約総額 "&amp;TEXT(VLOOKUP(A59,[1]令和3年度契約状況調査票!$C:$AR,18,FALSE),"#,##0円")&amp;CHAR(10)&amp;VLOOKUP(A59,[1]令和3年度契約状況調査票!$C:$AR,34,FALSE),IF(O59="単価契約","単価契約"&amp;CHAR(10)&amp;"予定調達総額 "&amp;TEXT(VLOOKUP(A59,[1]令和3年度契約状況調査票!$C:$AR,18,FALSE),"#,##0円")&amp;CHAR(10)&amp;VLOOKUP(A59,[1]令和3年度契約状況調査票!$C:$AR,34,FALSE),VLOOKUP(A59,[1]令和3年度契約状況調査票!$C:$AR,34,FALSE))))))))</f>
        <v/>
      </c>
      <c r="O59" s="21" t="str">
        <f>IF(A59="","",VLOOKUP(A59,[1]令和3年度契約状況調査票!$C:$BY,55,FALSE))</f>
        <v/>
      </c>
      <c r="P59" s="21" t="str">
        <f>IF(A59="","",IF(VLOOKUP(A59,[1]令和3年度契約状況調査票!$C:$AR,23,FALSE)="②同種の他の契約の予定価格を類推されるおそれがあるため公表しない","×","○"))</f>
        <v/>
      </c>
    </row>
    <row r="60" spans="1:16" s="21" customFormat="1" ht="60" hidden="1" customHeight="1" x14ac:dyDescent="0.15">
      <c r="A60" s="22" t="str">
        <f>IF(MAX([1]令和3年度契約状況調査票!C53:C298)&gt;=ROW()-5,ROW()-5,"")</f>
        <v/>
      </c>
      <c r="B60" s="23" t="str">
        <f>IF(A60="","",VLOOKUP(A60,[1]令和3年度契約状況調査票!$C:$AR,7,FALSE))</f>
        <v/>
      </c>
      <c r="C60" s="24" t="str">
        <f>IF(A60="","",VLOOKUP(A60,[1]令和3年度契約状況調査票!$C:$AR,8,FALSE))</f>
        <v/>
      </c>
      <c r="D60" s="25" t="str">
        <f>IF(A60="","",VLOOKUP(A60,[1]令和3年度契約状況調査票!$C:$AR,11,FALSE))</f>
        <v/>
      </c>
      <c r="E60" s="23" t="str">
        <f>IF(A60="","",VLOOKUP(A60,[1]令和3年度契約状況調査票!$C:$AR,12,FALSE))</f>
        <v/>
      </c>
      <c r="F60" s="26" t="str">
        <f>IF(A60="","",VLOOKUP(A60,[1]令和3年度契約状況調査票!$C:$AR,13,FALSE))</f>
        <v/>
      </c>
      <c r="G60" s="27" t="str">
        <f>IF(A60="","",IF(VLOOKUP(A60,[1]令和3年度契約状況調査票!$C:$AR,14,FALSE)="②一般競争入札（総合評価方式）","一般競争入札"&amp;CHAR(10)&amp;"（総合評価方式）","一般競争入札"))</f>
        <v/>
      </c>
      <c r="H60" s="28" t="str">
        <f>IF(A60="","",IF(VLOOKUP(A60,[1]令和3年度契約状況調査票!$C:$AR,23,FALSE)="②同種の他の契約の予定価格を類推されるおそれがあるため公表しない","同種の他の契約の予定価格を類推されるおそれがあるため公表しない",IF(VLOOKUP(A60,[1]令和3年度契約状況調査票!$C:$AR,23,FALSE)="－","－",IF(VLOOKUP(A60,[1]令和3年度契約状況調査票!$C:$AR,9,FALSE)&lt;&gt;"",TEXT(VLOOKUP(A60,[1]令和3年度契約状況調査票!$C:$AR,16,FALSE),"#,##0円")&amp;CHAR(10)&amp;"(A)",VLOOKUP(A60,[1]令和3年度契約状況調査票!$C:$AR,16,FALSE)))))</f>
        <v/>
      </c>
      <c r="I60" s="28" t="str">
        <f>IF(A60="","",VLOOKUP(A60,[1]令和3年度契約状況調査票!$C:$AR,17,FALSE))</f>
        <v/>
      </c>
      <c r="J60" s="29" t="str">
        <f>IF(A60="","",IF(VLOOKUP(A60,[1]令和3年度契約状況調査票!$C:$AR,23,FALSE)="②同種の他の契約の予定価格を類推されるおそれがあるため公表しない","－",IF(VLOOKUP(A60,[1]令和3年度契約状況調査票!$C:$AR,23,FALSE)="－","－",IF(VLOOKUP(A60,[1]令和3年度契約状況調査票!$C:$AR,9,FALSE)&lt;&gt;"",TEXT(VLOOKUP(A60,[1]令和3年度契約状況調査票!$C:$AR,19,FALSE),"#.0%")&amp;CHAR(10)&amp;"(B/A×100)",VLOOKUP(A60,[1]令和3年度契約状況調査票!$C:$AR,19,FALSE)))))</f>
        <v/>
      </c>
      <c r="K60" s="30" t="str">
        <f>IF(A60="","",IF(VLOOKUP(A60,[1]令和3年度契約状況調査票!$C:$AR,29,FALSE)="①公益社団法人","公社",IF(VLOOKUP(A60,[1]令和3年度契約状況調査票!$C:$AR,29,FALSE)="②公益財団法人","公財","")))</f>
        <v/>
      </c>
      <c r="L60" s="30" t="str">
        <f>IF(A60="","",VLOOKUP(A60,[1]令和3年度契約状況調査票!$C:$AR,30,FALSE))</f>
        <v/>
      </c>
      <c r="M60" s="31" t="str">
        <f>IF(A60="","",IF(VLOOKUP(A60,[1]令和3年度契約状況調査票!$C:$AR,30,FALSE)="国所管",VLOOKUP(A60,[1]令和3年度契約状況調査票!$C:$AR,24,FALSE),""))</f>
        <v/>
      </c>
      <c r="N60" s="32" t="str">
        <f>IF(A60="","",IF(AND(P60="○",O60="分担契約/単価契約"),"単価契約"&amp;CHAR(10)&amp;"予定調達総額 "&amp;TEXT(VLOOKUP(A60,[1]令和3年度契約状況調査票!$C:$AR,18,FALSE),"#,##0円")&amp;"(B)"&amp;CHAR(10)&amp;"分担契約"&amp;CHAR(10)&amp;VLOOKUP(A60,[1]令和3年度契約状況調査票!$C:$AR,34,FALSE),IF(AND(P60="○",O60="分担契約"),"分担契約"&amp;CHAR(10)&amp;"契約総額 "&amp;TEXT(VLOOKUP(A60,[1]令和3年度契約状況調査票!$C:$AR,18,FALSE),"#,##0円")&amp;"(B)"&amp;CHAR(10)&amp;VLOOKUP(A60,[1]令和3年度契約状況調査票!$C:$AR,34,FALSE),(IF(O60="分担契約/単価契約","単価契約"&amp;CHAR(10)&amp;"予定調達総額 "&amp;TEXT(VLOOKUP(A60,[1]令和3年度契約状況調査票!$C:$AR,18,FALSE),"#,##0円")&amp;CHAR(10)&amp;"分担契約"&amp;CHAR(10)&amp;VLOOKUP(A60,[1]令和3年度契約状況調査票!$C:$AR,34,FALSE),IF(O60="分担契約","分担契約"&amp;CHAR(10)&amp;"契約総額 "&amp;TEXT(VLOOKUP(A60,[1]令和3年度契約状況調査票!$C:$AR,18,FALSE),"#,##0円")&amp;CHAR(10)&amp;VLOOKUP(A60,[1]令和3年度契約状況調査票!$C:$AR,34,FALSE),IF(O60="単価契約","単価契約"&amp;CHAR(10)&amp;"予定調達総額 "&amp;TEXT(VLOOKUP(A60,[1]令和3年度契約状況調査票!$C:$AR,18,FALSE),"#,##0円")&amp;CHAR(10)&amp;VLOOKUP(A60,[1]令和3年度契約状況調査票!$C:$AR,34,FALSE),VLOOKUP(A60,[1]令和3年度契約状況調査票!$C:$AR,34,FALSE))))))))</f>
        <v/>
      </c>
      <c r="O60" s="21" t="str">
        <f>IF(A60="","",VLOOKUP(A60,[1]令和3年度契約状況調査票!$C:$BY,55,FALSE))</f>
        <v/>
      </c>
      <c r="P60" s="21" t="str">
        <f>IF(A60="","",IF(VLOOKUP(A60,[1]令和3年度契約状況調査票!$C:$AR,23,FALSE)="②同種の他の契約の予定価格を類推されるおそれがあるため公表しない","×","○"))</f>
        <v/>
      </c>
    </row>
    <row r="61" spans="1:16" s="21" customFormat="1" ht="60" hidden="1" customHeight="1" x14ac:dyDescent="0.15">
      <c r="A61" s="22" t="str">
        <f>IF(MAX([1]令和3年度契約状況調査票!C54:C299)&gt;=ROW()-5,ROW()-5,"")</f>
        <v/>
      </c>
      <c r="B61" s="23" t="str">
        <f>IF(A61="","",VLOOKUP(A61,[1]令和3年度契約状況調査票!$C:$AR,7,FALSE))</f>
        <v/>
      </c>
      <c r="C61" s="24" t="str">
        <f>IF(A61="","",VLOOKUP(A61,[1]令和3年度契約状況調査票!$C:$AR,8,FALSE))</f>
        <v/>
      </c>
      <c r="D61" s="25" t="str">
        <f>IF(A61="","",VLOOKUP(A61,[1]令和3年度契約状況調査票!$C:$AR,11,FALSE))</f>
        <v/>
      </c>
      <c r="E61" s="23" t="str">
        <f>IF(A61="","",VLOOKUP(A61,[1]令和3年度契約状況調査票!$C:$AR,12,FALSE))</f>
        <v/>
      </c>
      <c r="F61" s="26" t="str">
        <f>IF(A61="","",VLOOKUP(A61,[1]令和3年度契約状況調査票!$C:$AR,13,FALSE))</f>
        <v/>
      </c>
      <c r="G61" s="27" t="str">
        <f>IF(A61="","",IF(VLOOKUP(A61,[1]令和3年度契約状況調査票!$C:$AR,14,FALSE)="②一般競争入札（総合評価方式）","一般競争入札"&amp;CHAR(10)&amp;"（総合評価方式）","一般競争入札"))</f>
        <v/>
      </c>
      <c r="H61" s="28" t="str">
        <f>IF(A61="","",IF(VLOOKUP(A61,[1]令和3年度契約状況調査票!$C:$AR,23,FALSE)="②同種の他の契約の予定価格を類推されるおそれがあるため公表しない","同種の他の契約の予定価格を類推されるおそれがあるため公表しない",IF(VLOOKUP(A61,[1]令和3年度契約状況調査票!$C:$AR,23,FALSE)="－","－",IF(VLOOKUP(A61,[1]令和3年度契約状況調査票!$C:$AR,9,FALSE)&lt;&gt;"",TEXT(VLOOKUP(A61,[1]令和3年度契約状況調査票!$C:$AR,16,FALSE),"#,##0円")&amp;CHAR(10)&amp;"(A)",VLOOKUP(A61,[1]令和3年度契約状況調査票!$C:$AR,16,FALSE)))))</f>
        <v/>
      </c>
      <c r="I61" s="28" t="str">
        <f>IF(A61="","",VLOOKUP(A61,[1]令和3年度契約状況調査票!$C:$AR,17,FALSE))</f>
        <v/>
      </c>
      <c r="J61" s="29" t="str">
        <f>IF(A61="","",IF(VLOOKUP(A61,[1]令和3年度契約状況調査票!$C:$AR,23,FALSE)="②同種の他の契約の予定価格を類推されるおそれがあるため公表しない","－",IF(VLOOKUP(A61,[1]令和3年度契約状況調査票!$C:$AR,23,FALSE)="－","－",IF(VLOOKUP(A61,[1]令和3年度契約状況調査票!$C:$AR,9,FALSE)&lt;&gt;"",TEXT(VLOOKUP(A61,[1]令和3年度契約状況調査票!$C:$AR,19,FALSE),"#.0%")&amp;CHAR(10)&amp;"(B/A×100)",VLOOKUP(A61,[1]令和3年度契約状況調査票!$C:$AR,19,FALSE)))))</f>
        <v/>
      </c>
      <c r="K61" s="30" t="str">
        <f>IF(A61="","",IF(VLOOKUP(A61,[1]令和3年度契約状況調査票!$C:$AR,29,FALSE)="①公益社団法人","公社",IF(VLOOKUP(A61,[1]令和3年度契約状況調査票!$C:$AR,29,FALSE)="②公益財団法人","公財","")))</f>
        <v/>
      </c>
      <c r="L61" s="30" t="str">
        <f>IF(A61="","",VLOOKUP(A61,[1]令和3年度契約状況調査票!$C:$AR,30,FALSE))</f>
        <v/>
      </c>
      <c r="M61" s="31" t="str">
        <f>IF(A61="","",IF(VLOOKUP(A61,[1]令和3年度契約状況調査票!$C:$AR,30,FALSE)="国所管",VLOOKUP(A61,[1]令和3年度契約状況調査票!$C:$AR,24,FALSE),""))</f>
        <v/>
      </c>
      <c r="N61" s="32" t="str">
        <f>IF(A61="","",IF(AND(P61="○",O61="分担契約/単価契約"),"単価契約"&amp;CHAR(10)&amp;"予定調達総額 "&amp;TEXT(VLOOKUP(A61,[1]令和3年度契約状況調査票!$C:$AR,18,FALSE),"#,##0円")&amp;"(B)"&amp;CHAR(10)&amp;"分担契約"&amp;CHAR(10)&amp;VLOOKUP(A61,[1]令和3年度契約状況調査票!$C:$AR,34,FALSE),IF(AND(P61="○",O61="分担契約"),"分担契約"&amp;CHAR(10)&amp;"契約総額 "&amp;TEXT(VLOOKUP(A61,[1]令和3年度契約状況調査票!$C:$AR,18,FALSE),"#,##0円")&amp;"(B)"&amp;CHAR(10)&amp;VLOOKUP(A61,[1]令和3年度契約状況調査票!$C:$AR,34,FALSE),(IF(O61="分担契約/単価契約","単価契約"&amp;CHAR(10)&amp;"予定調達総額 "&amp;TEXT(VLOOKUP(A61,[1]令和3年度契約状況調査票!$C:$AR,18,FALSE),"#,##0円")&amp;CHAR(10)&amp;"分担契約"&amp;CHAR(10)&amp;VLOOKUP(A61,[1]令和3年度契約状況調査票!$C:$AR,34,FALSE),IF(O61="分担契約","分担契約"&amp;CHAR(10)&amp;"契約総額 "&amp;TEXT(VLOOKUP(A61,[1]令和3年度契約状況調査票!$C:$AR,18,FALSE),"#,##0円")&amp;CHAR(10)&amp;VLOOKUP(A61,[1]令和3年度契約状況調査票!$C:$AR,34,FALSE),IF(O61="単価契約","単価契約"&amp;CHAR(10)&amp;"予定調達総額 "&amp;TEXT(VLOOKUP(A61,[1]令和3年度契約状況調査票!$C:$AR,18,FALSE),"#,##0円")&amp;CHAR(10)&amp;VLOOKUP(A61,[1]令和3年度契約状況調査票!$C:$AR,34,FALSE),VLOOKUP(A61,[1]令和3年度契約状況調査票!$C:$AR,34,FALSE))))))))</f>
        <v/>
      </c>
      <c r="O61" s="21" t="str">
        <f>IF(A61="","",VLOOKUP(A61,[1]令和3年度契約状況調査票!$C:$BY,55,FALSE))</f>
        <v/>
      </c>
      <c r="P61" s="21" t="str">
        <f>IF(A61="","",IF(VLOOKUP(A61,[1]令和3年度契約状況調査票!$C:$AR,23,FALSE)="②同種の他の契約の予定価格を類推されるおそれがあるため公表しない","×","○"))</f>
        <v/>
      </c>
    </row>
    <row r="62" spans="1:16" s="21" customFormat="1" ht="60" hidden="1" customHeight="1" x14ac:dyDescent="0.15">
      <c r="A62" s="22" t="str">
        <f>IF(MAX([1]令和3年度契約状況調査票!C55:C300)&gt;=ROW()-5,ROW()-5,"")</f>
        <v/>
      </c>
      <c r="B62" s="23" t="str">
        <f>IF(A62="","",VLOOKUP(A62,[1]令和3年度契約状況調査票!$C:$AR,7,FALSE))</f>
        <v/>
      </c>
      <c r="C62" s="24" t="str">
        <f>IF(A62="","",VLOOKUP(A62,[1]令和3年度契約状況調査票!$C:$AR,8,FALSE))</f>
        <v/>
      </c>
      <c r="D62" s="25" t="str">
        <f>IF(A62="","",VLOOKUP(A62,[1]令和3年度契約状況調査票!$C:$AR,11,FALSE))</f>
        <v/>
      </c>
      <c r="E62" s="23" t="str">
        <f>IF(A62="","",VLOOKUP(A62,[1]令和3年度契約状況調査票!$C:$AR,12,FALSE))</f>
        <v/>
      </c>
      <c r="F62" s="26" t="str">
        <f>IF(A62="","",VLOOKUP(A62,[1]令和3年度契約状況調査票!$C:$AR,13,FALSE))</f>
        <v/>
      </c>
      <c r="G62" s="27" t="str">
        <f>IF(A62="","",IF(VLOOKUP(A62,[1]令和3年度契約状況調査票!$C:$AR,14,FALSE)="②一般競争入札（総合評価方式）","一般競争入札"&amp;CHAR(10)&amp;"（総合評価方式）","一般競争入札"))</f>
        <v/>
      </c>
      <c r="H62" s="28" t="str">
        <f>IF(A62="","",IF(VLOOKUP(A62,[1]令和3年度契約状況調査票!$C:$AR,23,FALSE)="②同種の他の契約の予定価格を類推されるおそれがあるため公表しない","同種の他の契約の予定価格を類推されるおそれがあるため公表しない",IF(VLOOKUP(A62,[1]令和3年度契約状況調査票!$C:$AR,23,FALSE)="－","－",IF(VLOOKUP(A62,[1]令和3年度契約状況調査票!$C:$AR,9,FALSE)&lt;&gt;"",TEXT(VLOOKUP(A62,[1]令和3年度契約状況調査票!$C:$AR,16,FALSE),"#,##0円")&amp;CHAR(10)&amp;"(A)",VLOOKUP(A62,[1]令和3年度契約状況調査票!$C:$AR,16,FALSE)))))</f>
        <v/>
      </c>
      <c r="I62" s="28" t="str">
        <f>IF(A62="","",VLOOKUP(A62,[1]令和3年度契約状況調査票!$C:$AR,17,FALSE))</f>
        <v/>
      </c>
      <c r="J62" s="29" t="str">
        <f>IF(A62="","",IF(VLOOKUP(A62,[1]令和3年度契約状況調査票!$C:$AR,23,FALSE)="②同種の他の契約の予定価格を類推されるおそれがあるため公表しない","－",IF(VLOOKUP(A62,[1]令和3年度契約状況調査票!$C:$AR,23,FALSE)="－","－",IF(VLOOKUP(A62,[1]令和3年度契約状況調査票!$C:$AR,9,FALSE)&lt;&gt;"",TEXT(VLOOKUP(A62,[1]令和3年度契約状況調査票!$C:$AR,19,FALSE),"#.0%")&amp;CHAR(10)&amp;"(B/A×100)",VLOOKUP(A62,[1]令和3年度契約状況調査票!$C:$AR,19,FALSE)))))</f>
        <v/>
      </c>
      <c r="K62" s="30" t="str">
        <f>IF(A62="","",IF(VLOOKUP(A62,[1]令和3年度契約状況調査票!$C:$AR,29,FALSE)="①公益社団法人","公社",IF(VLOOKUP(A62,[1]令和3年度契約状況調査票!$C:$AR,29,FALSE)="②公益財団法人","公財","")))</f>
        <v/>
      </c>
      <c r="L62" s="30" t="str">
        <f>IF(A62="","",VLOOKUP(A62,[1]令和3年度契約状況調査票!$C:$AR,30,FALSE))</f>
        <v/>
      </c>
      <c r="M62" s="31" t="str">
        <f>IF(A62="","",IF(VLOOKUP(A62,[1]令和3年度契約状況調査票!$C:$AR,30,FALSE)="国所管",VLOOKUP(A62,[1]令和3年度契約状況調査票!$C:$AR,24,FALSE),""))</f>
        <v/>
      </c>
      <c r="N62" s="32" t="str">
        <f>IF(A62="","",IF(AND(P62="○",O62="分担契約/単価契約"),"単価契約"&amp;CHAR(10)&amp;"予定調達総額 "&amp;TEXT(VLOOKUP(A62,[1]令和3年度契約状況調査票!$C:$AR,18,FALSE),"#,##0円")&amp;"(B)"&amp;CHAR(10)&amp;"分担契約"&amp;CHAR(10)&amp;VLOOKUP(A62,[1]令和3年度契約状況調査票!$C:$AR,34,FALSE),IF(AND(P62="○",O62="分担契約"),"分担契約"&amp;CHAR(10)&amp;"契約総額 "&amp;TEXT(VLOOKUP(A62,[1]令和3年度契約状況調査票!$C:$AR,18,FALSE),"#,##0円")&amp;"(B)"&amp;CHAR(10)&amp;VLOOKUP(A62,[1]令和3年度契約状況調査票!$C:$AR,34,FALSE),(IF(O62="分担契約/単価契約","単価契約"&amp;CHAR(10)&amp;"予定調達総額 "&amp;TEXT(VLOOKUP(A62,[1]令和3年度契約状況調査票!$C:$AR,18,FALSE),"#,##0円")&amp;CHAR(10)&amp;"分担契約"&amp;CHAR(10)&amp;VLOOKUP(A62,[1]令和3年度契約状況調査票!$C:$AR,34,FALSE),IF(O62="分担契約","分担契約"&amp;CHAR(10)&amp;"契約総額 "&amp;TEXT(VLOOKUP(A62,[1]令和3年度契約状況調査票!$C:$AR,18,FALSE),"#,##0円")&amp;CHAR(10)&amp;VLOOKUP(A62,[1]令和3年度契約状況調査票!$C:$AR,34,FALSE),IF(O62="単価契約","単価契約"&amp;CHAR(10)&amp;"予定調達総額 "&amp;TEXT(VLOOKUP(A62,[1]令和3年度契約状況調査票!$C:$AR,18,FALSE),"#,##0円")&amp;CHAR(10)&amp;VLOOKUP(A62,[1]令和3年度契約状況調査票!$C:$AR,34,FALSE),VLOOKUP(A62,[1]令和3年度契約状況調査票!$C:$AR,34,FALSE))))))))</f>
        <v/>
      </c>
      <c r="O62" s="21" t="str">
        <f>IF(A62="","",VLOOKUP(A62,[1]令和3年度契約状況調査票!$C:$BY,55,FALSE))</f>
        <v/>
      </c>
      <c r="P62" s="21" t="str">
        <f>IF(A62="","",IF(VLOOKUP(A62,[1]令和3年度契約状況調査票!$C:$AR,23,FALSE)="②同種の他の契約の予定価格を類推されるおそれがあるため公表しない","×","○"))</f>
        <v/>
      </c>
    </row>
    <row r="63" spans="1:16" s="21" customFormat="1" ht="60" hidden="1" customHeight="1" x14ac:dyDescent="0.15">
      <c r="A63" s="22" t="str">
        <f>IF(MAX([1]令和3年度契約状況調査票!C56:C301)&gt;=ROW()-5,ROW()-5,"")</f>
        <v/>
      </c>
      <c r="B63" s="23" t="str">
        <f>IF(A63="","",VLOOKUP(A63,[1]令和3年度契約状況調査票!$C:$AR,7,FALSE))</f>
        <v/>
      </c>
      <c r="C63" s="24" t="str">
        <f>IF(A63="","",VLOOKUP(A63,[1]令和3年度契約状況調査票!$C:$AR,8,FALSE))</f>
        <v/>
      </c>
      <c r="D63" s="25" t="str">
        <f>IF(A63="","",VLOOKUP(A63,[1]令和3年度契約状況調査票!$C:$AR,11,FALSE))</f>
        <v/>
      </c>
      <c r="E63" s="23" t="str">
        <f>IF(A63="","",VLOOKUP(A63,[1]令和3年度契約状況調査票!$C:$AR,12,FALSE))</f>
        <v/>
      </c>
      <c r="F63" s="26" t="str">
        <f>IF(A63="","",VLOOKUP(A63,[1]令和3年度契約状況調査票!$C:$AR,13,FALSE))</f>
        <v/>
      </c>
      <c r="G63" s="27" t="str">
        <f>IF(A63="","",IF(VLOOKUP(A63,[1]令和3年度契約状況調査票!$C:$AR,14,FALSE)="②一般競争入札（総合評価方式）","一般競争入札"&amp;CHAR(10)&amp;"（総合評価方式）","一般競争入札"))</f>
        <v/>
      </c>
      <c r="H63" s="28" t="str">
        <f>IF(A63="","",IF(VLOOKUP(A63,[1]令和3年度契約状況調査票!$C:$AR,23,FALSE)="②同種の他の契約の予定価格を類推されるおそれがあるため公表しない","同種の他の契約の予定価格を類推されるおそれがあるため公表しない",IF(VLOOKUP(A63,[1]令和3年度契約状況調査票!$C:$AR,23,FALSE)="－","－",IF(VLOOKUP(A63,[1]令和3年度契約状況調査票!$C:$AR,9,FALSE)&lt;&gt;"",TEXT(VLOOKUP(A63,[1]令和3年度契約状況調査票!$C:$AR,16,FALSE),"#,##0円")&amp;CHAR(10)&amp;"(A)",VLOOKUP(A63,[1]令和3年度契約状況調査票!$C:$AR,16,FALSE)))))</f>
        <v/>
      </c>
      <c r="I63" s="28" t="str">
        <f>IF(A63="","",VLOOKUP(A63,[1]令和3年度契約状況調査票!$C:$AR,17,FALSE))</f>
        <v/>
      </c>
      <c r="J63" s="29" t="str">
        <f>IF(A63="","",IF(VLOOKUP(A63,[1]令和3年度契約状況調査票!$C:$AR,23,FALSE)="②同種の他の契約の予定価格を類推されるおそれがあるため公表しない","－",IF(VLOOKUP(A63,[1]令和3年度契約状況調査票!$C:$AR,23,FALSE)="－","－",IF(VLOOKUP(A63,[1]令和3年度契約状況調査票!$C:$AR,9,FALSE)&lt;&gt;"",TEXT(VLOOKUP(A63,[1]令和3年度契約状況調査票!$C:$AR,19,FALSE),"#.0%")&amp;CHAR(10)&amp;"(B/A×100)",VLOOKUP(A63,[1]令和3年度契約状況調査票!$C:$AR,19,FALSE)))))</f>
        <v/>
      </c>
      <c r="K63" s="30" t="str">
        <f>IF(A63="","",IF(VLOOKUP(A63,[1]令和3年度契約状況調査票!$C:$AR,29,FALSE)="①公益社団法人","公社",IF(VLOOKUP(A63,[1]令和3年度契約状況調査票!$C:$AR,29,FALSE)="②公益財団法人","公財","")))</f>
        <v/>
      </c>
      <c r="L63" s="30" t="str">
        <f>IF(A63="","",VLOOKUP(A63,[1]令和3年度契約状況調査票!$C:$AR,30,FALSE))</f>
        <v/>
      </c>
      <c r="M63" s="31" t="str">
        <f>IF(A63="","",IF(VLOOKUP(A63,[1]令和3年度契約状況調査票!$C:$AR,30,FALSE)="国所管",VLOOKUP(A63,[1]令和3年度契約状況調査票!$C:$AR,24,FALSE),""))</f>
        <v/>
      </c>
      <c r="N63" s="32" t="str">
        <f>IF(A63="","",IF(AND(P63="○",O63="分担契約/単価契約"),"単価契約"&amp;CHAR(10)&amp;"予定調達総額 "&amp;TEXT(VLOOKUP(A63,[1]令和3年度契約状況調査票!$C:$AR,18,FALSE),"#,##0円")&amp;"(B)"&amp;CHAR(10)&amp;"分担契約"&amp;CHAR(10)&amp;VLOOKUP(A63,[1]令和3年度契約状況調査票!$C:$AR,34,FALSE),IF(AND(P63="○",O63="分担契約"),"分担契約"&amp;CHAR(10)&amp;"契約総額 "&amp;TEXT(VLOOKUP(A63,[1]令和3年度契約状況調査票!$C:$AR,18,FALSE),"#,##0円")&amp;"(B)"&amp;CHAR(10)&amp;VLOOKUP(A63,[1]令和3年度契約状況調査票!$C:$AR,34,FALSE),(IF(O63="分担契約/単価契約","単価契約"&amp;CHAR(10)&amp;"予定調達総額 "&amp;TEXT(VLOOKUP(A63,[1]令和3年度契約状況調査票!$C:$AR,18,FALSE),"#,##0円")&amp;CHAR(10)&amp;"分担契約"&amp;CHAR(10)&amp;VLOOKUP(A63,[1]令和3年度契約状況調査票!$C:$AR,34,FALSE),IF(O63="分担契約","分担契約"&amp;CHAR(10)&amp;"契約総額 "&amp;TEXT(VLOOKUP(A63,[1]令和3年度契約状況調査票!$C:$AR,18,FALSE),"#,##0円")&amp;CHAR(10)&amp;VLOOKUP(A63,[1]令和3年度契約状況調査票!$C:$AR,34,FALSE),IF(O63="単価契約","単価契約"&amp;CHAR(10)&amp;"予定調達総額 "&amp;TEXT(VLOOKUP(A63,[1]令和3年度契約状況調査票!$C:$AR,18,FALSE),"#,##0円")&amp;CHAR(10)&amp;VLOOKUP(A63,[1]令和3年度契約状況調査票!$C:$AR,34,FALSE),VLOOKUP(A63,[1]令和3年度契約状況調査票!$C:$AR,34,FALSE))))))))</f>
        <v/>
      </c>
      <c r="O63" s="21" t="str">
        <f>IF(A63="","",VLOOKUP(A63,[1]令和3年度契約状況調査票!$C:$BY,55,FALSE))</f>
        <v/>
      </c>
      <c r="P63" s="21" t="str">
        <f>IF(A63="","",IF(VLOOKUP(A63,[1]令和3年度契約状況調査票!$C:$AR,23,FALSE)="②同種の他の契約の予定価格を類推されるおそれがあるため公表しない","×","○"))</f>
        <v/>
      </c>
    </row>
    <row r="64" spans="1:16" s="21" customFormat="1" ht="60" hidden="1" customHeight="1" x14ac:dyDescent="0.15">
      <c r="A64" s="22" t="str">
        <f>IF(MAX([1]令和3年度契約状況調査票!C57:C302)&gt;=ROW()-5,ROW()-5,"")</f>
        <v/>
      </c>
      <c r="B64" s="23" t="str">
        <f>IF(A64="","",VLOOKUP(A64,[1]令和3年度契約状況調査票!$C:$AR,7,FALSE))</f>
        <v/>
      </c>
      <c r="C64" s="24" t="str">
        <f>IF(A64="","",VLOOKUP(A64,[1]令和3年度契約状況調査票!$C:$AR,8,FALSE))</f>
        <v/>
      </c>
      <c r="D64" s="25" t="str">
        <f>IF(A64="","",VLOOKUP(A64,[1]令和3年度契約状況調査票!$C:$AR,11,FALSE))</f>
        <v/>
      </c>
      <c r="E64" s="23" t="str">
        <f>IF(A64="","",VLOOKUP(A64,[1]令和3年度契約状況調査票!$C:$AR,12,FALSE))</f>
        <v/>
      </c>
      <c r="F64" s="26" t="str">
        <f>IF(A64="","",VLOOKUP(A64,[1]令和3年度契約状況調査票!$C:$AR,13,FALSE))</f>
        <v/>
      </c>
      <c r="G64" s="27" t="str">
        <f>IF(A64="","",IF(VLOOKUP(A64,[1]令和3年度契約状況調査票!$C:$AR,14,FALSE)="②一般競争入札（総合評価方式）","一般競争入札"&amp;CHAR(10)&amp;"（総合評価方式）","一般競争入札"))</f>
        <v/>
      </c>
      <c r="H64" s="28" t="str">
        <f>IF(A64="","",IF(VLOOKUP(A64,[1]令和3年度契約状況調査票!$C:$AR,23,FALSE)="②同種の他の契約の予定価格を類推されるおそれがあるため公表しない","同種の他の契約の予定価格を類推されるおそれがあるため公表しない",IF(VLOOKUP(A64,[1]令和3年度契約状況調査票!$C:$AR,23,FALSE)="－","－",IF(VLOOKUP(A64,[1]令和3年度契約状況調査票!$C:$AR,9,FALSE)&lt;&gt;"",TEXT(VLOOKUP(A64,[1]令和3年度契約状況調査票!$C:$AR,16,FALSE),"#,##0円")&amp;CHAR(10)&amp;"(A)",VLOOKUP(A64,[1]令和3年度契約状況調査票!$C:$AR,16,FALSE)))))</f>
        <v/>
      </c>
      <c r="I64" s="28" t="str">
        <f>IF(A64="","",VLOOKUP(A64,[1]令和3年度契約状況調査票!$C:$AR,17,FALSE))</f>
        <v/>
      </c>
      <c r="J64" s="29" t="str">
        <f>IF(A64="","",IF(VLOOKUP(A64,[1]令和3年度契約状況調査票!$C:$AR,23,FALSE)="②同種の他の契約の予定価格を類推されるおそれがあるため公表しない","－",IF(VLOOKUP(A64,[1]令和3年度契約状況調査票!$C:$AR,23,FALSE)="－","－",IF(VLOOKUP(A64,[1]令和3年度契約状況調査票!$C:$AR,9,FALSE)&lt;&gt;"",TEXT(VLOOKUP(A64,[1]令和3年度契約状況調査票!$C:$AR,19,FALSE),"#.0%")&amp;CHAR(10)&amp;"(B/A×100)",VLOOKUP(A64,[1]令和3年度契約状況調査票!$C:$AR,19,FALSE)))))</f>
        <v/>
      </c>
      <c r="K64" s="30" t="str">
        <f>IF(A64="","",IF(VLOOKUP(A64,[1]令和3年度契約状況調査票!$C:$AR,29,FALSE)="①公益社団法人","公社",IF(VLOOKUP(A64,[1]令和3年度契約状況調査票!$C:$AR,29,FALSE)="②公益財団法人","公財","")))</f>
        <v/>
      </c>
      <c r="L64" s="30" t="str">
        <f>IF(A64="","",VLOOKUP(A64,[1]令和3年度契約状況調査票!$C:$AR,30,FALSE))</f>
        <v/>
      </c>
      <c r="M64" s="31" t="str">
        <f>IF(A64="","",IF(VLOOKUP(A64,[1]令和3年度契約状況調査票!$C:$AR,30,FALSE)="国所管",VLOOKUP(A64,[1]令和3年度契約状況調査票!$C:$AR,24,FALSE),""))</f>
        <v/>
      </c>
      <c r="N64" s="32" t="str">
        <f>IF(A64="","",IF(AND(P64="○",O64="分担契約/単価契約"),"単価契約"&amp;CHAR(10)&amp;"予定調達総額 "&amp;TEXT(VLOOKUP(A64,[1]令和3年度契約状況調査票!$C:$AR,18,FALSE),"#,##0円")&amp;"(B)"&amp;CHAR(10)&amp;"分担契約"&amp;CHAR(10)&amp;VLOOKUP(A64,[1]令和3年度契約状況調査票!$C:$AR,34,FALSE),IF(AND(P64="○",O64="分担契約"),"分担契約"&amp;CHAR(10)&amp;"契約総額 "&amp;TEXT(VLOOKUP(A64,[1]令和3年度契約状況調査票!$C:$AR,18,FALSE),"#,##0円")&amp;"(B)"&amp;CHAR(10)&amp;VLOOKUP(A64,[1]令和3年度契約状況調査票!$C:$AR,34,FALSE),(IF(O64="分担契約/単価契約","単価契約"&amp;CHAR(10)&amp;"予定調達総額 "&amp;TEXT(VLOOKUP(A64,[1]令和3年度契約状況調査票!$C:$AR,18,FALSE),"#,##0円")&amp;CHAR(10)&amp;"分担契約"&amp;CHAR(10)&amp;VLOOKUP(A64,[1]令和3年度契約状況調査票!$C:$AR,34,FALSE),IF(O64="分担契約","分担契約"&amp;CHAR(10)&amp;"契約総額 "&amp;TEXT(VLOOKUP(A64,[1]令和3年度契約状況調査票!$C:$AR,18,FALSE),"#,##0円")&amp;CHAR(10)&amp;VLOOKUP(A64,[1]令和3年度契約状況調査票!$C:$AR,34,FALSE),IF(O64="単価契約","単価契約"&amp;CHAR(10)&amp;"予定調達総額 "&amp;TEXT(VLOOKUP(A64,[1]令和3年度契約状況調査票!$C:$AR,18,FALSE),"#,##0円")&amp;CHAR(10)&amp;VLOOKUP(A64,[1]令和3年度契約状況調査票!$C:$AR,34,FALSE),VLOOKUP(A64,[1]令和3年度契約状況調査票!$C:$AR,34,FALSE))))))))</f>
        <v/>
      </c>
      <c r="O64" s="21" t="str">
        <f>IF(A64="","",VLOOKUP(A64,[1]令和3年度契約状況調査票!$C:$BY,55,FALSE))</f>
        <v/>
      </c>
      <c r="P64" s="21" t="str">
        <f>IF(A64="","",IF(VLOOKUP(A64,[1]令和3年度契約状況調査票!$C:$AR,23,FALSE)="②同種の他の契約の予定価格を類推されるおそれがあるため公表しない","×","○"))</f>
        <v/>
      </c>
    </row>
    <row r="65" spans="1:16" s="21" customFormat="1" ht="60" hidden="1" customHeight="1" x14ac:dyDescent="0.15">
      <c r="A65" s="22" t="str">
        <f>IF(MAX([1]令和3年度契約状況調査票!C58:C303)&gt;=ROW()-5,ROW()-5,"")</f>
        <v/>
      </c>
      <c r="B65" s="23" t="str">
        <f>IF(A65="","",VLOOKUP(A65,[1]令和3年度契約状況調査票!$C:$AR,7,FALSE))</f>
        <v/>
      </c>
      <c r="C65" s="24" t="str">
        <f>IF(A65="","",VLOOKUP(A65,[1]令和3年度契約状況調査票!$C:$AR,8,FALSE))</f>
        <v/>
      </c>
      <c r="D65" s="25" t="str">
        <f>IF(A65="","",VLOOKUP(A65,[1]令和3年度契約状況調査票!$C:$AR,11,FALSE))</f>
        <v/>
      </c>
      <c r="E65" s="23" t="str">
        <f>IF(A65="","",VLOOKUP(A65,[1]令和3年度契約状況調査票!$C:$AR,12,FALSE))</f>
        <v/>
      </c>
      <c r="F65" s="26" t="str">
        <f>IF(A65="","",VLOOKUP(A65,[1]令和3年度契約状況調査票!$C:$AR,13,FALSE))</f>
        <v/>
      </c>
      <c r="G65" s="27" t="str">
        <f>IF(A65="","",IF(VLOOKUP(A65,[1]令和3年度契約状況調査票!$C:$AR,14,FALSE)="②一般競争入札（総合評価方式）","一般競争入札"&amp;CHAR(10)&amp;"（総合評価方式）","一般競争入札"))</f>
        <v/>
      </c>
      <c r="H65" s="28" t="str">
        <f>IF(A65="","",IF(VLOOKUP(A65,[1]令和3年度契約状況調査票!$C:$AR,23,FALSE)="②同種の他の契約の予定価格を類推されるおそれがあるため公表しない","同種の他の契約の予定価格を類推されるおそれがあるため公表しない",IF(VLOOKUP(A65,[1]令和3年度契約状況調査票!$C:$AR,23,FALSE)="－","－",IF(VLOOKUP(A65,[1]令和3年度契約状況調査票!$C:$AR,9,FALSE)&lt;&gt;"",TEXT(VLOOKUP(A65,[1]令和3年度契約状況調査票!$C:$AR,16,FALSE),"#,##0円")&amp;CHAR(10)&amp;"(A)",VLOOKUP(A65,[1]令和3年度契約状況調査票!$C:$AR,16,FALSE)))))</f>
        <v/>
      </c>
      <c r="I65" s="28" t="str">
        <f>IF(A65="","",VLOOKUP(A65,[1]令和3年度契約状況調査票!$C:$AR,17,FALSE))</f>
        <v/>
      </c>
      <c r="J65" s="29" t="str">
        <f>IF(A65="","",IF(VLOOKUP(A65,[1]令和3年度契約状況調査票!$C:$AR,23,FALSE)="②同種の他の契約の予定価格を類推されるおそれがあるため公表しない","－",IF(VLOOKUP(A65,[1]令和3年度契約状況調査票!$C:$AR,23,FALSE)="－","－",IF(VLOOKUP(A65,[1]令和3年度契約状況調査票!$C:$AR,9,FALSE)&lt;&gt;"",TEXT(VLOOKUP(A65,[1]令和3年度契約状況調査票!$C:$AR,19,FALSE),"#.0%")&amp;CHAR(10)&amp;"(B/A×100)",VLOOKUP(A65,[1]令和3年度契約状況調査票!$C:$AR,19,FALSE)))))</f>
        <v/>
      </c>
      <c r="K65" s="30" t="str">
        <f>IF(A65="","",IF(VLOOKUP(A65,[1]令和3年度契約状況調査票!$C:$AR,29,FALSE)="①公益社団法人","公社",IF(VLOOKUP(A65,[1]令和3年度契約状況調査票!$C:$AR,29,FALSE)="②公益財団法人","公財","")))</f>
        <v/>
      </c>
      <c r="L65" s="30" t="str">
        <f>IF(A65="","",VLOOKUP(A65,[1]令和3年度契約状況調査票!$C:$AR,30,FALSE))</f>
        <v/>
      </c>
      <c r="M65" s="31" t="str">
        <f>IF(A65="","",IF(VLOOKUP(A65,[1]令和3年度契約状況調査票!$C:$AR,30,FALSE)="国所管",VLOOKUP(A65,[1]令和3年度契約状況調査票!$C:$AR,24,FALSE),""))</f>
        <v/>
      </c>
      <c r="N65" s="32" t="str">
        <f>IF(A65="","",IF(AND(P65="○",O65="分担契約/単価契約"),"単価契約"&amp;CHAR(10)&amp;"予定調達総額 "&amp;TEXT(VLOOKUP(A65,[1]令和3年度契約状況調査票!$C:$AR,18,FALSE),"#,##0円")&amp;"(B)"&amp;CHAR(10)&amp;"分担契約"&amp;CHAR(10)&amp;VLOOKUP(A65,[1]令和3年度契約状況調査票!$C:$AR,34,FALSE),IF(AND(P65="○",O65="分担契約"),"分担契約"&amp;CHAR(10)&amp;"契約総額 "&amp;TEXT(VLOOKUP(A65,[1]令和3年度契約状況調査票!$C:$AR,18,FALSE),"#,##0円")&amp;"(B)"&amp;CHAR(10)&amp;VLOOKUP(A65,[1]令和3年度契約状況調査票!$C:$AR,34,FALSE),(IF(O65="分担契約/単価契約","単価契約"&amp;CHAR(10)&amp;"予定調達総額 "&amp;TEXT(VLOOKUP(A65,[1]令和3年度契約状況調査票!$C:$AR,18,FALSE),"#,##0円")&amp;CHAR(10)&amp;"分担契約"&amp;CHAR(10)&amp;VLOOKUP(A65,[1]令和3年度契約状況調査票!$C:$AR,34,FALSE),IF(O65="分担契約","分担契約"&amp;CHAR(10)&amp;"契約総額 "&amp;TEXT(VLOOKUP(A65,[1]令和3年度契約状況調査票!$C:$AR,18,FALSE),"#,##0円")&amp;CHAR(10)&amp;VLOOKUP(A65,[1]令和3年度契約状況調査票!$C:$AR,34,FALSE),IF(O65="単価契約","単価契約"&amp;CHAR(10)&amp;"予定調達総額 "&amp;TEXT(VLOOKUP(A65,[1]令和3年度契約状況調査票!$C:$AR,18,FALSE),"#,##0円")&amp;CHAR(10)&amp;VLOOKUP(A65,[1]令和3年度契約状況調査票!$C:$AR,34,FALSE),VLOOKUP(A65,[1]令和3年度契約状況調査票!$C:$AR,34,FALSE))))))))</f>
        <v/>
      </c>
      <c r="O65" s="21" t="str">
        <f>IF(A65="","",VLOOKUP(A65,[1]令和3年度契約状況調査票!$C:$BY,55,FALSE))</f>
        <v/>
      </c>
      <c r="P65" s="21" t="str">
        <f>IF(A65="","",IF(VLOOKUP(A65,[1]令和3年度契約状況調査票!$C:$AR,23,FALSE)="②同種の他の契約の予定価格を類推されるおそれがあるため公表しない","×","○"))</f>
        <v/>
      </c>
    </row>
    <row r="66" spans="1:16" s="21" customFormat="1" ht="60" hidden="1" customHeight="1" x14ac:dyDescent="0.15">
      <c r="A66" s="22" t="str">
        <f>IF(MAX([1]令和3年度契約状況調査票!C59:C304)&gt;=ROW()-5,ROW()-5,"")</f>
        <v/>
      </c>
      <c r="B66" s="23" t="str">
        <f>IF(A66="","",VLOOKUP(A66,[1]令和3年度契約状況調査票!$C:$AR,7,FALSE))</f>
        <v/>
      </c>
      <c r="C66" s="24" t="str">
        <f>IF(A66="","",VLOOKUP(A66,[1]令和3年度契約状況調査票!$C:$AR,8,FALSE))</f>
        <v/>
      </c>
      <c r="D66" s="25" t="str">
        <f>IF(A66="","",VLOOKUP(A66,[1]令和3年度契約状況調査票!$C:$AR,11,FALSE))</f>
        <v/>
      </c>
      <c r="E66" s="23" t="str">
        <f>IF(A66="","",VLOOKUP(A66,[1]令和3年度契約状況調査票!$C:$AR,12,FALSE))</f>
        <v/>
      </c>
      <c r="F66" s="26" t="str">
        <f>IF(A66="","",VLOOKUP(A66,[1]令和3年度契約状況調査票!$C:$AR,13,FALSE))</f>
        <v/>
      </c>
      <c r="G66" s="27" t="str">
        <f>IF(A66="","",IF(VLOOKUP(A66,[1]令和3年度契約状況調査票!$C:$AR,14,FALSE)="②一般競争入札（総合評価方式）","一般競争入札"&amp;CHAR(10)&amp;"（総合評価方式）","一般競争入札"))</f>
        <v/>
      </c>
      <c r="H66" s="28" t="str">
        <f>IF(A66="","",IF(VLOOKUP(A66,[1]令和3年度契約状況調査票!$C:$AR,23,FALSE)="②同種の他の契約の予定価格を類推されるおそれがあるため公表しない","同種の他の契約の予定価格を類推されるおそれがあるため公表しない",IF(VLOOKUP(A66,[1]令和3年度契約状況調査票!$C:$AR,23,FALSE)="－","－",IF(VLOOKUP(A66,[1]令和3年度契約状況調査票!$C:$AR,9,FALSE)&lt;&gt;"",TEXT(VLOOKUP(A66,[1]令和3年度契約状況調査票!$C:$AR,16,FALSE),"#,##0円")&amp;CHAR(10)&amp;"(A)",VLOOKUP(A66,[1]令和3年度契約状況調査票!$C:$AR,16,FALSE)))))</f>
        <v/>
      </c>
      <c r="I66" s="28" t="str">
        <f>IF(A66="","",VLOOKUP(A66,[1]令和3年度契約状況調査票!$C:$AR,17,FALSE))</f>
        <v/>
      </c>
      <c r="J66" s="29" t="str">
        <f>IF(A66="","",IF(VLOOKUP(A66,[1]令和3年度契約状況調査票!$C:$AR,23,FALSE)="②同種の他の契約の予定価格を類推されるおそれがあるため公表しない","－",IF(VLOOKUP(A66,[1]令和3年度契約状況調査票!$C:$AR,23,FALSE)="－","－",IF(VLOOKUP(A66,[1]令和3年度契約状況調査票!$C:$AR,9,FALSE)&lt;&gt;"",TEXT(VLOOKUP(A66,[1]令和3年度契約状況調査票!$C:$AR,19,FALSE),"#.0%")&amp;CHAR(10)&amp;"(B/A×100)",VLOOKUP(A66,[1]令和3年度契約状況調査票!$C:$AR,19,FALSE)))))</f>
        <v/>
      </c>
      <c r="K66" s="30" t="str">
        <f>IF(A66="","",IF(VLOOKUP(A66,[1]令和3年度契約状況調査票!$C:$AR,29,FALSE)="①公益社団法人","公社",IF(VLOOKUP(A66,[1]令和3年度契約状況調査票!$C:$AR,29,FALSE)="②公益財団法人","公財","")))</f>
        <v/>
      </c>
      <c r="L66" s="30" t="str">
        <f>IF(A66="","",VLOOKUP(A66,[1]令和3年度契約状況調査票!$C:$AR,30,FALSE))</f>
        <v/>
      </c>
      <c r="M66" s="31" t="str">
        <f>IF(A66="","",IF(VLOOKUP(A66,[1]令和3年度契約状況調査票!$C:$AR,30,FALSE)="国所管",VLOOKUP(A66,[1]令和3年度契約状況調査票!$C:$AR,24,FALSE),""))</f>
        <v/>
      </c>
      <c r="N66" s="32" t="str">
        <f>IF(A66="","",IF(AND(P66="○",O66="分担契約/単価契約"),"単価契約"&amp;CHAR(10)&amp;"予定調達総額 "&amp;TEXT(VLOOKUP(A66,[1]令和3年度契約状況調査票!$C:$AR,18,FALSE),"#,##0円")&amp;"(B)"&amp;CHAR(10)&amp;"分担契約"&amp;CHAR(10)&amp;VLOOKUP(A66,[1]令和3年度契約状況調査票!$C:$AR,34,FALSE),IF(AND(P66="○",O66="分担契約"),"分担契約"&amp;CHAR(10)&amp;"契約総額 "&amp;TEXT(VLOOKUP(A66,[1]令和3年度契約状況調査票!$C:$AR,18,FALSE),"#,##0円")&amp;"(B)"&amp;CHAR(10)&amp;VLOOKUP(A66,[1]令和3年度契約状況調査票!$C:$AR,34,FALSE),(IF(O66="分担契約/単価契約","単価契約"&amp;CHAR(10)&amp;"予定調達総額 "&amp;TEXT(VLOOKUP(A66,[1]令和3年度契約状況調査票!$C:$AR,18,FALSE),"#,##0円")&amp;CHAR(10)&amp;"分担契約"&amp;CHAR(10)&amp;VLOOKUP(A66,[1]令和3年度契約状況調査票!$C:$AR,34,FALSE),IF(O66="分担契約","分担契約"&amp;CHAR(10)&amp;"契約総額 "&amp;TEXT(VLOOKUP(A66,[1]令和3年度契約状況調査票!$C:$AR,18,FALSE),"#,##0円")&amp;CHAR(10)&amp;VLOOKUP(A66,[1]令和3年度契約状況調査票!$C:$AR,34,FALSE),IF(O66="単価契約","単価契約"&amp;CHAR(10)&amp;"予定調達総額 "&amp;TEXT(VLOOKUP(A66,[1]令和3年度契約状況調査票!$C:$AR,18,FALSE),"#,##0円")&amp;CHAR(10)&amp;VLOOKUP(A66,[1]令和3年度契約状況調査票!$C:$AR,34,FALSE),VLOOKUP(A66,[1]令和3年度契約状況調査票!$C:$AR,34,FALSE))))))))</f>
        <v/>
      </c>
      <c r="O66" s="21" t="str">
        <f>IF(A66="","",VLOOKUP(A66,[1]令和3年度契約状況調査票!$C:$BY,55,FALSE))</f>
        <v/>
      </c>
      <c r="P66" s="21" t="str">
        <f>IF(A66="","",IF(VLOOKUP(A66,[1]令和3年度契約状況調査票!$C:$AR,23,FALSE)="②同種の他の契約の予定価格を類推されるおそれがあるため公表しない","×","○"))</f>
        <v/>
      </c>
    </row>
    <row r="67" spans="1:16" s="21" customFormat="1" ht="60" hidden="1" customHeight="1" x14ac:dyDescent="0.15">
      <c r="A67" s="22" t="str">
        <f>IF(MAX([1]令和3年度契約状況調査票!C60:C305)&gt;=ROW()-5,ROW()-5,"")</f>
        <v/>
      </c>
      <c r="B67" s="23" t="str">
        <f>IF(A67="","",VLOOKUP(A67,[1]令和3年度契約状況調査票!$C:$AR,7,FALSE))</f>
        <v/>
      </c>
      <c r="C67" s="24" t="str">
        <f>IF(A67="","",VLOOKUP(A67,[1]令和3年度契約状況調査票!$C:$AR,8,FALSE))</f>
        <v/>
      </c>
      <c r="D67" s="25" t="str">
        <f>IF(A67="","",VLOOKUP(A67,[1]令和3年度契約状況調査票!$C:$AR,11,FALSE))</f>
        <v/>
      </c>
      <c r="E67" s="23" t="str">
        <f>IF(A67="","",VLOOKUP(A67,[1]令和3年度契約状況調査票!$C:$AR,12,FALSE))</f>
        <v/>
      </c>
      <c r="F67" s="26" t="str">
        <f>IF(A67="","",VLOOKUP(A67,[1]令和3年度契約状況調査票!$C:$AR,13,FALSE))</f>
        <v/>
      </c>
      <c r="G67" s="27" t="str">
        <f>IF(A67="","",IF(VLOOKUP(A67,[1]令和3年度契約状況調査票!$C:$AR,14,FALSE)="②一般競争入札（総合評価方式）","一般競争入札"&amp;CHAR(10)&amp;"（総合評価方式）","一般競争入札"))</f>
        <v/>
      </c>
      <c r="H67" s="28" t="str">
        <f>IF(A67="","",IF(VLOOKUP(A67,[1]令和3年度契約状況調査票!$C:$AR,23,FALSE)="②同種の他の契約の予定価格を類推されるおそれがあるため公表しない","同種の他の契約の予定価格を類推されるおそれがあるため公表しない",IF(VLOOKUP(A67,[1]令和3年度契約状況調査票!$C:$AR,23,FALSE)="－","－",IF(VLOOKUP(A67,[1]令和3年度契約状況調査票!$C:$AR,9,FALSE)&lt;&gt;"",TEXT(VLOOKUP(A67,[1]令和3年度契約状況調査票!$C:$AR,16,FALSE),"#,##0円")&amp;CHAR(10)&amp;"(A)",VLOOKUP(A67,[1]令和3年度契約状況調査票!$C:$AR,16,FALSE)))))</f>
        <v/>
      </c>
      <c r="I67" s="28" t="str">
        <f>IF(A67="","",VLOOKUP(A67,[1]令和3年度契約状況調査票!$C:$AR,17,FALSE))</f>
        <v/>
      </c>
      <c r="J67" s="29" t="str">
        <f>IF(A67="","",IF(VLOOKUP(A67,[1]令和3年度契約状況調査票!$C:$AR,23,FALSE)="②同種の他の契約の予定価格を類推されるおそれがあるため公表しない","－",IF(VLOOKUP(A67,[1]令和3年度契約状況調査票!$C:$AR,23,FALSE)="－","－",IF(VLOOKUP(A67,[1]令和3年度契約状況調査票!$C:$AR,9,FALSE)&lt;&gt;"",TEXT(VLOOKUP(A67,[1]令和3年度契約状況調査票!$C:$AR,19,FALSE),"#.0%")&amp;CHAR(10)&amp;"(B/A×100)",VLOOKUP(A67,[1]令和3年度契約状況調査票!$C:$AR,19,FALSE)))))</f>
        <v/>
      </c>
      <c r="K67" s="30" t="str">
        <f>IF(A67="","",IF(VLOOKUP(A67,[1]令和3年度契約状況調査票!$C:$AR,29,FALSE)="①公益社団法人","公社",IF(VLOOKUP(A67,[1]令和3年度契約状況調査票!$C:$AR,29,FALSE)="②公益財団法人","公財","")))</f>
        <v/>
      </c>
      <c r="L67" s="30" t="str">
        <f>IF(A67="","",VLOOKUP(A67,[1]令和3年度契約状況調査票!$C:$AR,30,FALSE))</f>
        <v/>
      </c>
      <c r="M67" s="31" t="str">
        <f>IF(A67="","",IF(VLOOKUP(A67,[1]令和3年度契約状況調査票!$C:$AR,30,FALSE)="国所管",VLOOKUP(A67,[1]令和3年度契約状況調査票!$C:$AR,24,FALSE),""))</f>
        <v/>
      </c>
      <c r="N67" s="32" t="str">
        <f>IF(A67="","",IF(AND(P67="○",O67="分担契約/単価契約"),"単価契約"&amp;CHAR(10)&amp;"予定調達総額 "&amp;TEXT(VLOOKUP(A67,[1]令和3年度契約状況調査票!$C:$AR,18,FALSE),"#,##0円")&amp;"(B)"&amp;CHAR(10)&amp;"分担契約"&amp;CHAR(10)&amp;VLOOKUP(A67,[1]令和3年度契約状況調査票!$C:$AR,34,FALSE),IF(AND(P67="○",O67="分担契約"),"分担契約"&amp;CHAR(10)&amp;"契約総額 "&amp;TEXT(VLOOKUP(A67,[1]令和3年度契約状況調査票!$C:$AR,18,FALSE),"#,##0円")&amp;"(B)"&amp;CHAR(10)&amp;VLOOKUP(A67,[1]令和3年度契約状況調査票!$C:$AR,34,FALSE),(IF(O67="分担契約/単価契約","単価契約"&amp;CHAR(10)&amp;"予定調達総額 "&amp;TEXT(VLOOKUP(A67,[1]令和3年度契約状況調査票!$C:$AR,18,FALSE),"#,##0円")&amp;CHAR(10)&amp;"分担契約"&amp;CHAR(10)&amp;VLOOKUP(A67,[1]令和3年度契約状況調査票!$C:$AR,34,FALSE),IF(O67="分担契約","分担契約"&amp;CHAR(10)&amp;"契約総額 "&amp;TEXT(VLOOKUP(A67,[1]令和3年度契約状況調査票!$C:$AR,18,FALSE),"#,##0円")&amp;CHAR(10)&amp;VLOOKUP(A67,[1]令和3年度契約状況調査票!$C:$AR,34,FALSE),IF(O67="単価契約","単価契約"&amp;CHAR(10)&amp;"予定調達総額 "&amp;TEXT(VLOOKUP(A67,[1]令和3年度契約状況調査票!$C:$AR,18,FALSE),"#,##0円")&amp;CHAR(10)&amp;VLOOKUP(A67,[1]令和3年度契約状況調査票!$C:$AR,34,FALSE),VLOOKUP(A67,[1]令和3年度契約状況調査票!$C:$AR,34,FALSE))))))))</f>
        <v/>
      </c>
      <c r="O67" s="21" t="str">
        <f>IF(A67="","",VLOOKUP(A67,[1]令和3年度契約状況調査票!$C:$BY,55,FALSE))</f>
        <v/>
      </c>
      <c r="P67" s="21" t="str">
        <f>IF(A67="","",IF(VLOOKUP(A67,[1]令和3年度契約状況調査票!$C:$AR,23,FALSE)="②同種の他の契約の予定価格を類推されるおそれがあるため公表しない","×","○"))</f>
        <v/>
      </c>
    </row>
    <row r="68" spans="1:16" s="21" customFormat="1" ht="60" hidden="1" customHeight="1" x14ac:dyDescent="0.15">
      <c r="A68" s="22" t="str">
        <f>IF(MAX([1]令和3年度契約状況調査票!C61:C306)&gt;=ROW()-5,ROW()-5,"")</f>
        <v/>
      </c>
      <c r="B68" s="23" t="str">
        <f>IF(A68="","",VLOOKUP(A68,[1]令和3年度契約状況調査票!$C:$AR,7,FALSE))</f>
        <v/>
      </c>
      <c r="C68" s="24" t="str">
        <f>IF(A68="","",VLOOKUP(A68,[1]令和3年度契約状況調査票!$C:$AR,8,FALSE))</f>
        <v/>
      </c>
      <c r="D68" s="25" t="str">
        <f>IF(A68="","",VLOOKUP(A68,[1]令和3年度契約状況調査票!$C:$AR,11,FALSE))</f>
        <v/>
      </c>
      <c r="E68" s="23" t="str">
        <f>IF(A68="","",VLOOKUP(A68,[1]令和3年度契約状況調査票!$C:$AR,12,FALSE))</f>
        <v/>
      </c>
      <c r="F68" s="26" t="str">
        <f>IF(A68="","",VLOOKUP(A68,[1]令和3年度契約状況調査票!$C:$AR,13,FALSE))</f>
        <v/>
      </c>
      <c r="G68" s="27" t="str">
        <f>IF(A68="","",IF(VLOOKUP(A68,[1]令和3年度契約状況調査票!$C:$AR,14,FALSE)="②一般競争入札（総合評価方式）","一般競争入札"&amp;CHAR(10)&amp;"（総合評価方式）","一般競争入札"))</f>
        <v/>
      </c>
      <c r="H68" s="28" t="str">
        <f>IF(A68="","",IF(VLOOKUP(A68,[1]令和3年度契約状況調査票!$C:$AR,23,FALSE)="②同種の他の契約の予定価格を類推されるおそれがあるため公表しない","同種の他の契約の予定価格を類推されるおそれがあるため公表しない",IF(VLOOKUP(A68,[1]令和3年度契約状況調査票!$C:$AR,23,FALSE)="－","－",IF(VLOOKUP(A68,[1]令和3年度契約状況調査票!$C:$AR,9,FALSE)&lt;&gt;"",TEXT(VLOOKUP(A68,[1]令和3年度契約状況調査票!$C:$AR,16,FALSE),"#,##0円")&amp;CHAR(10)&amp;"(A)",VLOOKUP(A68,[1]令和3年度契約状況調査票!$C:$AR,16,FALSE)))))</f>
        <v/>
      </c>
      <c r="I68" s="28" t="str">
        <f>IF(A68="","",VLOOKUP(A68,[1]令和3年度契約状況調査票!$C:$AR,17,FALSE))</f>
        <v/>
      </c>
      <c r="J68" s="29" t="str">
        <f>IF(A68="","",IF(VLOOKUP(A68,[1]令和3年度契約状況調査票!$C:$AR,23,FALSE)="②同種の他の契約の予定価格を類推されるおそれがあるため公表しない","－",IF(VLOOKUP(A68,[1]令和3年度契約状況調査票!$C:$AR,23,FALSE)="－","－",IF(VLOOKUP(A68,[1]令和3年度契約状況調査票!$C:$AR,9,FALSE)&lt;&gt;"",TEXT(VLOOKUP(A68,[1]令和3年度契約状況調査票!$C:$AR,19,FALSE),"#.0%")&amp;CHAR(10)&amp;"(B/A×100)",VLOOKUP(A68,[1]令和3年度契約状況調査票!$C:$AR,19,FALSE)))))</f>
        <v/>
      </c>
      <c r="K68" s="30" t="str">
        <f>IF(A68="","",IF(VLOOKUP(A68,[1]令和3年度契約状況調査票!$C:$AR,29,FALSE)="①公益社団法人","公社",IF(VLOOKUP(A68,[1]令和3年度契約状況調査票!$C:$AR,29,FALSE)="②公益財団法人","公財","")))</f>
        <v/>
      </c>
      <c r="L68" s="30" t="str">
        <f>IF(A68="","",VLOOKUP(A68,[1]令和3年度契約状況調査票!$C:$AR,30,FALSE))</f>
        <v/>
      </c>
      <c r="M68" s="31" t="str">
        <f>IF(A68="","",IF(VLOOKUP(A68,[1]令和3年度契約状況調査票!$C:$AR,30,FALSE)="国所管",VLOOKUP(A68,[1]令和3年度契約状況調査票!$C:$AR,24,FALSE),""))</f>
        <v/>
      </c>
      <c r="N68" s="32" t="str">
        <f>IF(A68="","",IF(AND(P68="○",O68="分担契約/単価契約"),"単価契約"&amp;CHAR(10)&amp;"予定調達総額 "&amp;TEXT(VLOOKUP(A68,[1]令和3年度契約状況調査票!$C:$AR,18,FALSE),"#,##0円")&amp;"(B)"&amp;CHAR(10)&amp;"分担契約"&amp;CHAR(10)&amp;VLOOKUP(A68,[1]令和3年度契約状況調査票!$C:$AR,34,FALSE),IF(AND(P68="○",O68="分担契約"),"分担契約"&amp;CHAR(10)&amp;"契約総額 "&amp;TEXT(VLOOKUP(A68,[1]令和3年度契約状況調査票!$C:$AR,18,FALSE),"#,##0円")&amp;"(B)"&amp;CHAR(10)&amp;VLOOKUP(A68,[1]令和3年度契約状況調査票!$C:$AR,34,FALSE),(IF(O68="分担契約/単価契約","単価契約"&amp;CHAR(10)&amp;"予定調達総額 "&amp;TEXT(VLOOKUP(A68,[1]令和3年度契約状況調査票!$C:$AR,18,FALSE),"#,##0円")&amp;CHAR(10)&amp;"分担契約"&amp;CHAR(10)&amp;VLOOKUP(A68,[1]令和3年度契約状況調査票!$C:$AR,34,FALSE),IF(O68="分担契約","分担契約"&amp;CHAR(10)&amp;"契約総額 "&amp;TEXT(VLOOKUP(A68,[1]令和3年度契約状況調査票!$C:$AR,18,FALSE),"#,##0円")&amp;CHAR(10)&amp;VLOOKUP(A68,[1]令和3年度契約状況調査票!$C:$AR,34,FALSE),IF(O68="単価契約","単価契約"&amp;CHAR(10)&amp;"予定調達総額 "&amp;TEXT(VLOOKUP(A68,[1]令和3年度契約状況調査票!$C:$AR,18,FALSE),"#,##0円")&amp;CHAR(10)&amp;VLOOKUP(A68,[1]令和3年度契約状況調査票!$C:$AR,34,FALSE),VLOOKUP(A68,[1]令和3年度契約状況調査票!$C:$AR,34,FALSE))))))))</f>
        <v/>
      </c>
      <c r="O68" s="21" t="str">
        <f>IF(A68="","",VLOOKUP(A68,[1]令和3年度契約状況調査票!$C:$BY,55,FALSE))</f>
        <v/>
      </c>
      <c r="P68" s="21" t="str">
        <f>IF(A68="","",IF(VLOOKUP(A68,[1]令和3年度契約状況調査票!$C:$AR,23,FALSE)="②同種の他の契約の予定価格を類推されるおそれがあるため公表しない","×","○"))</f>
        <v/>
      </c>
    </row>
    <row r="69" spans="1:16" s="21" customFormat="1" ht="60" hidden="1" customHeight="1" x14ac:dyDescent="0.15">
      <c r="A69" s="22" t="str">
        <f>IF(MAX([1]令和3年度契約状況調査票!C62:C307)&gt;=ROW()-5,ROW()-5,"")</f>
        <v/>
      </c>
      <c r="B69" s="23" t="str">
        <f>IF(A69="","",VLOOKUP(A69,[1]令和3年度契約状況調査票!$C:$AR,7,FALSE))</f>
        <v/>
      </c>
      <c r="C69" s="24" t="str">
        <f>IF(A69="","",VLOOKUP(A69,[1]令和3年度契約状況調査票!$C:$AR,8,FALSE))</f>
        <v/>
      </c>
      <c r="D69" s="25" t="str">
        <f>IF(A69="","",VLOOKUP(A69,[1]令和3年度契約状況調査票!$C:$AR,11,FALSE))</f>
        <v/>
      </c>
      <c r="E69" s="23" t="str">
        <f>IF(A69="","",VLOOKUP(A69,[1]令和3年度契約状況調査票!$C:$AR,12,FALSE))</f>
        <v/>
      </c>
      <c r="F69" s="26" t="str">
        <f>IF(A69="","",VLOOKUP(A69,[1]令和3年度契約状況調査票!$C:$AR,13,FALSE))</f>
        <v/>
      </c>
      <c r="G69" s="27" t="str">
        <f>IF(A69="","",IF(VLOOKUP(A69,[1]令和3年度契約状況調査票!$C:$AR,14,FALSE)="②一般競争入札（総合評価方式）","一般競争入札"&amp;CHAR(10)&amp;"（総合評価方式）","一般競争入札"))</f>
        <v/>
      </c>
      <c r="H69" s="28" t="str">
        <f>IF(A69="","",IF(VLOOKUP(A69,[1]令和3年度契約状況調査票!$C:$AR,23,FALSE)="②同種の他の契約の予定価格を類推されるおそれがあるため公表しない","同種の他の契約の予定価格を類推されるおそれがあるため公表しない",IF(VLOOKUP(A69,[1]令和3年度契約状況調査票!$C:$AR,23,FALSE)="－","－",IF(VLOOKUP(A69,[1]令和3年度契約状況調査票!$C:$AR,9,FALSE)&lt;&gt;"",TEXT(VLOOKUP(A69,[1]令和3年度契約状況調査票!$C:$AR,16,FALSE),"#,##0円")&amp;CHAR(10)&amp;"(A)",VLOOKUP(A69,[1]令和3年度契約状況調査票!$C:$AR,16,FALSE)))))</f>
        <v/>
      </c>
      <c r="I69" s="28" t="str">
        <f>IF(A69="","",VLOOKUP(A69,[1]令和3年度契約状況調査票!$C:$AR,17,FALSE))</f>
        <v/>
      </c>
      <c r="J69" s="29" t="str">
        <f>IF(A69="","",IF(VLOOKUP(A69,[1]令和3年度契約状況調査票!$C:$AR,23,FALSE)="②同種の他の契約の予定価格を類推されるおそれがあるため公表しない","－",IF(VLOOKUP(A69,[1]令和3年度契約状況調査票!$C:$AR,23,FALSE)="－","－",IF(VLOOKUP(A69,[1]令和3年度契約状況調査票!$C:$AR,9,FALSE)&lt;&gt;"",TEXT(VLOOKUP(A69,[1]令和3年度契約状況調査票!$C:$AR,19,FALSE),"#.0%")&amp;CHAR(10)&amp;"(B/A×100)",VLOOKUP(A69,[1]令和3年度契約状況調査票!$C:$AR,19,FALSE)))))</f>
        <v/>
      </c>
      <c r="K69" s="30" t="str">
        <f>IF(A69="","",IF(VLOOKUP(A69,[1]令和3年度契約状況調査票!$C:$AR,29,FALSE)="①公益社団法人","公社",IF(VLOOKUP(A69,[1]令和3年度契約状況調査票!$C:$AR,29,FALSE)="②公益財団法人","公財","")))</f>
        <v/>
      </c>
      <c r="L69" s="30" t="str">
        <f>IF(A69="","",VLOOKUP(A69,[1]令和3年度契約状況調査票!$C:$AR,30,FALSE))</f>
        <v/>
      </c>
      <c r="M69" s="31" t="str">
        <f>IF(A69="","",IF(VLOOKUP(A69,[1]令和3年度契約状況調査票!$C:$AR,30,FALSE)="国所管",VLOOKUP(A69,[1]令和3年度契約状況調査票!$C:$AR,24,FALSE),""))</f>
        <v/>
      </c>
      <c r="N69" s="32" t="str">
        <f>IF(A69="","",IF(AND(P69="○",O69="分担契約/単価契約"),"単価契約"&amp;CHAR(10)&amp;"予定調達総額 "&amp;TEXT(VLOOKUP(A69,[1]令和3年度契約状況調査票!$C:$AR,18,FALSE),"#,##0円")&amp;"(B)"&amp;CHAR(10)&amp;"分担契約"&amp;CHAR(10)&amp;VLOOKUP(A69,[1]令和3年度契約状況調査票!$C:$AR,34,FALSE),IF(AND(P69="○",O69="分担契約"),"分担契約"&amp;CHAR(10)&amp;"契約総額 "&amp;TEXT(VLOOKUP(A69,[1]令和3年度契約状況調査票!$C:$AR,18,FALSE),"#,##0円")&amp;"(B)"&amp;CHAR(10)&amp;VLOOKUP(A69,[1]令和3年度契約状況調査票!$C:$AR,34,FALSE),(IF(O69="分担契約/単価契約","単価契約"&amp;CHAR(10)&amp;"予定調達総額 "&amp;TEXT(VLOOKUP(A69,[1]令和3年度契約状況調査票!$C:$AR,18,FALSE),"#,##0円")&amp;CHAR(10)&amp;"分担契約"&amp;CHAR(10)&amp;VLOOKUP(A69,[1]令和3年度契約状況調査票!$C:$AR,34,FALSE),IF(O69="分担契約","分担契約"&amp;CHAR(10)&amp;"契約総額 "&amp;TEXT(VLOOKUP(A69,[1]令和3年度契約状況調査票!$C:$AR,18,FALSE),"#,##0円")&amp;CHAR(10)&amp;VLOOKUP(A69,[1]令和3年度契約状況調査票!$C:$AR,34,FALSE),IF(O69="単価契約","単価契約"&amp;CHAR(10)&amp;"予定調達総額 "&amp;TEXT(VLOOKUP(A69,[1]令和3年度契約状況調査票!$C:$AR,18,FALSE),"#,##0円")&amp;CHAR(10)&amp;VLOOKUP(A69,[1]令和3年度契約状況調査票!$C:$AR,34,FALSE),VLOOKUP(A69,[1]令和3年度契約状況調査票!$C:$AR,34,FALSE))))))))</f>
        <v/>
      </c>
      <c r="O69" s="21" t="str">
        <f>IF(A69="","",VLOOKUP(A69,[1]令和3年度契約状況調査票!$C:$BY,55,FALSE))</f>
        <v/>
      </c>
      <c r="P69" s="21" t="str">
        <f>IF(A69="","",IF(VLOOKUP(A69,[1]令和3年度契約状況調査票!$C:$AR,23,FALSE)="②同種の他の契約の予定価格を類推されるおそれがあるため公表しない","×","○"))</f>
        <v/>
      </c>
    </row>
    <row r="70" spans="1:16" s="21" customFormat="1" ht="60" hidden="1" customHeight="1" x14ac:dyDescent="0.15">
      <c r="A70" s="22" t="str">
        <f>IF(MAX([1]令和3年度契約状況調査票!C63:C308)&gt;=ROW()-5,ROW()-5,"")</f>
        <v/>
      </c>
      <c r="B70" s="23" t="str">
        <f>IF(A70="","",VLOOKUP(A70,[1]令和3年度契約状況調査票!$C:$AR,7,FALSE))</f>
        <v/>
      </c>
      <c r="C70" s="24" t="str">
        <f>IF(A70="","",VLOOKUP(A70,[1]令和3年度契約状況調査票!$C:$AR,8,FALSE))</f>
        <v/>
      </c>
      <c r="D70" s="25" t="str">
        <f>IF(A70="","",VLOOKUP(A70,[1]令和3年度契約状況調査票!$C:$AR,11,FALSE))</f>
        <v/>
      </c>
      <c r="E70" s="23" t="str">
        <f>IF(A70="","",VLOOKUP(A70,[1]令和3年度契約状況調査票!$C:$AR,12,FALSE))</f>
        <v/>
      </c>
      <c r="F70" s="26" t="str">
        <f>IF(A70="","",VLOOKUP(A70,[1]令和3年度契約状況調査票!$C:$AR,13,FALSE))</f>
        <v/>
      </c>
      <c r="G70" s="27" t="str">
        <f>IF(A70="","",IF(VLOOKUP(A70,[1]令和3年度契約状況調査票!$C:$AR,14,FALSE)="②一般競争入札（総合評価方式）","一般競争入札"&amp;CHAR(10)&amp;"（総合評価方式）","一般競争入札"))</f>
        <v/>
      </c>
      <c r="H70" s="28" t="str">
        <f>IF(A70="","",IF(VLOOKUP(A70,[1]令和3年度契約状況調査票!$C:$AR,23,FALSE)="②同種の他の契約の予定価格を類推されるおそれがあるため公表しない","同種の他の契約の予定価格を類推されるおそれがあるため公表しない",IF(VLOOKUP(A70,[1]令和3年度契約状況調査票!$C:$AR,23,FALSE)="－","－",IF(VLOOKUP(A70,[1]令和3年度契約状況調査票!$C:$AR,9,FALSE)&lt;&gt;"",TEXT(VLOOKUP(A70,[1]令和3年度契約状況調査票!$C:$AR,16,FALSE),"#,##0円")&amp;CHAR(10)&amp;"(A)",VLOOKUP(A70,[1]令和3年度契約状況調査票!$C:$AR,16,FALSE)))))</f>
        <v/>
      </c>
      <c r="I70" s="28" t="str">
        <f>IF(A70="","",VLOOKUP(A70,[1]令和3年度契約状況調査票!$C:$AR,17,FALSE))</f>
        <v/>
      </c>
      <c r="J70" s="29" t="str">
        <f>IF(A70="","",IF(VLOOKUP(A70,[1]令和3年度契約状況調査票!$C:$AR,23,FALSE)="②同種の他の契約の予定価格を類推されるおそれがあるため公表しない","－",IF(VLOOKUP(A70,[1]令和3年度契約状況調査票!$C:$AR,23,FALSE)="－","－",IF(VLOOKUP(A70,[1]令和3年度契約状況調査票!$C:$AR,9,FALSE)&lt;&gt;"",TEXT(VLOOKUP(A70,[1]令和3年度契約状況調査票!$C:$AR,19,FALSE),"#.0%")&amp;CHAR(10)&amp;"(B/A×100)",VLOOKUP(A70,[1]令和3年度契約状況調査票!$C:$AR,19,FALSE)))))</f>
        <v/>
      </c>
      <c r="K70" s="30" t="str">
        <f>IF(A70="","",IF(VLOOKUP(A70,[1]令和3年度契約状況調査票!$C:$AR,29,FALSE)="①公益社団法人","公社",IF(VLOOKUP(A70,[1]令和3年度契約状況調査票!$C:$AR,29,FALSE)="②公益財団法人","公財","")))</f>
        <v/>
      </c>
      <c r="L70" s="30" t="str">
        <f>IF(A70="","",VLOOKUP(A70,[1]令和3年度契約状況調査票!$C:$AR,30,FALSE))</f>
        <v/>
      </c>
      <c r="M70" s="31" t="str">
        <f>IF(A70="","",IF(VLOOKUP(A70,[1]令和3年度契約状況調査票!$C:$AR,30,FALSE)="国所管",VLOOKUP(A70,[1]令和3年度契約状況調査票!$C:$AR,24,FALSE),""))</f>
        <v/>
      </c>
      <c r="N70" s="32" t="str">
        <f>IF(A70="","",IF(AND(P70="○",O70="分担契約/単価契約"),"単価契約"&amp;CHAR(10)&amp;"予定調達総額 "&amp;TEXT(VLOOKUP(A70,[1]令和3年度契約状況調査票!$C:$AR,18,FALSE),"#,##0円")&amp;"(B)"&amp;CHAR(10)&amp;"分担契約"&amp;CHAR(10)&amp;VLOOKUP(A70,[1]令和3年度契約状況調査票!$C:$AR,34,FALSE),IF(AND(P70="○",O70="分担契約"),"分担契約"&amp;CHAR(10)&amp;"契約総額 "&amp;TEXT(VLOOKUP(A70,[1]令和3年度契約状況調査票!$C:$AR,18,FALSE),"#,##0円")&amp;"(B)"&amp;CHAR(10)&amp;VLOOKUP(A70,[1]令和3年度契約状況調査票!$C:$AR,34,FALSE),(IF(O70="分担契約/単価契約","単価契約"&amp;CHAR(10)&amp;"予定調達総額 "&amp;TEXT(VLOOKUP(A70,[1]令和3年度契約状況調査票!$C:$AR,18,FALSE),"#,##0円")&amp;CHAR(10)&amp;"分担契約"&amp;CHAR(10)&amp;VLOOKUP(A70,[1]令和3年度契約状況調査票!$C:$AR,34,FALSE),IF(O70="分担契約","分担契約"&amp;CHAR(10)&amp;"契約総額 "&amp;TEXT(VLOOKUP(A70,[1]令和3年度契約状況調査票!$C:$AR,18,FALSE),"#,##0円")&amp;CHAR(10)&amp;VLOOKUP(A70,[1]令和3年度契約状況調査票!$C:$AR,34,FALSE),IF(O70="単価契約","単価契約"&amp;CHAR(10)&amp;"予定調達総額 "&amp;TEXT(VLOOKUP(A70,[1]令和3年度契約状況調査票!$C:$AR,18,FALSE),"#,##0円")&amp;CHAR(10)&amp;VLOOKUP(A70,[1]令和3年度契約状況調査票!$C:$AR,34,FALSE),VLOOKUP(A70,[1]令和3年度契約状況調査票!$C:$AR,34,FALSE))))))))</f>
        <v/>
      </c>
      <c r="O70" s="21" t="str">
        <f>IF(A70="","",VLOOKUP(A70,[1]令和3年度契約状況調査票!$C:$BY,55,FALSE))</f>
        <v/>
      </c>
      <c r="P70" s="21" t="str">
        <f>IF(A70="","",IF(VLOOKUP(A70,[1]令和3年度契約状況調査票!$C:$AR,23,FALSE)="②同種の他の契約の予定価格を類推されるおそれがあるため公表しない","×","○"))</f>
        <v/>
      </c>
    </row>
    <row r="71" spans="1:16" s="21" customFormat="1" ht="60" hidden="1" customHeight="1" x14ac:dyDescent="0.15">
      <c r="A71" s="22" t="str">
        <f>IF(MAX([1]令和3年度契約状況調査票!C64:C309)&gt;=ROW()-5,ROW()-5,"")</f>
        <v/>
      </c>
      <c r="B71" s="23" t="str">
        <f>IF(A71="","",VLOOKUP(A71,[1]令和3年度契約状況調査票!$C:$AR,7,FALSE))</f>
        <v/>
      </c>
      <c r="C71" s="24" t="str">
        <f>IF(A71="","",VLOOKUP(A71,[1]令和3年度契約状況調査票!$C:$AR,8,FALSE))</f>
        <v/>
      </c>
      <c r="D71" s="25" t="str">
        <f>IF(A71="","",VLOOKUP(A71,[1]令和3年度契約状況調査票!$C:$AR,11,FALSE))</f>
        <v/>
      </c>
      <c r="E71" s="23" t="str">
        <f>IF(A71="","",VLOOKUP(A71,[1]令和3年度契約状況調査票!$C:$AR,12,FALSE))</f>
        <v/>
      </c>
      <c r="F71" s="26" t="str">
        <f>IF(A71="","",VLOOKUP(A71,[1]令和3年度契約状況調査票!$C:$AR,13,FALSE))</f>
        <v/>
      </c>
      <c r="G71" s="27" t="str">
        <f>IF(A71="","",IF(VLOOKUP(A71,[1]令和3年度契約状況調査票!$C:$AR,14,FALSE)="②一般競争入札（総合評価方式）","一般競争入札"&amp;CHAR(10)&amp;"（総合評価方式）","一般競争入札"))</f>
        <v/>
      </c>
      <c r="H71" s="28" t="str">
        <f>IF(A71="","",IF(VLOOKUP(A71,[1]令和3年度契約状況調査票!$C:$AR,23,FALSE)="②同種の他の契約の予定価格を類推されるおそれがあるため公表しない","同種の他の契約の予定価格を類推されるおそれがあるため公表しない",IF(VLOOKUP(A71,[1]令和3年度契約状況調査票!$C:$AR,23,FALSE)="－","－",IF(VLOOKUP(A71,[1]令和3年度契約状況調査票!$C:$AR,9,FALSE)&lt;&gt;"",TEXT(VLOOKUP(A71,[1]令和3年度契約状況調査票!$C:$AR,16,FALSE),"#,##0円")&amp;CHAR(10)&amp;"(A)",VLOOKUP(A71,[1]令和3年度契約状況調査票!$C:$AR,16,FALSE)))))</f>
        <v/>
      </c>
      <c r="I71" s="28" t="str">
        <f>IF(A71="","",VLOOKUP(A71,[1]令和3年度契約状況調査票!$C:$AR,17,FALSE))</f>
        <v/>
      </c>
      <c r="J71" s="29" t="str">
        <f>IF(A71="","",IF(VLOOKUP(A71,[1]令和3年度契約状況調査票!$C:$AR,23,FALSE)="②同種の他の契約の予定価格を類推されるおそれがあるため公表しない","－",IF(VLOOKUP(A71,[1]令和3年度契約状況調査票!$C:$AR,23,FALSE)="－","－",IF(VLOOKUP(A71,[1]令和3年度契約状況調査票!$C:$AR,9,FALSE)&lt;&gt;"",TEXT(VLOOKUP(A71,[1]令和3年度契約状況調査票!$C:$AR,19,FALSE),"#.0%")&amp;CHAR(10)&amp;"(B/A×100)",VLOOKUP(A71,[1]令和3年度契約状況調査票!$C:$AR,19,FALSE)))))</f>
        <v/>
      </c>
      <c r="K71" s="30" t="str">
        <f>IF(A71="","",IF(VLOOKUP(A71,[1]令和3年度契約状況調査票!$C:$AR,29,FALSE)="①公益社団法人","公社",IF(VLOOKUP(A71,[1]令和3年度契約状況調査票!$C:$AR,29,FALSE)="②公益財団法人","公財","")))</f>
        <v/>
      </c>
      <c r="L71" s="30" t="str">
        <f>IF(A71="","",VLOOKUP(A71,[1]令和3年度契約状況調査票!$C:$AR,30,FALSE))</f>
        <v/>
      </c>
      <c r="M71" s="31" t="str">
        <f>IF(A71="","",IF(VLOOKUP(A71,[1]令和3年度契約状況調査票!$C:$AR,30,FALSE)="国所管",VLOOKUP(A71,[1]令和3年度契約状況調査票!$C:$AR,24,FALSE),""))</f>
        <v/>
      </c>
      <c r="N71" s="32" t="str">
        <f>IF(A71="","",IF(AND(P71="○",O71="分担契約/単価契約"),"単価契約"&amp;CHAR(10)&amp;"予定調達総額 "&amp;TEXT(VLOOKUP(A71,[1]令和3年度契約状況調査票!$C:$AR,18,FALSE),"#,##0円")&amp;"(B)"&amp;CHAR(10)&amp;"分担契約"&amp;CHAR(10)&amp;VLOOKUP(A71,[1]令和3年度契約状況調査票!$C:$AR,34,FALSE),IF(AND(P71="○",O71="分担契約"),"分担契約"&amp;CHAR(10)&amp;"契約総額 "&amp;TEXT(VLOOKUP(A71,[1]令和3年度契約状況調査票!$C:$AR,18,FALSE),"#,##0円")&amp;"(B)"&amp;CHAR(10)&amp;VLOOKUP(A71,[1]令和3年度契約状況調査票!$C:$AR,34,FALSE),(IF(O71="分担契約/単価契約","単価契約"&amp;CHAR(10)&amp;"予定調達総額 "&amp;TEXT(VLOOKUP(A71,[1]令和3年度契約状況調査票!$C:$AR,18,FALSE),"#,##0円")&amp;CHAR(10)&amp;"分担契約"&amp;CHAR(10)&amp;VLOOKUP(A71,[1]令和3年度契約状況調査票!$C:$AR,34,FALSE),IF(O71="分担契約","分担契約"&amp;CHAR(10)&amp;"契約総額 "&amp;TEXT(VLOOKUP(A71,[1]令和3年度契約状況調査票!$C:$AR,18,FALSE),"#,##0円")&amp;CHAR(10)&amp;VLOOKUP(A71,[1]令和3年度契約状況調査票!$C:$AR,34,FALSE),IF(O71="単価契約","単価契約"&amp;CHAR(10)&amp;"予定調達総額 "&amp;TEXT(VLOOKUP(A71,[1]令和3年度契約状況調査票!$C:$AR,18,FALSE),"#,##0円")&amp;CHAR(10)&amp;VLOOKUP(A71,[1]令和3年度契約状況調査票!$C:$AR,34,FALSE),VLOOKUP(A71,[1]令和3年度契約状況調査票!$C:$AR,34,FALSE))))))))</f>
        <v/>
      </c>
      <c r="O71" s="21" t="str">
        <f>IF(A71="","",VLOOKUP(A71,[1]令和3年度契約状況調査票!$C:$BY,55,FALSE))</f>
        <v/>
      </c>
      <c r="P71" s="21" t="str">
        <f>IF(A71="","",IF(VLOOKUP(A71,[1]令和3年度契約状況調査票!$C:$AR,23,FALSE)="②同種の他の契約の予定価格を類推されるおそれがあるため公表しない","×","○"))</f>
        <v/>
      </c>
    </row>
    <row r="72" spans="1:16" s="21" customFormat="1" ht="60" hidden="1" customHeight="1" x14ac:dyDescent="0.15">
      <c r="A72" s="22" t="str">
        <f>IF(MAX([1]令和3年度契約状況調査票!C65:C310)&gt;=ROW()-5,ROW()-5,"")</f>
        <v/>
      </c>
      <c r="B72" s="23" t="str">
        <f>IF(A72="","",VLOOKUP(A72,[1]令和3年度契約状況調査票!$C:$AR,7,FALSE))</f>
        <v/>
      </c>
      <c r="C72" s="24" t="str">
        <f>IF(A72="","",VLOOKUP(A72,[1]令和3年度契約状況調査票!$C:$AR,8,FALSE))</f>
        <v/>
      </c>
      <c r="D72" s="25" t="str">
        <f>IF(A72="","",VLOOKUP(A72,[1]令和3年度契約状況調査票!$C:$AR,11,FALSE))</f>
        <v/>
      </c>
      <c r="E72" s="23" t="str">
        <f>IF(A72="","",VLOOKUP(A72,[1]令和3年度契約状況調査票!$C:$AR,12,FALSE))</f>
        <v/>
      </c>
      <c r="F72" s="26" t="str">
        <f>IF(A72="","",VLOOKUP(A72,[1]令和3年度契約状況調査票!$C:$AR,13,FALSE))</f>
        <v/>
      </c>
      <c r="G72" s="27" t="str">
        <f>IF(A72="","",IF(VLOOKUP(A72,[1]令和3年度契約状況調査票!$C:$AR,14,FALSE)="②一般競争入札（総合評価方式）","一般競争入札"&amp;CHAR(10)&amp;"（総合評価方式）","一般競争入札"))</f>
        <v/>
      </c>
      <c r="H72" s="28" t="str">
        <f>IF(A72="","",IF(VLOOKUP(A72,[1]令和3年度契約状況調査票!$C:$AR,23,FALSE)="②同種の他の契約の予定価格を類推されるおそれがあるため公表しない","同種の他の契約の予定価格を類推されるおそれがあるため公表しない",IF(VLOOKUP(A72,[1]令和3年度契約状況調査票!$C:$AR,23,FALSE)="－","－",IF(VLOOKUP(A72,[1]令和3年度契約状況調査票!$C:$AR,9,FALSE)&lt;&gt;"",TEXT(VLOOKUP(A72,[1]令和3年度契約状況調査票!$C:$AR,16,FALSE),"#,##0円")&amp;CHAR(10)&amp;"(A)",VLOOKUP(A72,[1]令和3年度契約状況調査票!$C:$AR,16,FALSE)))))</f>
        <v/>
      </c>
      <c r="I72" s="28" t="str">
        <f>IF(A72="","",VLOOKUP(A72,[1]令和3年度契約状況調査票!$C:$AR,17,FALSE))</f>
        <v/>
      </c>
      <c r="J72" s="29" t="str">
        <f>IF(A72="","",IF(VLOOKUP(A72,[1]令和3年度契約状況調査票!$C:$AR,23,FALSE)="②同種の他の契約の予定価格を類推されるおそれがあるため公表しない","－",IF(VLOOKUP(A72,[1]令和3年度契約状況調査票!$C:$AR,23,FALSE)="－","－",IF(VLOOKUP(A72,[1]令和3年度契約状況調査票!$C:$AR,9,FALSE)&lt;&gt;"",TEXT(VLOOKUP(A72,[1]令和3年度契約状況調査票!$C:$AR,19,FALSE),"#.0%")&amp;CHAR(10)&amp;"(B/A×100)",VLOOKUP(A72,[1]令和3年度契約状況調査票!$C:$AR,19,FALSE)))))</f>
        <v/>
      </c>
      <c r="K72" s="30" t="str">
        <f>IF(A72="","",IF(VLOOKUP(A72,[1]令和3年度契約状況調査票!$C:$AR,29,FALSE)="①公益社団法人","公社",IF(VLOOKUP(A72,[1]令和3年度契約状況調査票!$C:$AR,29,FALSE)="②公益財団法人","公財","")))</f>
        <v/>
      </c>
      <c r="L72" s="30" t="str">
        <f>IF(A72="","",VLOOKUP(A72,[1]令和3年度契約状況調査票!$C:$AR,30,FALSE))</f>
        <v/>
      </c>
      <c r="M72" s="31" t="str">
        <f>IF(A72="","",IF(VLOOKUP(A72,[1]令和3年度契約状況調査票!$C:$AR,30,FALSE)="国所管",VLOOKUP(A72,[1]令和3年度契約状況調査票!$C:$AR,24,FALSE),""))</f>
        <v/>
      </c>
      <c r="N72" s="32" t="str">
        <f>IF(A72="","",IF(AND(P72="○",O72="分担契約/単価契約"),"単価契約"&amp;CHAR(10)&amp;"予定調達総額 "&amp;TEXT(VLOOKUP(A72,[1]令和3年度契約状況調査票!$C:$AR,18,FALSE),"#,##0円")&amp;"(B)"&amp;CHAR(10)&amp;"分担契約"&amp;CHAR(10)&amp;VLOOKUP(A72,[1]令和3年度契約状況調査票!$C:$AR,34,FALSE),IF(AND(P72="○",O72="分担契約"),"分担契約"&amp;CHAR(10)&amp;"契約総額 "&amp;TEXT(VLOOKUP(A72,[1]令和3年度契約状況調査票!$C:$AR,18,FALSE),"#,##0円")&amp;"(B)"&amp;CHAR(10)&amp;VLOOKUP(A72,[1]令和3年度契約状況調査票!$C:$AR,34,FALSE),(IF(O72="分担契約/単価契約","単価契約"&amp;CHAR(10)&amp;"予定調達総額 "&amp;TEXT(VLOOKUP(A72,[1]令和3年度契約状況調査票!$C:$AR,18,FALSE),"#,##0円")&amp;CHAR(10)&amp;"分担契約"&amp;CHAR(10)&amp;VLOOKUP(A72,[1]令和3年度契約状況調査票!$C:$AR,34,FALSE),IF(O72="分担契約","分担契約"&amp;CHAR(10)&amp;"契約総額 "&amp;TEXT(VLOOKUP(A72,[1]令和3年度契約状況調査票!$C:$AR,18,FALSE),"#,##0円")&amp;CHAR(10)&amp;VLOOKUP(A72,[1]令和3年度契約状況調査票!$C:$AR,34,FALSE),IF(O72="単価契約","単価契約"&amp;CHAR(10)&amp;"予定調達総額 "&amp;TEXT(VLOOKUP(A72,[1]令和3年度契約状況調査票!$C:$AR,18,FALSE),"#,##0円")&amp;CHAR(10)&amp;VLOOKUP(A72,[1]令和3年度契約状況調査票!$C:$AR,34,FALSE),VLOOKUP(A72,[1]令和3年度契約状況調査票!$C:$AR,34,FALSE))))))))</f>
        <v/>
      </c>
      <c r="O72" s="21" t="str">
        <f>IF(A72="","",VLOOKUP(A72,[1]令和3年度契約状況調査票!$C:$BY,55,FALSE))</f>
        <v/>
      </c>
      <c r="P72" s="21" t="str">
        <f>IF(A72="","",IF(VLOOKUP(A72,[1]令和3年度契約状況調査票!$C:$AR,23,FALSE)="②同種の他の契約の予定価格を類推されるおそれがあるため公表しない","×","○"))</f>
        <v/>
      </c>
    </row>
    <row r="73" spans="1:16" s="21" customFormat="1" ht="60" hidden="1" customHeight="1" x14ac:dyDescent="0.15">
      <c r="A73" s="22" t="str">
        <f>IF(MAX([1]令和3年度契約状況調査票!C66:C311)&gt;=ROW()-5,ROW()-5,"")</f>
        <v/>
      </c>
      <c r="B73" s="23" t="str">
        <f>IF(A73="","",VLOOKUP(A73,[1]令和3年度契約状況調査票!$C:$AR,7,FALSE))</f>
        <v/>
      </c>
      <c r="C73" s="24" t="str">
        <f>IF(A73="","",VLOOKUP(A73,[1]令和3年度契約状況調査票!$C:$AR,8,FALSE))</f>
        <v/>
      </c>
      <c r="D73" s="25" t="str">
        <f>IF(A73="","",VLOOKUP(A73,[1]令和3年度契約状況調査票!$C:$AR,11,FALSE))</f>
        <v/>
      </c>
      <c r="E73" s="23" t="str">
        <f>IF(A73="","",VLOOKUP(A73,[1]令和3年度契約状況調査票!$C:$AR,12,FALSE))</f>
        <v/>
      </c>
      <c r="F73" s="26" t="str">
        <f>IF(A73="","",VLOOKUP(A73,[1]令和3年度契約状況調査票!$C:$AR,13,FALSE))</f>
        <v/>
      </c>
      <c r="G73" s="27" t="str">
        <f>IF(A73="","",IF(VLOOKUP(A73,[1]令和3年度契約状況調査票!$C:$AR,14,FALSE)="②一般競争入札（総合評価方式）","一般競争入札"&amp;CHAR(10)&amp;"（総合評価方式）","一般競争入札"))</f>
        <v/>
      </c>
      <c r="H73" s="28" t="str">
        <f>IF(A73="","",IF(VLOOKUP(A73,[1]令和3年度契約状況調査票!$C:$AR,23,FALSE)="②同種の他の契約の予定価格を類推されるおそれがあるため公表しない","同種の他の契約の予定価格を類推されるおそれがあるため公表しない",IF(VLOOKUP(A73,[1]令和3年度契約状況調査票!$C:$AR,23,FALSE)="－","－",IF(VLOOKUP(A73,[1]令和3年度契約状況調査票!$C:$AR,9,FALSE)&lt;&gt;"",TEXT(VLOOKUP(A73,[1]令和3年度契約状況調査票!$C:$AR,16,FALSE),"#,##0円")&amp;CHAR(10)&amp;"(A)",VLOOKUP(A73,[1]令和3年度契約状況調査票!$C:$AR,16,FALSE)))))</f>
        <v/>
      </c>
      <c r="I73" s="28" t="str">
        <f>IF(A73="","",VLOOKUP(A73,[1]令和3年度契約状況調査票!$C:$AR,17,FALSE))</f>
        <v/>
      </c>
      <c r="J73" s="29" t="str">
        <f>IF(A73="","",IF(VLOOKUP(A73,[1]令和3年度契約状況調査票!$C:$AR,23,FALSE)="②同種の他の契約の予定価格を類推されるおそれがあるため公表しない","－",IF(VLOOKUP(A73,[1]令和3年度契約状況調査票!$C:$AR,23,FALSE)="－","－",IF(VLOOKUP(A73,[1]令和3年度契約状況調査票!$C:$AR,9,FALSE)&lt;&gt;"",TEXT(VLOOKUP(A73,[1]令和3年度契約状況調査票!$C:$AR,19,FALSE),"#.0%")&amp;CHAR(10)&amp;"(B/A×100)",VLOOKUP(A73,[1]令和3年度契約状況調査票!$C:$AR,19,FALSE)))))</f>
        <v/>
      </c>
      <c r="K73" s="30" t="str">
        <f>IF(A73="","",IF(VLOOKUP(A73,[1]令和3年度契約状況調査票!$C:$AR,29,FALSE)="①公益社団法人","公社",IF(VLOOKUP(A73,[1]令和3年度契約状況調査票!$C:$AR,29,FALSE)="②公益財団法人","公財","")))</f>
        <v/>
      </c>
      <c r="L73" s="30" t="str">
        <f>IF(A73="","",VLOOKUP(A73,[1]令和3年度契約状況調査票!$C:$AR,30,FALSE))</f>
        <v/>
      </c>
      <c r="M73" s="31" t="str">
        <f>IF(A73="","",IF(VLOOKUP(A73,[1]令和3年度契約状況調査票!$C:$AR,30,FALSE)="国所管",VLOOKUP(A73,[1]令和3年度契約状況調査票!$C:$AR,24,FALSE),""))</f>
        <v/>
      </c>
      <c r="N73" s="32" t="str">
        <f>IF(A73="","",IF(AND(P73="○",O73="分担契約/単価契約"),"単価契約"&amp;CHAR(10)&amp;"予定調達総額 "&amp;TEXT(VLOOKUP(A73,[1]令和3年度契約状況調査票!$C:$AR,18,FALSE),"#,##0円")&amp;"(B)"&amp;CHAR(10)&amp;"分担契約"&amp;CHAR(10)&amp;VLOOKUP(A73,[1]令和3年度契約状況調査票!$C:$AR,34,FALSE),IF(AND(P73="○",O73="分担契約"),"分担契約"&amp;CHAR(10)&amp;"契約総額 "&amp;TEXT(VLOOKUP(A73,[1]令和3年度契約状況調査票!$C:$AR,18,FALSE),"#,##0円")&amp;"(B)"&amp;CHAR(10)&amp;VLOOKUP(A73,[1]令和3年度契約状況調査票!$C:$AR,34,FALSE),(IF(O73="分担契約/単価契約","単価契約"&amp;CHAR(10)&amp;"予定調達総額 "&amp;TEXT(VLOOKUP(A73,[1]令和3年度契約状況調査票!$C:$AR,18,FALSE),"#,##0円")&amp;CHAR(10)&amp;"分担契約"&amp;CHAR(10)&amp;VLOOKUP(A73,[1]令和3年度契約状況調査票!$C:$AR,34,FALSE),IF(O73="分担契約","分担契約"&amp;CHAR(10)&amp;"契約総額 "&amp;TEXT(VLOOKUP(A73,[1]令和3年度契約状況調査票!$C:$AR,18,FALSE),"#,##0円")&amp;CHAR(10)&amp;VLOOKUP(A73,[1]令和3年度契約状況調査票!$C:$AR,34,FALSE),IF(O73="単価契約","単価契約"&amp;CHAR(10)&amp;"予定調達総額 "&amp;TEXT(VLOOKUP(A73,[1]令和3年度契約状況調査票!$C:$AR,18,FALSE),"#,##0円")&amp;CHAR(10)&amp;VLOOKUP(A73,[1]令和3年度契約状況調査票!$C:$AR,34,FALSE),VLOOKUP(A73,[1]令和3年度契約状況調査票!$C:$AR,34,FALSE))))))))</f>
        <v/>
      </c>
      <c r="O73" s="21" t="str">
        <f>IF(A73="","",VLOOKUP(A73,[1]令和3年度契約状況調査票!$C:$BY,55,FALSE))</f>
        <v/>
      </c>
      <c r="P73" s="21" t="str">
        <f>IF(A73="","",IF(VLOOKUP(A73,[1]令和3年度契約状況調査票!$C:$AR,23,FALSE)="②同種の他の契約の予定価格を類推されるおそれがあるため公表しない","×","○"))</f>
        <v/>
      </c>
    </row>
    <row r="74" spans="1:16" s="21" customFormat="1" ht="60" hidden="1" customHeight="1" x14ac:dyDescent="0.15">
      <c r="A74" s="22" t="str">
        <f>IF(MAX([1]令和3年度契約状況調査票!C67:C312)&gt;=ROW()-5,ROW()-5,"")</f>
        <v/>
      </c>
      <c r="B74" s="23" t="str">
        <f>IF(A74="","",VLOOKUP(A74,[1]令和3年度契約状況調査票!$C:$AR,7,FALSE))</f>
        <v/>
      </c>
      <c r="C74" s="24" t="str">
        <f>IF(A74="","",VLOOKUP(A74,[1]令和3年度契約状況調査票!$C:$AR,8,FALSE))</f>
        <v/>
      </c>
      <c r="D74" s="25" t="str">
        <f>IF(A74="","",VLOOKUP(A74,[1]令和3年度契約状況調査票!$C:$AR,11,FALSE))</f>
        <v/>
      </c>
      <c r="E74" s="23" t="str">
        <f>IF(A74="","",VLOOKUP(A74,[1]令和3年度契約状況調査票!$C:$AR,12,FALSE))</f>
        <v/>
      </c>
      <c r="F74" s="26" t="str">
        <f>IF(A74="","",VLOOKUP(A74,[1]令和3年度契約状況調査票!$C:$AR,13,FALSE))</f>
        <v/>
      </c>
      <c r="G74" s="27" t="str">
        <f>IF(A74="","",IF(VLOOKUP(A74,[1]令和3年度契約状況調査票!$C:$AR,14,FALSE)="②一般競争入札（総合評価方式）","一般競争入札"&amp;CHAR(10)&amp;"（総合評価方式）","一般競争入札"))</f>
        <v/>
      </c>
      <c r="H74" s="28" t="str">
        <f>IF(A74="","",IF(VLOOKUP(A74,[1]令和3年度契約状況調査票!$C:$AR,23,FALSE)="②同種の他の契約の予定価格を類推されるおそれがあるため公表しない","同種の他の契約の予定価格を類推されるおそれがあるため公表しない",IF(VLOOKUP(A74,[1]令和3年度契約状況調査票!$C:$AR,23,FALSE)="－","－",IF(VLOOKUP(A74,[1]令和3年度契約状況調査票!$C:$AR,9,FALSE)&lt;&gt;"",TEXT(VLOOKUP(A74,[1]令和3年度契約状況調査票!$C:$AR,16,FALSE),"#,##0円")&amp;CHAR(10)&amp;"(A)",VLOOKUP(A74,[1]令和3年度契約状況調査票!$C:$AR,16,FALSE)))))</f>
        <v/>
      </c>
      <c r="I74" s="28" t="str">
        <f>IF(A74="","",VLOOKUP(A74,[1]令和3年度契約状況調査票!$C:$AR,17,FALSE))</f>
        <v/>
      </c>
      <c r="J74" s="29" t="str">
        <f>IF(A74="","",IF(VLOOKUP(A74,[1]令和3年度契約状況調査票!$C:$AR,23,FALSE)="②同種の他の契約の予定価格を類推されるおそれがあるため公表しない","－",IF(VLOOKUP(A74,[1]令和3年度契約状況調査票!$C:$AR,23,FALSE)="－","－",IF(VLOOKUP(A74,[1]令和3年度契約状況調査票!$C:$AR,9,FALSE)&lt;&gt;"",TEXT(VLOOKUP(A74,[1]令和3年度契約状況調査票!$C:$AR,19,FALSE),"#.0%")&amp;CHAR(10)&amp;"(B/A×100)",VLOOKUP(A74,[1]令和3年度契約状況調査票!$C:$AR,19,FALSE)))))</f>
        <v/>
      </c>
      <c r="K74" s="30" t="str">
        <f>IF(A74="","",IF(VLOOKUP(A74,[1]令和3年度契約状況調査票!$C:$AR,29,FALSE)="①公益社団法人","公社",IF(VLOOKUP(A74,[1]令和3年度契約状況調査票!$C:$AR,29,FALSE)="②公益財団法人","公財","")))</f>
        <v/>
      </c>
      <c r="L74" s="30" t="str">
        <f>IF(A74="","",VLOOKUP(A74,[1]令和3年度契約状況調査票!$C:$AR,30,FALSE))</f>
        <v/>
      </c>
      <c r="M74" s="31" t="str">
        <f>IF(A74="","",IF(VLOOKUP(A74,[1]令和3年度契約状況調査票!$C:$AR,30,FALSE)="国所管",VLOOKUP(A74,[1]令和3年度契約状況調査票!$C:$AR,24,FALSE),""))</f>
        <v/>
      </c>
      <c r="N74" s="32" t="str">
        <f>IF(A74="","",IF(AND(P74="○",O74="分担契約/単価契約"),"単価契約"&amp;CHAR(10)&amp;"予定調達総額 "&amp;TEXT(VLOOKUP(A74,[1]令和3年度契約状況調査票!$C:$AR,18,FALSE),"#,##0円")&amp;"(B)"&amp;CHAR(10)&amp;"分担契約"&amp;CHAR(10)&amp;VLOOKUP(A74,[1]令和3年度契約状況調査票!$C:$AR,34,FALSE),IF(AND(P74="○",O74="分担契約"),"分担契約"&amp;CHAR(10)&amp;"契約総額 "&amp;TEXT(VLOOKUP(A74,[1]令和3年度契約状況調査票!$C:$AR,18,FALSE),"#,##0円")&amp;"(B)"&amp;CHAR(10)&amp;VLOOKUP(A74,[1]令和3年度契約状況調査票!$C:$AR,34,FALSE),(IF(O74="分担契約/単価契約","単価契約"&amp;CHAR(10)&amp;"予定調達総額 "&amp;TEXT(VLOOKUP(A74,[1]令和3年度契約状況調査票!$C:$AR,18,FALSE),"#,##0円")&amp;CHAR(10)&amp;"分担契約"&amp;CHAR(10)&amp;VLOOKUP(A74,[1]令和3年度契約状況調査票!$C:$AR,34,FALSE),IF(O74="分担契約","分担契約"&amp;CHAR(10)&amp;"契約総額 "&amp;TEXT(VLOOKUP(A74,[1]令和3年度契約状況調査票!$C:$AR,18,FALSE),"#,##0円")&amp;CHAR(10)&amp;VLOOKUP(A74,[1]令和3年度契約状況調査票!$C:$AR,34,FALSE),IF(O74="単価契約","単価契約"&amp;CHAR(10)&amp;"予定調達総額 "&amp;TEXT(VLOOKUP(A74,[1]令和3年度契約状況調査票!$C:$AR,18,FALSE),"#,##0円")&amp;CHAR(10)&amp;VLOOKUP(A74,[1]令和3年度契約状況調査票!$C:$AR,34,FALSE),VLOOKUP(A74,[1]令和3年度契約状況調査票!$C:$AR,34,FALSE))))))))</f>
        <v/>
      </c>
      <c r="O74" s="21" t="str">
        <f>IF(A74="","",VLOOKUP(A74,[1]令和3年度契約状況調査票!$C:$BY,55,FALSE))</f>
        <v/>
      </c>
      <c r="P74" s="21" t="str">
        <f>IF(A74="","",IF(VLOOKUP(A74,[1]令和3年度契約状況調査票!$C:$AR,23,FALSE)="②同種の他の契約の予定価格を類推されるおそれがあるため公表しない","×","○"))</f>
        <v/>
      </c>
    </row>
    <row r="75" spans="1:16" s="21" customFormat="1" ht="60" hidden="1" customHeight="1" x14ac:dyDescent="0.15">
      <c r="A75" s="22" t="str">
        <f>IF(MAX([1]令和3年度契約状況調査票!C68:C313)&gt;=ROW()-5,ROW()-5,"")</f>
        <v/>
      </c>
      <c r="B75" s="23" t="str">
        <f>IF(A75="","",VLOOKUP(A75,[1]令和3年度契約状況調査票!$C:$AR,7,FALSE))</f>
        <v/>
      </c>
      <c r="C75" s="24" t="str">
        <f>IF(A75="","",VLOOKUP(A75,[1]令和3年度契約状況調査票!$C:$AR,8,FALSE))</f>
        <v/>
      </c>
      <c r="D75" s="25" t="str">
        <f>IF(A75="","",VLOOKUP(A75,[1]令和3年度契約状況調査票!$C:$AR,11,FALSE))</f>
        <v/>
      </c>
      <c r="E75" s="23" t="str">
        <f>IF(A75="","",VLOOKUP(A75,[1]令和3年度契約状況調査票!$C:$AR,12,FALSE))</f>
        <v/>
      </c>
      <c r="F75" s="26" t="str">
        <f>IF(A75="","",VLOOKUP(A75,[1]令和3年度契約状況調査票!$C:$AR,13,FALSE))</f>
        <v/>
      </c>
      <c r="G75" s="27" t="str">
        <f>IF(A75="","",IF(VLOOKUP(A75,[1]令和3年度契約状況調査票!$C:$AR,14,FALSE)="②一般競争入札（総合評価方式）","一般競争入札"&amp;CHAR(10)&amp;"（総合評価方式）","一般競争入札"))</f>
        <v/>
      </c>
      <c r="H75" s="28" t="str">
        <f>IF(A75="","",IF(VLOOKUP(A75,[1]令和3年度契約状況調査票!$C:$AR,23,FALSE)="②同種の他の契約の予定価格を類推されるおそれがあるため公表しない","同種の他の契約の予定価格を類推されるおそれがあるため公表しない",IF(VLOOKUP(A75,[1]令和3年度契約状況調査票!$C:$AR,23,FALSE)="－","－",IF(VLOOKUP(A75,[1]令和3年度契約状況調査票!$C:$AR,9,FALSE)&lt;&gt;"",TEXT(VLOOKUP(A75,[1]令和3年度契約状況調査票!$C:$AR,16,FALSE),"#,##0円")&amp;CHAR(10)&amp;"(A)",VLOOKUP(A75,[1]令和3年度契約状況調査票!$C:$AR,16,FALSE)))))</f>
        <v/>
      </c>
      <c r="I75" s="28" t="str">
        <f>IF(A75="","",VLOOKUP(A75,[1]令和3年度契約状況調査票!$C:$AR,17,FALSE))</f>
        <v/>
      </c>
      <c r="J75" s="29" t="str">
        <f>IF(A75="","",IF(VLOOKUP(A75,[1]令和3年度契約状況調査票!$C:$AR,23,FALSE)="②同種の他の契約の予定価格を類推されるおそれがあるため公表しない","－",IF(VLOOKUP(A75,[1]令和3年度契約状況調査票!$C:$AR,23,FALSE)="－","－",IF(VLOOKUP(A75,[1]令和3年度契約状況調査票!$C:$AR,9,FALSE)&lt;&gt;"",TEXT(VLOOKUP(A75,[1]令和3年度契約状況調査票!$C:$AR,19,FALSE),"#.0%")&amp;CHAR(10)&amp;"(B/A×100)",VLOOKUP(A75,[1]令和3年度契約状況調査票!$C:$AR,19,FALSE)))))</f>
        <v/>
      </c>
      <c r="K75" s="30" t="str">
        <f>IF(A75="","",IF(VLOOKUP(A75,[1]令和3年度契約状況調査票!$C:$AR,29,FALSE)="①公益社団法人","公社",IF(VLOOKUP(A75,[1]令和3年度契約状況調査票!$C:$AR,29,FALSE)="②公益財団法人","公財","")))</f>
        <v/>
      </c>
      <c r="L75" s="30" t="str">
        <f>IF(A75="","",VLOOKUP(A75,[1]令和3年度契約状況調査票!$C:$AR,30,FALSE))</f>
        <v/>
      </c>
      <c r="M75" s="31" t="str">
        <f>IF(A75="","",IF(VLOOKUP(A75,[1]令和3年度契約状況調査票!$C:$AR,30,FALSE)="国所管",VLOOKUP(A75,[1]令和3年度契約状況調査票!$C:$AR,24,FALSE),""))</f>
        <v/>
      </c>
      <c r="N75" s="32" t="str">
        <f>IF(A75="","",IF(AND(P75="○",O75="分担契約/単価契約"),"単価契約"&amp;CHAR(10)&amp;"予定調達総額 "&amp;TEXT(VLOOKUP(A75,[1]令和3年度契約状況調査票!$C:$AR,18,FALSE),"#,##0円")&amp;"(B)"&amp;CHAR(10)&amp;"分担契約"&amp;CHAR(10)&amp;VLOOKUP(A75,[1]令和3年度契約状況調査票!$C:$AR,34,FALSE),IF(AND(P75="○",O75="分担契約"),"分担契約"&amp;CHAR(10)&amp;"契約総額 "&amp;TEXT(VLOOKUP(A75,[1]令和3年度契約状況調査票!$C:$AR,18,FALSE),"#,##0円")&amp;"(B)"&amp;CHAR(10)&amp;VLOOKUP(A75,[1]令和3年度契約状況調査票!$C:$AR,34,FALSE),(IF(O75="分担契約/単価契約","単価契約"&amp;CHAR(10)&amp;"予定調達総額 "&amp;TEXT(VLOOKUP(A75,[1]令和3年度契約状況調査票!$C:$AR,18,FALSE),"#,##0円")&amp;CHAR(10)&amp;"分担契約"&amp;CHAR(10)&amp;VLOOKUP(A75,[1]令和3年度契約状況調査票!$C:$AR,34,FALSE),IF(O75="分担契約","分担契約"&amp;CHAR(10)&amp;"契約総額 "&amp;TEXT(VLOOKUP(A75,[1]令和3年度契約状況調査票!$C:$AR,18,FALSE),"#,##0円")&amp;CHAR(10)&amp;VLOOKUP(A75,[1]令和3年度契約状況調査票!$C:$AR,34,FALSE),IF(O75="単価契約","単価契約"&amp;CHAR(10)&amp;"予定調達総額 "&amp;TEXT(VLOOKUP(A75,[1]令和3年度契約状況調査票!$C:$AR,18,FALSE),"#,##0円")&amp;CHAR(10)&amp;VLOOKUP(A75,[1]令和3年度契約状況調査票!$C:$AR,34,FALSE),VLOOKUP(A75,[1]令和3年度契約状況調査票!$C:$AR,34,FALSE))))))))</f>
        <v/>
      </c>
      <c r="O75" s="21" t="str">
        <f>IF(A75="","",VLOOKUP(A75,[1]令和3年度契約状況調査票!$C:$BY,55,FALSE))</f>
        <v/>
      </c>
      <c r="P75" s="21" t="str">
        <f>IF(A75="","",IF(VLOOKUP(A75,[1]令和3年度契約状況調査票!$C:$AR,23,FALSE)="②同種の他の契約の予定価格を類推されるおそれがあるため公表しない","×","○"))</f>
        <v/>
      </c>
    </row>
    <row r="76" spans="1:16" s="21" customFormat="1" ht="60" hidden="1" customHeight="1" x14ac:dyDescent="0.15">
      <c r="A76" s="22" t="str">
        <f>IF(MAX([1]令和3年度契約状況調査票!C69:C314)&gt;=ROW()-5,ROW()-5,"")</f>
        <v/>
      </c>
      <c r="B76" s="23" t="str">
        <f>IF(A76="","",VLOOKUP(A76,[1]令和3年度契約状況調査票!$C:$AR,7,FALSE))</f>
        <v/>
      </c>
      <c r="C76" s="24" t="str">
        <f>IF(A76="","",VLOOKUP(A76,[1]令和3年度契約状況調査票!$C:$AR,8,FALSE))</f>
        <v/>
      </c>
      <c r="D76" s="25" t="str">
        <f>IF(A76="","",VLOOKUP(A76,[1]令和3年度契約状況調査票!$C:$AR,11,FALSE))</f>
        <v/>
      </c>
      <c r="E76" s="23" t="str">
        <f>IF(A76="","",VLOOKUP(A76,[1]令和3年度契約状況調査票!$C:$AR,12,FALSE))</f>
        <v/>
      </c>
      <c r="F76" s="26" t="str">
        <f>IF(A76="","",VLOOKUP(A76,[1]令和3年度契約状況調査票!$C:$AR,13,FALSE))</f>
        <v/>
      </c>
      <c r="G76" s="27" t="str">
        <f>IF(A76="","",IF(VLOOKUP(A76,[1]令和3年度契約状況調査票!$C:$AR,14,FALSE)="②一般競争入札（総合評価方式）","一般競争入札"&amp;CHAR(10)&amp;"（総合評価方式）","一般競争入札"))</f>
        <v/>
      </c>
      <c r="H76" s="28" t="str">
        <f>IF(A76="","",IF(VLOOKUP(A76,[1]令和3年度契約状況調査票!$C:$AR,23,FALSE)="②同種の他の契約の予定価格を類推されるおそれがあるため公表しない","同種の他の契約の予定価格を類推されるおそれがあるため公表しない",IF(VLOOKUP(A76,[1]令和3年度契約状況調査票!$C:$AR,23,FALSE)="－","－",IF(VLOOKUP(A76,[1]令和3年度契約状況調査票!$C:$AR,9,FALSE)&lt;&gt;"",TEXT(VLOOKUP(A76,[1]令和3年度契約状況調査票!$C:$AR,16,FALSE),"#,##0円")&amp;CHAR(10)&amp;"(A)",VLOOKUP(A76,[1]令和3年度契約状況調査票!$C:$AR,16,FALSE)))))</f>
        <v/>
      </c>
      <c r="I76" s="28" t="str">
        <f>IF(A76="","",VLOOKUP(A76,[1]令和3年度契約状況調査票!$C:$AR,17,FALSE))</f>
        <v/>
      </c>
      <c r="J76" s="29" t="str">
        <f>IF(A76="","",IF(VLOOKUP(A76,[1]令和3年度契約状況調査票!$C:$AR,23,FALSE)="②同種の他の契約の予定価格を類推されるおそれがあるため公表しない","－",IF(VLOOKUP(A76,[1]令和3年度契約状況調査票!$C:$AR,23,FALSE)="－","－",IF(VLOOKUP(A76,[1]令和3年度契約状況調査票!$C:$AR,9,FALSE)&lt;&gt;"",TEXT(VLOOKUP(A76,[1]令和3年度契約状況調査票!$C:$AR,19,FALSE),"#.0%")&amp;CHAR(10)&amp;"(B/A×100)",VLOOKUP(A76,[1]令和3年度契約状況調査票!$C:$AR,19,FALSE)))))</f>
        <v/>
      </c>
      <c r="K76" s="30" t="str">
        <f>IF(A76="","",IF(VLOOKUP(A76,[1]令和3年度契約状況調査票!$C:$AR,29,FALSE)="①公益社団法人","公社",IF(VLOOKUP(A76,[1]令和3年度契約状況調査票!$C:$AR,29,FALSE)="②公益財団法人","公財","")))</f>
        <v/>
      </c>
      <c r="L76" s="30" t="str">
        <f>IF(A76="","",VLOOKUP(A76,[1]令和3年度契約状況調査票!$C:$AR,30,FALSE))</f>
        <v/>
      </c>
      <c r="M76" s="31" t="str">
        <f>IF(A76="","",IF(VLOOKUP(A76,[1]令和3年度契約状況調査票!$C:$AR,30,FALSE)="国所管",VLOOKUP(A76,[1]令和3年度契約状況調査票!$C:$AR,24,FALSE),""))</f>
        <v/>
      </c>
      <c r="N76" s="32" t="str">
        <f>IF(A76="","",IF(AND(P76="○",O76="分担契約/単価契約"),"単価契約"&amp;CHAR(10)&amp;"予定調達総額 "&amp;TEXT(VLOOKUP(A76,[1]令和3年度契約状況調査票!$C:$AR,18,FALSE),"#,##0円")&amp;"(B)"&amp;CHAR(10)&amp;"分担契約"&amp;CHAR(10)&amp;VLOOKUP(A76,[1]令和3年度契約状況調査票!$C:$AR,34,FALSE),IF(AND(P76="○",O76="分担契約"),"分担契約"&amp;CHAR(10)&amp;"契約総額 "&amp;TEXT(VLOOKUP(A76,[1]令和3年度契約状況調査票!$C:$AR,18,FALSE),"#,##0円")&amp;"(B)"&amp;CHAR(10)&amp;VLOOKUP(A76,[1]令和3年度契約状況調査票!$C:$AR,34,FALSE),(IF(O76="分担契約/単価契約","単価契約"&amp;CHAR(10)&amp;"予定調達総額 "&amp;TEXT(VLOOKUP(A76,[1]令和3年度契約状況調査票!$C:$AR,18,FALSE),"#,##0円")&amp;CHAR(10)&amp;"分担契約"&amp;CHAR(10)&amp;VLOOKUP(A76,[1]令和3年度契約状況調査票!$C:$AR,34,FALSE),IF(O76="分担契約","分担契約"&amp;CHAR(10)&amp;"契約総額 "&amp;TEXT(VLOOKUP(A76,[1]令和3年度契約状況調査票!$C:$AR,18,FALSE),"#,##0円")&amp;CHAR(10)&amp;VLOOKUP(A76,[1]令和3年度契約状況調査票!$C:$AR,34,FALSE),IF(O76="単価契約","単価契約"&amp;CHAR(10)&amp;"予定調達総額 "&amp;TEXT(VLOOKUP(A76,[1]令和3年度契約状況調査票!$C:$AR,18,FALSE),"#,##0円")&amp;CHAR(10)&amp;VLOOKUP(A76,[1]令和3年度契約状況調査票!$C:$AR,34,FALSE),VLOOKUP(A76,[1]令和3年度契約状況調査票!$C:$AR,34,FALSE))))))))</f>
        <v/>
      </c>
      <c r="O76" s="21" t="str">
        <f>IF(A76="","",VLOOKUP(A76,[1]令和3年度契約状況調査票!$C:$BY,55,FALSE))</f>
        <v/>
      </c>
      <c r="P76" s="21" t="str">
        <f>IF(A76="","",IF(VLOOKUP(A76,[1]令和3年度契約状況調査票!$C:$AR,23,FALSE)="②同種の他の契約の予定価格を類推されるおそれがあるため公表しない","×","○"))</f>
        <v/>
      </c>
    </row>
    <row r="77" spans="1:16" s="21" customFormat="1" ht="60" hidden="1" customHeight="1" x14ac:dyDescent="0.15">
      <c r="A77" s="22" t="str">
        <f>IF(MAX([1]令和3年度契約状況調査票!C70:C315)&gt;=ROW()-5,ROW()-5,"")</f>
        <v/>
      </c>
      <c r="B77" s="23" t="str">
        <f>IF(A77="","",VLOOKUP(A77,[1]令和3年度契約状況調査票!$C:$AR,7,FALSE))</f>
        <v/>
      </c>
      <c r="C77" s="24" t="str">
        <f>IF(A77="","",VLOOKUP(A77,[1]令和3年度契約状況調査票!$C:$AR,8,FALSE))</f>
        <v/>
      </c>
      <c r="D77" s="25" t="str">
        <f>IF(A77="","",VLOOKUP(A77,[1]令和3年度契約状況調査票!$C:$AR,11,FALSE))</f>
        <v/>
      </c>
      <c r="E77" s="23" t="str">
        <f>IF(A77="","",VLOOKUP(A77,[1]令和3年度契約状況調査票!$C:$AR,12,FALSE))</f>
        <v/>
      </c>
      <c r="F77" s="26" t="str">
        <f>IF(A77="","",VLOOKUP(A77,[1]令和3年度契約状況調査票!$C:$AR,13,FALSE))</f>
        <v/>
      </c>
      <c r="G77" s="27" t="str">
        <f>IF(A77="","",IF(VLOOKUP(A77,[1]令和3年度契約状況調査票!$C:$AR,14,FALSE)="②一般競争入札（総合評価方式）","一般競争入札"&amp;CHAR(10)&amp;"（総合評価方式）","一般競争入札"))</f>
        <v/>
      </c>
      <c r="H77" s="28" t="str">
        <f>IF(A77="","",IF(VLOOKUP(A77,[1]令和3年度契約状況調査票!$C:$AR,23,FALSE)="②同種の他の契約の予定価格を類推されるおそれがあるため公表しない","同種の他の契約の予定価格を類推されるおそれがあるため公表しない",IF(VLOOKUP(A77,[1]令和3年度契約状況調査票!$C:$AR,23,FALSE)="－","－",IF(VLOOKUP(A77,[1]令和3年度契約状況調査票!$C:$AR,9,FALSE)&lt;&gt;"",TEXT(VLOOKUP(A77,[1]令和3年度契約状況調査票!$C:$AR,16,FALSE),"#,##0円")&amp;CHAR(10)&amp;"(A)",VLOOKUP(A77,[1]令和3年度契約状況調査票!$C:$AR,16,FALSE)))))</f>
        <v/>
      </c>
      <c r="I77" s="28" t="str">
        <f>IF(A77="","",VLOOKUP(A77,[1]令和3年度契約状況調査票!$C:$AR,17,FALSE))</f>
        <v/>
      </c>
      <c r="J77" s="29" t="str">
        <f>IF(A77="","",IF(VLOOKUP(A77,[1]令和3年度契約状況調査票!$C:$AR,23,FALSE)="②同種の他の契約の予定価格を類推されるおそれがあるため公表しない","－",IF(VLOOKUP(A77,[1]令和3年度契約状況調査票!$C:$AR,23,FALSE)="－","－",IF(VLOOKUP(A77,[1]令和3年度契約状況調査票!$C:$AR,9,FALSE)&lt;&gt;"",TEXT(VLOOKUP(A77,[1]令和3年度契約状況調査票!$C:$AR,19,FALSE),"#.0%")&amp;CHAR(10)&amp;"(B/A×100)",VLOOKUP(A77,[1]令和3年度契約状況調査票!$C:$AR,19,FALSE)))))</f>
        <v/>
      </c>
      <c r="K77" s="30" t="str">
        <f>IF(A77="","",IF(VLOOKUP(A77,[1]令和3年度契約状況調査票!$C:$AR,29,FALSE)="①公益社団法人","公社",IF(VLOOKUP(A77,[1]令和3年度契約状況調査票!$C:$AR,29,FALSE)="②公益財団法人","公財","")))</f>
        <v/>
      </c>
      <c r="L77" s="30" t="str">
        <f>IF(A77="","",VLOOKUP(A77,[1]令和3年度契約状況調査票!$C:$AR,30,FALSE))</f>
        <v/>
      </c>
      <c r="M77" s="31" t="str">
        <f>IF(A77="","",IF(VLOOKUP(A77,[1]令和3年度契約状況調査票!$C:$AR,30,FALSE)="国所管",VLOOKUP(A77,[1]令和3年度契約状況調査票!$C:$AR,24,FALSE),""))</f>
        <v/>
      </c>
      <c r="N77" s="32" t="str">
        <f>IF(A77="","",IF(AND(P77="○",O77="分担契約/単価契約"),"単価契約"&amp;CHAR(10)&amp;"予定調達総額 "&amp;TEXT(VLOOKUP(A77,[1]令和3年度契約状況調査票!$C:$AR,18,FALSE),"#,##0円")&amp;"(B)"&amp;CHAR(10)&amp;"分担契約"&amp;CHAR(10)&amp;VLOOKUP(A77,[1]令和3年度契約状況調査票!$C:$AR,34,FALSE),IF(AND(P77="○",O77="分担契約"),"分担契約"&amp;CHAR(10)&amp;"契約総額 "&amp;TEXT(VLOOKUP(A77,[1]令和3年度契約状況調査票!$C:$AR,18,FALSE),"#,##0円")&amp;"(B)"&amp;CHAR(10)&amp;VLOOKUP(A77,[1]令和3年度契約状況調査票!$C:$AR,34,FALSE),(IF(O77="分担契約/単価契約","単価契約"&amp;CHAR(10)&amp;"予定調達総額 "&amp;TEXT(VLOOKUP(A77,[1]令和3年度契約状況調査票!$C:$AR,18,FALSE),"#,##0円")&amp;CHAR(10)&amp;"分担契約"&amp;CHAR(10)&amp;VLOOKUP(A77,[1]令和3年度契約状況調査票!$C:$AR,34,FALSE),IF(O77="分担契約","分担契約"&amp;CHAR(10)&amp;"契約総額 "&amp;TEXT(VLOOKUP(A77,[1]令和3年度契約状況調査票!$C:$AR,18,FALSE),"#,##0円")&amp;CHAR(10)&amp;VLOOKUP(A77,[1]令和3年度契約状況調査票!$C:$AR,34,FALSE),IF(O77="単価契約","単価契約"&amp;CHAR(10)&amp;"予定調達総額 "&amp;TEXT(VLOOKUP(A77,[1]令和3年度契約状況調査票!$C:$AR,18,FALSE),"#,##0円")&amp;CHAR(10)&amp;VLOOKUP(A77,[1]令和3年度契約状況調査票!$C:$AR,34,FALSE),VLOOKUP(A77,[1]令和3年度契約状況調査票!$C:$AR,34,FALSE))))))))</f>
        <v/>
      </c>
      <c r="O77" s="21" t="str">
        <f>IF(A77="","",VLOOKUP(A77,[1]令和3年度契約状況調査票!$C:$BY,55,FALSE))</f>
        <v/>
      </c>
      <c r="P77" s="21" t="str">
        <f>IF(A77="","",IF(VLOOKUP(A77,[1]令和3年度契約状況調査票!$C:$AR,23,FALSE)="②同種の他の契約の予定価格を類推されるおそれがあるため公表しない","×","○"))</f>
        <v/>
      </c>
    </row>
    <row r="78" spans="1:16" s="21" customFormat="1" ht="60" hidden="1" customHeight="1" x14ac:dyDescent="0.15">
      <c r="A78" s="22" t="str">
        <f>IF(MAX([1]令和3年度契約状況調査票!C71:C316)&gt;=ROW()-5,ROW()-5,"")</f>
        <v/>
      </c>
      <c r="B78" s="23" t="str">
        <f>IF(A78="","",VLOOKUP(A78,[1]令和3年度契約状況調査票!$C:$AR,7,FALSE))</f>
        <v/>
      </c>
      <c r="C78" s="24" t="str">
        <f>IF(A78="","",VLOOKUP(A78,[1]令和3年度契約状況調査票!$C:$AR,8,FALSE))</f>
        <v/>
      </c>
      <c r="D78" s="25" t="str">
        <f>IF(A78="","",VLOOKUP(A78,[1]令和3年度契約状況調査票!$C:$AR,11,FALSE))</f>
        <v/>
      </c>
      <c r="E78" s="23" t="str">
        <f>IF(A78="","",VLOOKUP(A78,[1]令和3年度契約状況調査票!$C:$AR,12,FALSE))</f>
        <v/>
      </c>
      <c r="F78" s="26" t="str">
        <f>IF(A78="","",VLOOKUP(A78,[1]令和3年度契約状況調査票!$C:$AR,13,FALSE))</f>
        <v/>
      </c>
      <c r="G78" s="27" t="str">
        <f>IF(A78="","",IF(VLOOKUP(A78,[1]令和3年度契約状況調査票!$C:$AR,14,FALSE)="②一般競争入札（総合評価方式）","一般競争入札"&amp;CHAR(10)&amp;"（総合評価方式）","一般競争入札"))</f>
        <v/>
      </c>
      <c r="H78" s="28" t="str">
        <f>IF(A78="","",IF(VLOOKUP(A78,[1]令和3年度契約状況調査票!$C:$AR,23,FALSE)="②同種の他の契約の予定価格を類推されるおそれがあるため公表しない","同種の他の契約の予定価格を類推されるおそれがあるため公表しない",IF(VLOOKUP(A78,[1]令和3年度契約状況調査票!$C:$AR,23,FALSE)="－","－",IF(VLOOKUP(A78,[1]令和3年度契約状況調査票!$C:$AR,9,FALSE)&lt;&gt;"",TEXT(VLOOKUP(A78,[1]令和3年度契約状況調査票!$C:$AR,16,FALSE),"#,##0円")&amp;CHAR(10)&amp;"(A)",VLOOKUP(A78,[1]令和3年度契約状況調査票!$C:$AR,16,FALSE)))))</f>
        <v/>
      </c>
      <c r="I78" s="28" t="str">
        <f>IF(A78="","",VLOOKUP(A78,[1]令和3年度契約状況調査票!$C:$AR,17,FALSE))</f>
        <v/>
      </c>
      <c r="J78" s="29" t="str">
        <f>IF(A78="","",IF(VLOOKUP(A78,[1]令和3年度契約状況調査票!$C:$AR,23,FALSE)="②同種の他の契約の予定価格を類推されるおそれがあるため公表しない","－",IF(VLOOKUP(A78,[1]令和3年度契約状況調査票!$C:$AR,23,FALSE)="－","－",IF(VLOOKUP(A78,[1]令和3年度契約状況調査票!$C:$AR,9,FALSE)&lt;&gt;"",TEXT(VLOOKUP(A78,[1]令和3年度契約状況調査票!$C:$AR,19,FALSE),"#.0%")&amp;CHAR(10)&amp;"(B/A×100)",VLOOKUP(A78,[1]令和3年度契約状況調査票!$C:$AR,19,FALSE)))))</f>
        <v/>
      </c>
      <c r="K78" s="30" t="str">
        <f>IF(A78="","",IF(VLOOKUP(A78,[1]令和3年度契約状況調査票!$C:$AR,29,FALSE)="①公益社団法人","公社",IF(VLOOKUP(A78,[1]令和3年度契約状況調査票!$C:$AR,29,FALSE)="②公益財団法人","公財","")))</f>
        <v/>
      </c>
      <c r="L78" s="30" t="str">
        <f>IF(A78="","",VLOOKUP(A78,[1]令和3年度契約状況調査票!$C:$AR,30,FALSE))</f>
        <v/>
      </c>
      <c r="M78" s="31" t="str">
        <f>IF(A78="","",IF(VLOOKUP(A78,[1]令和3年度契約状況調査票!$C:$AR,30,FALSE)="国所管",VLOOKUP(A78,[1]令和3年度契約状況調査票!$C:$AR,24,FALSE),""))</f>
        <v/>
      </c>
      <c r="N78" s="32" t="str">
        <f>IF(A78="","",IF(AND(P78="○",O78="分担契約/単価契約"),"単価契約"&amp;CHAR(10)&amp;"予定調達総額 "&amp;TEXT(VLOOKUP(A78,[1]令和3年度契約状況調査票!$C:$AR,18,FALSE),"#,##0円")&amp;"(B)"&amp;CHAR(10)&amp;"分担契約"&amp;CHAR(10)&amp;VLOOKUP(A78,[1]令和3年度契約状況調査票!$C:$AR,34,FALSE),IF(AND(P78="○",O78="分担契約"),"分担契約"&amp;CHAR(10)&amp;"契約総額 "&amp;TEXT(VLOOKUP(A78,[1]令和3年度契約状況調査票!$C:$AR,18,FALSE),"#,##0円")&amp;"(B)"&amp;CHAR(10)&amp;VLOOKUP(A78,[1]令和3年度契約状況調査票!$C:$AR,34,FALSE),(IF(O78="分担契約/単価契約","単価契約"&amp;CHAR(10)&amp;"予定調達総額 "&amp;TEXT(VLOOKUP(A78,[1]令和3年度契約状況調査票!$C:$AR,18,FALSE),"#,##0円")&amp;CHAR(10)&amp;"分担契約"&amp;CHAR(10)&amp;VLOOKUP(A78,[1]令和3年度契約状況調査票!$C:$AR,34,FALSE),IF(O78="分担契約","分担契約"&amp;CHAR(10)&amp;"契約総額 "&amp;TEXT(VLOOKUP(A78,[1]令和3年度契約状況調査票!$C:$AR,18,FALSE),"#,##0円")&amp;CHAR(10)&amp;VLOOKUP(A78,[1]令和3年度契約状況調査票!$C:$AR,34,FALSE),IF(O78="単価契約","単価契約"&amp;CHAR(10)&amp;"予定調達総額 "&amp;TEXT(VLOOKUP(A78,[1]令和3年度契約状況調査票!$C:$AR,18,FALSE),"#,##0円")&amp;CHAR(10)&amp;VLOOKUP(A78,[1]令和3年度契約状況調査票!$C:$AR,34,FALSE),VLOOKUP(A78,[1]令和3年度契約状況調査票!$C:$AR,34,FALSE))))))))</f>
        <v/>
      </c>
      <c r="O78" s="21" t="str">
        <f>IF(A78="","",VLOOKUP(A78,[1]令和3年度契約状況調査票!$C:$BY,55,FALSE))</f>
        <v/>
      </c>
      <c r="P78" s="21" t="str">
        <f>IF(A78="","",IF(VLOOKUP(A78,[1]令和3年度契約状況調査票!$C:$AR,23,FALSE)="②同種の他の契約の予定価格を類推されるおそれがあるため公表しない","×","○"))</f>
        <v/>
      </c>
    </row>
    <row r="79" spans="1:16" s="21" customFormat="1" ht="60" hidden="1" customHeight="1" x14ac:dyDescent="0.15">
      <c r="A79" s="22" t="str">
        <f>IF(MAX([1]令和3年度契約状況調査票!C72:C317)&gt;=ROW()-5,ROW()-5,"")</f>
        <v/>
      </c>
      <c r="B79" s="23" t="str">
        <f>IF(A79="","",VLOOKUP(A79,[1]令和3年度契約状況調査票!$C:$AR,7,FALSE))</f>
        <v/>
      </c>
      <c r="C79" s="24" t="str">
        <f>IF(A79="","",VLOOKUP(A79,[1]令和3年度契約状況調査票!$C:$AR,8,FALSE))</f>
        <v/>
      </c>
      <c r="D79" s="25" t="str">
        <f>IF(A79="","",VLOOKUP(A79,[1]令和3年度契約状況調査票!$C:$AR,11,FALSE))</f>
        <v/>
      </c>
      <c r="E79" s="23" t="str">
        <f>IF(A79="","",VLOOKUP(A79,[1]令和3年度契約状況調査票!$C:$AR,12,FALSE))</f>
        <v/>
      </c>
      <c r="F79" s="26" t="str">
        <f>IF(A79="","",VLOOKUP(A79,[1]令和3年度契約状況調査票!$C:$AR,13,FALSE))</f>
        <v/>
      </c>
      <c r="G79" s="27" t="str">
        <f>IF(A79="","",IF(VLOOKUP(A79,[1]令和3年度契約状況調査票!$C:$AR,14,FALSE)="②一般競争入札（総合評価方式）","一般競争入札"&amp;CHAR(10)&amp;"（総合評価方式）","一般競争入札"))</f>
        <v/>
      </c>
      <c r="H79" s="28" t="str">
        <f>IF(A79="","",IF(VLOOKUP(A79,[1]令和3年度契約状況調査票!$C:$AR,23,FALSE)="②同種の他の契約の予定価格を類推されるおそれがあるため公表しない","同種の他の契約の予定価格を類推されるおそれがあるため公表しない",IF(VLOOKUP(A79,[1]令和3年度契約状況調査票!$C:$AR,23,FALSE)="－","－",IF(VLOOKUP(A79,[1]令和3年度契約状況調査票!$C:$AR,9,FALSE)&lt;&gt;"",TEXT(VLOOKUP(A79,[1]令和3年度契約状況調査票!$C:$AR,16,FALSE),"#,##0円")&amp;CHAR(10)&amp;"(A)",VLOOKUP(A79,[1]令和3年度契約状況調査票!$C:$AR,16,FALSE)))))</f>
        <v/>
      </c>
      <c r="I79" s="28" t="str">
        <f>IF(A79="","",VLOOKUP(A79,[1]令和3年度契約状況調査票!$C:$AR,17,FALSE))</f>
        <v/>
      </c>
      <c r="J79" s="29" t="str">
        <f>IF(A79="","",IF(VLOOKUP(A79,[1]令和3年度契約状況調査票!$C:$AR,23,FALSE)="②同種の他の契約の予定価格を類推されるおそれがあるため公表しない","－",IF(VLOOKUP(A79,[1]令和3年度契約状況調査票!$C:$AR,23,FALSE)="－","－",IF(VLOOKUP(A79,[1]令和3年度契約状況調査票!$C:$AR,9,FALSE)&lt;&gt;"",TEXT(VLOOKUP(A79,[1]令和3年度契約状況調査票!$C:$AR,19,FALSE),"#.0%")&amp;CHAR(10)&amp;"(B/A×100)",VLOOKUP(A79,[1]令和3年度契約状況調査票!$C:$AR,19,FALSE)))))</f>
        <v/>
      </c>
      <c r="K79" s="30" t="str">
        <f>IF(A79="","",IF(VLOOKUP(A79,[1]令和3年度契約状況調査票!$C:$AR,29,FALSE)="①公益社団法人","公社",IF(VLOOKUP(A79,[1]令和3年度契約状況調査票!$C:$AR,29,FALSE)="②公益財団法人","公財","")))</f>
        <v/>
      </c>
      <c r="L79" s="30" t="str">
        <f>IF(A79="","",VLOOKUP(A79,[1]令和3年度契約状況調査票!$C:$AR,30,FALSE))</f>
        <v/>
      </c>
      <c r="M79" s="31" t="str">
        <f>IF(A79="","",IF(VLOOKUP(A79,[1]令和3年度契約状況調査票!$C:$AR,30,FALSE)="国所管",VLOOKUP(A79,[1]令和3年度契約状況調査票!$C:$AR,24,FALSE),""))</f>
        <v/>
      </c>
      <c r="N79" s="32" t="str">
        <f>IF(A79="","",IF(AND(P79="○",O79="分担契約/単価契約"),"単価契約"&amp;CHAR(10)&amp;"予定調達総額 "&amp;TEXT(VLOOKUP(A79,[1]令和3年度契約状況調査票!$C:$AR,18,FALSE),"#,##0円")&amp;"(B)"&amp;CHAR(10)&amp;"分担契約"&amp;CHAR(10)&amp;VLOOKUP(A79,[1]令和3年度契約状況調査票!$C:$AR,34,FALSE),IF(AND(P79="○",O79="分担契約"),"分担契約"&amp;CHAR(10)&amp;"契約総額 "&amp;TEXT(VLOOKUP(A79,[1]令和3年度契約状況調査票!$C:$AR,18,FALSE),"#,##0円")&amp;"(B)"&amp;CHAR(10)&amp;VLOOKUP(A79,[1]令和3年度契約状況調査票!$C:$AR,34,FALSE),(IF(O79="分担契約/単価契約","単価契約"&amp;CHAR(10)&amp;"予定調達総額 "&amp;TEXT(VLOOKUP(A79,[1]令和3年度契約状況調査票!$C:$AR,18,FALSE),"#,##0円")&amp;CHAR(10)&amp;"分担契約"&amp;CHAR(10)&amp;VLOOKUP(A79,[1]令和3年度契約状況調査票!$C:$AR,34,FALSE),IF(O79="分担契約","分担契約"&amp;CHAR(10)&amp;"契約総額 "&amp;TEXT(VLOOKUP(A79,[1]令和3年度契約状況調査票!$C:$AR,18,FALSE),"#,##0円")&amp;CHAR(10)&amp;VLOOKUP(A79,[1]令和3年度契約状況調査票!$C:$AR,34,FALSE),IF(O79="単価契約","単価契約"&amp;CHAR(10)&amp;"予定調達総額 "&amp;TEXT(VLOOKUP(A79,[1]令和3年度契約状況調査票!$C:$AR,18,FALSE),"#,##0円")&amp;CHAR(10)&amp;VLOOKUP(A79,[1]令和3年度契約状況調査票!$C:$AR,34,FALSE),VLOOKUP(A79,[1]令和3年度契約状況調査票!$C:$AR,34,FALSE))))))))</f>
        <v/>
      </c>
      <c r="O79" s="21" t="str">
        <f>IF(A79="","",VLOOKUP(A79,[1]令和3年度契約状況調査票!$C:$BY,55,FALSE))</f>
        <v/>
      </c>
      <c r="P79" s="21" t="str">
        <f>IF(A79="","",IF(VLOOKUP(A79,[1]令和3年度契約状況調査票!$C:$AR,23,FALSE)="②同種の他の契約の予定価格を類推されるおそれがあるため公表しない","×","○"))</f>
        <v/>
      </c>
    </row>
    <row r="80" spans="1:16" s="21" customFormat="1" ht="60" hidden="1" customHeight="1" x14ac:dyDescent="0.15">
      <c r="A80" s="22" t="str">
        <f>IF(MAX([1]令和3年度契約状況調査票!C73:C318)&gt;=ROW()-5,ROW()-5,"")</f>
        <v/>
      </c>
      <c r="B80" s="23" t="str">
        <f>IF(A80="","",VLOOKUP(A80,[1]令和3年度契約状況調査票!$C:$AR,7,FALSE))</f>
        <v/>
      </c>
      <c r="C80" s="24" t="str">
        <f>IF(A80="","",VLOOKUP(A80,[1]令和3年度契約状況調査票!$C:$AR,8,FALSE))</f>
        <v/>
      </c>
      <c r="D80" s="25" t="str">
        <f>IF(A80="","",VLOOKUP(A80,[1]令和3年度契約状況調査票!$C:$AR,11,FALSE))</f>
        <v/>
      </c>
      <c r="E80" s="23" t="str">
        <f>IF(A80="","",VLOOKUP(A80,[1]令和3年度契約状況調査票!$C:$AR,12,FALSE))</f>
        <v/>
      </c>
      <c r="F80" s="26" t="str">
        <f>IF(A80="","",VLOOKUP(A80,[1]令和3年度契約状況調査票!$C:$AR,13,FALSE))</f>
        <v/>
      </c>
      <c r="G80" s="27" t="str">
        <f>IF(A80="","",IF(VLOOKUP(A80,[1]令和3年度契約状況調査票!$C:$AR,14,FALSE)="②一般競争入札（総合評価方式）","一般競争入札"&amp;CHAR(10)&amp;"（総合評価方式）","一般競争入札"))</f>
        <v/>
      </c>
      <c r="H80" s="28" t="str">
        <f>IF(A80="","",IF(VLOOKUP(A80,[1]令和3年度契約状況調査票!$C:$AR,23,FALSE)="②同種の他の契約の予定価格を類推されるおそれがあるため公表しない","同種の他の契約の予定価格を類推されるおそれがあるため公表しない",IF(VLOOKUP(A80,[1]令和3年度契約状況調査票!$C:$AR,23,FALSE)="－","－",IF(VLOOKUP(A80,[1]令和3年度契約状況調査票!$C:$AR,9,FALSE)&lt;&gt;"",TEXT(VLOOKUP(A80,[1]令和3年度契約状況調査票!$C:$AR,16,FALSE),"#,##0円")&amp;CHAR(10)&amp;"(A)",VLOOKUP(A80,[1]令和3年度契約状況調査票!$C:$AR,16,FALSE)))))</f>
        <v/>
      </c>
      <c r="I80" s="28" t="str">
        <f>IF(A80="","",VLOOKUP(A80,[1]令和3年度契約状況調査票!$C:$AR,17,FALSE))</f>
        <v/>
      </c>
      <c r="J80" s="29" t="str">
        <f>IF(A80="","",IF(VLOOKUP(A80,[1]令和3年度契約状況調査票!$C:$AR,23,FALSE)="②同種の他の契約の予定価格を類推されるおそれがあるため公表しない","－",IF(VLOOKUP(A80,[1]令和3年度契約状況調査票!$C:$AR,23,FALSE)="－","－",IF(VLOOKUP(A80,[1]令和3年度契約状況調査票!$C:$AR,9,FALSE)&lt;&gt;"",TEXT(VLOOKUP(A80,[1]令和3年度契約状況調査票!$C:$AR,19,FALSE),"#.0%")&amp;CHAR(10)&amp;"(B/A×100)",VLOOKUP(A80,[1]令和3年度契約状況調査票!$C:$AR,19,FALSE)))))</f>
        <v/>
      </c>
      <c r="K80" s="30" t="str">
        <f>IF(A80="","",IF(VLOOKUP(A80,[1]令和3年度契約状況調査票!$C:$AR,29,FALSE)="①公益社団法人","公社",IF(VLOOKUP(A80,[1]令和3年度契約状況調査票!$C:$AR,29,FALSE)="②公益財団法人","公財","")))</f>
        <v/>
      </c>
      <c r="L80" s="30" t="str">
        <f>IF(A80="","",VLOOKUP(A80,[1]令和3年度契約状況調査票!$C:$AR,30,FALSE))</f>
        <v/>
      </c>
      <c r="M80" s="31" t="str">
        <f>IF(A80="","",IF(VLOOKUP(A80,[1]令和3年度契約状況調査票!$C:$AR,30,FALSE)="国所管",VLOOKUP(A80,[1]令和3年度契約状況調査票!$C:$AR,24,FALSE),""))</f>
        <v/>
      </c>
      <c r="N80" s="32" t="str">
        <f>IF(A80="","",IF(AND(P80="○",O80="分担契約/単価契約"),"単価契約"&amp;CHAR(10)&amp;"予定調達総額 "&amp;TEXT(VLOOKUP(A80,[1]令和3年度契約状況調査票!$C:$AR,18,FALSE),"#,##0円")&amp;"(B)"&amp;CHAR(10)&amp;"分担契約"&amp;CHAR(10)&amp;VLOOKUP(A80,[1]令和3年度契約状況調査票!$C:$AR,34,FALSE),IF(AND(P80="○",O80="分担契約"),"分担契約"&amp;CHAR(10)&amp;"契約総額 "&amp;TEXT(VLOOKUP(A80,[1]令和3年度契約状況調査票!$C:$AR,18,FALSE),"#,##0円")&amp;"(B)"&amp;CHAR(10)&amp;VLOOKUP(A80,[1]令和3年度契約状況調査票!$C:$AR,34,FALSE),(IF(O80="分担契約/単価契約","単価契約"&amp;CHAR(10)&amp;"予定調達総額 "&amp;TEXT(VLOOKUP(A80,[1]令和3年度契約状況調査票!$C:$AR,18,FALSE),"#,##0円")&amp;CHAR(10)&amp;"分担契約"&amp;CHAR(10)&amp;VLOOKUP(A80,[1]令和3年度契約状況調査票!$C:$AR,34,FALSE),IF(O80="分担契約","分担契約"&amp;CHAR(10)&amp;"契約総額 "&amp;TEXT(VLOOKUP(A80,[1]令和3年度契約状況調査票!$C:$AR,18,FALSE),"#,##0円")&amp;CHAR(10)&amp;VLOOKUP(A80,[1]令和3年度契約状況調査票!$C:$AR,34,FALSE),IF(O80="単価契約","単価契約"&amp;CHAR(10)&amp;"予定調達総額 "&amp;TEXT(VLOOKUP(A80,[1]令和3年度契約状況調査票!$C:$AR,18,FALSE),"#,##0円")&amp;CHAR(10)&amp;VLOOKUP(A80,[1]令和3年度契約状況調査票!$C:$AR,34,FALSE),VLOOKUP(A80,[1]令和3年度契約状況調査票!$C:$AR,34,FALSE))))))))</f>
        <v/>
      </c>
      <c r="O80" s="21" t="str">
        <f>IF(A80="","",VLOOKUP(A80,[1]令和3年度契約状況調査票!$C:$BY,55,FALSE))</f>
        <v/>
      </c>
      <c r="P80" s="21" t="str">
        <f>IF(A80="","",IF(VLOOKUP(A80,[1]令和3年度契約状況調査票!$C:$AR,23,FALSE)="②同種の他の契約の予定価格を類推されるおそれがあるため公表しない","×","○"))</f>
        <v/>
      </c>
    </row>
    <row r="81" spans="1:16" s="21" customFormat="1" ht="60" hidden="1" customHeight="1" x14ac:dyDescent="0.15">
      <c r="A81" s="22" t="str">
        <f>IF(MAX([1]令和3年度契約状況調査票!C74:C319)&gt;=ROW()-5,ROW()-5,"")</f>
        <v/>
      </c>
      <c r="B81" s="23" t="str">
        <f>IF(A81="","",VLOOKUP(A81,[1]令和3年度契約状況調査票!$C:$AR,7,FALSE))</f>
        <v/>
      </c>
      <c r="C81" s="24" t="str">
        <f>IF(A81="","",VLOOKUP(A81,[1]令和3年度契約状況調査票!$C:$AR,8,FALSE))</f>
        <v/>
      </c>
      <c r="D81" s="25" t="str">
        <f>IF(A81="","",VLOOKUP(A81,[1]令和3年度契約状況調査票!$C:$AR,11,FALSE))</f>
        <v/>
      </c>
      <c r="E81" s="23" t="str">
        <f>IF(A81="","",VLOOKUP(A81,[1]令和3年度契約状況調査票!$C:$AR,12,FALSE))</f>
        <v/>
      </c>
      <c r="F81" s="26" t="str">
        <f>IF(A81="","",VLOOKUP(A81,[1]令和3年度契約状況調査票!$C:$AR,13,FALSE))</f>
        <v/>
      </c>
      <c r="G81" s="27" t="str">
        <f>IF(A81="","",IF(VLOOKUP(A81,[1]令和3年度契約状況調査票!$C:$AR,14,FALSE)="②一般競争入札（総合評価方式）","一般競争入札"&amp;CHAR(10)&amp;"（総合評価方式）","一般競争入札"))</f>
        <v/>
      </c>
      <c r="H81" s="28" t="str">
        <f>IF(A81="","",IF(VLOOKUP(A81,[1]令和3年度契約状況調査票!$C:$AR,23,FALSE)="②同種の他の契約の予定価格を類推されるおそれがあるため公表しない","同種の他の契約の予定価格を類推されるおそれがあるため公表しない",IF(VLOOKUP(A81,[1]令和3年度契約状況調査票!$C:$AR,23,FALSE)="－","－",IF(VLOOKUP(A81,[1]令和3年度契約状況調査票!$C:$AR,9,FALSE)&lt;&gt;"",TEXT(VLOOKUP(A81,[1]令和3年度契約状況調査票!$C:$AR,16,FALSE),"#,##0円")&amp;CHAR(10)&amp;"(A)",VLOOKUP(A81,[1]令和3年度契約状況調査票!$C:$AR,16,FALSE)))))</f>
        <v/>
      </c>
      <c r="I81" s="28" t="str">
        <f>IF(A81="","",VLOOKUP(A81,[1]令和3年度契約状況調査票!$C:$AR,17,FALSE))</f>
        <v/>
      </c>
      <c r="J81" s="29" t="str">
        <f>IF(A81="","",IF(VLOOKUP(A81,[1]令和3年度契約状況調査票!$C:$AR,23,FALSE)="②同種の他の契約の予定価格を類推されるおそれがあるため公表しない","－",IF(VLOOKUP(A81,[1]令和3年度契約状況調査票!$C:$AR,23,FALSE)="－","－",IF(VLOOKUP(A81,[1]令和3年度契約状況調査票!$C:$AR,9,FALSE)&lt;&gt;"",TEXT(VLOOKUP(A81,[1]令和3年度契約状況調査票!$C:$AR,19,FALSE),"#.0%")&amp;CHAR(10)&amp;"(B/A×100)",VLOOKUP(A81,[1]令和3年度契約状況調査票!$C:$AR,19,FALSE)))))</f>
        <v/>
      </c>
      <c r="K81" s="30" t="str">
        <f>IF(A81="","",IF(VLOOKUP(A81,[1]令和3年度契約状況調査票!$C:$AR,29,FALSE)="①公益社団法人","公社",IF(VLOOKUP(A81,[1]令和3年度契約状況調査票!$C:$AR,29,FALSE)="②公益財団法人","公財","")))</f>
        <v/>
      </c>
      <c r="L81" s="30" t="str">
        <f>IF(A81="","",VLOOKUP(A81,[1]令和3年度契約状況調査票!$C:$AR,30,FALSE))</f>
        <v/>
      </c>
      <c r="M81" s="31" t="str">
        <f>IF(A81="","",IF(VLOOKUP(A81,[1]令和3年度契約状況調査票!$C:$AR,30,FALSE)="国所管",VLOOKUP(A81,[1]令和3年度契約状況調査票!$C:$AR,24,FALSE),""))</f>
        <v/>
      </c>
      <c r="N81" s="32" t="str">
        <f>IF(A81="","",IF(AND(P81="○",O81="分担契約/単価契約"),"単価契約"&amp;CHAR(10)&amp;"予定調達総額 "&amp;TEXT(VLOOKUP(A81,[1]令和3年度契約状況調査票!$C:$AR,18,FALSE),"#,##0円")&amp;"(B)"&amp;CHAR(10)&amp;"分担契約"&amp;CHAR(10)&amp;VLOOKUP(A81,[1]令和3年度契約状況調査票!$C:$AR,34,FALSE),IF(AND(P81="○",O81="分担契約"),"分担契約"&amp;CHAR(10)&amp;"契約総額 "&amp;TEXT(VLOOKUP(A81,[1]令和3年度契約状況調査票!$C:$AR,18,FALSE),"#,##0円")&amp;"(B)"&amp;CHAR(10)&amp;VLOOKUP(A81,[1]令和3年度契約状況調査票!$C:$AR,34,FALSE),(IF(O81="分担契約/単価契約","単価契約"&amp;CHAR(10)&amp;"予定調達総額 "&amp;TEXT(VLOOKUP(A81,[1]令和3年度契約状況調査票!$C:$AR,18,FALSE),"#,##0円")&amp;CHAR(10)&amp;"分担契約"&amp;CHAR(10)&amp;VLOOKUP(A81,[1]令和3年度契約状況調査票!$C:$AR,34,FALSE),IF(O81="分担契約","分担契約"&amp;CHAR(10)&amp;"契約総額 "&amp;TEXT(VLOOKUP(A81,[1]令和3年度契約状況調査票!$C:$AR,18,FALSE),"#,##0円")&amp;CHAR(10)&amp;VLOOKUP(A81,[1]令和3年度契約状況調査票!$C:$AR,34,FALSE),IF(O81="単価契約","単価契約"&amp;CHAR(10)&amp;"予定調達総額 "&amp;TEXT(VLOOKUP(A81,[1]令和3年度契約状況調査票!$C:$AR,18,FALSE),"#,##0円")&amp;CHAR(10)&amp;VLOOKUP(A81,[1]令和3年度契約状況調査票!$C:$AR,34,FALSE),VLOOKUP(A81,[1]令和3年度契約状況調査票!$C:$AR,34,FALSE))))))))</f>
        <v/>
      </c>
      <c r="O81" s="21" t="str">
        <f>IF(A81="","",VLOOKUP(A81,[1]令和3年度契約状況調査票!$C:$BY,55,FALSE))</f>
        <v/>
      </c>
      <c r="P81" s="21" t="str">
        <f>IF(A81="","",IF(VLOOKUP(A81,[1]令和3年度契約状況調査票!$C:$AR,23,FALSE)="②同種の他の契約の予定価格を類推されるおそれがあるため公表しない","×","○"))</f>
        <v/>
      </c>
    </row>
    <row r="82" spans="1:16" s="21" customFormat="1" ht="60" hidden="1" customHeight="1" x14ac:dyDescent="0.15">
      <c r="A82" s="22" t="str">
        <f>IF(MAX([1]令和3年度契約状況調査票!C75:C320)&gt;=ROW()-5,ROW()-5,"")</f>
        <v/>
      </c>
      <c r="B82" s="23" t="str">
        <f>IF(A82="","",VLOOKUP(A82,[1]令和3年度契約状況調査票!$C:$AR,7,FALSE))</f>
        <v/>
      </c>
      <c r="C82" s="24" t="str">
        <f>IF(A82="","",VLOOKUP(A82,[1]令和3年度契約状況調査票!$C:$AR,8,FALSE))</f>
        <v/>
      </c>
      <c r="D82" s="25" t="str">
        <f>IF(A82="","",VLOOKUP(A82,[1]令和3年度契約状況調査票!$C:$AR,11,FALSE))</f>
        <v/>
      </c>
      <c r="E82" s="23" t="str">
        <f>IF(A82="","",VLOOKUP(A82,[1]令和3年度契約状況調査票!$C:$AR,12,FALSE))</f>
        <v/>
      </c>
      <c r="F82" s="26" t="str">
        <f>IF(A82="","",VLOOKUP(A82,[1]令和3年度契約状況調査票!$C:$AR,13,FALSE))</f>
        <v/>
      </c>
      <c r="G82" s="27" t="str">
        <f>IF(A82="","",IF(VLOOKUP(A82,[1]令和3年度契約状況調査票!$C:$AR,14,FALSE)="②一般競争入札（総合評価方式）","一般競争入札"&amp;CHAR(10)&amp;"（総合評価方式）","一般競争入札"))</f>
        <v/>
      </c>
      <c r="H82" s="28" t="str">
        <f>IF(A82="","",IF(VLOOKUP(A82,[1]令和3年度契約状況調査票!$C:$AR,23,FALSE)="②同種の他の契約の予定価格を類推されるおそれがあるため公表しない","同種の他の契約の予定価格を類推されるおそれがあるため公表しない",IF(VLOOKUP(A82,[1]令和3年度契約状況調査票!$C:$AR,23,FALSE)="－","－",IF(VLOOKUP(A82,[1]令和3年度契約状況調査票!$C:$AR,9,FALSE)&lt;&gt;"",TEXT(VLOOKUP(A82,[1]令和3年度契約状況調査票!$C:$AR,16,FALSE),"#,##0円")&amp;CHAR(10)&amp;"(A)",VLOOKUP(A82,[1]令和3年度契約状況調査票!$C:$AR,16,FALSE)))))</f>
        <v/>
      </c>
      <c r="I82" s="28" t="str">
        <f>IF(A82="","",VLOOKUP(A82,[1]令和3年度契約状況調査票!$C:$AR,17,FALSE))</f>
        <v/>
      </c>
      <c r="J82" s="29" t="str">
        <f>IF(A82="","",IF(VLOOKUP(A82,[1]令和3年度契約状況調査票!$C:$AR,23,FALSE)="②同種の他の契約の予定価格を類推されるおそれがあるため公表しない","－",IF(VLOOKUP(A82,[1]令和3年度契約状況調査票!$C:$AR,23,FALSE)="－","－",IF(VLOOKUP(A82,[1]令和3年度契約状況調査票!$C:$AR,9,FALSE)&lt;&gt;"",TEXT(VLOOKUP(A82,[1]令和3年度契約状況調査票!$C:$AR,19,FALSE),"#.0%")&amp;CHAR(10)&amp;"(B/A×100)",VLOOKUP(A82,[1]令和3年度契約状況調査票!$C:$AR,19,FALSE)))))</f>
        <v/>
      </c>
      <c r="K82" s="30" t="str">
        <f>IF(A82="","",IF(VLOOKUP(A82,[1]令和3年度契約状況調査票!$C:$AR,29,FALSE)="①公益社団法人","公社",IF(VLOOKUP(A82,[1]令和3年度契約状況調査票!$C:$AR,29,FALSE)="②公益財団法人","公財","")))</f>
        <v/>
      </c>
      <c r="L82" s="30" t="str">
        <f>IF(A82="","",VLOOKUP(A82,[1]令和3年度契約状況調査票!$C:$AR,30,FALSE))</f>
        <v/>
      </c>
      <c r="M82" s="31" t="str">
        <f>IF(A82="","",IF(VLOOKUP(A82,[1]令和3年度契約状況調査票!$C:$AR,30,FALSE)="国所管",VLOOKUP(A82,[1]令和3年度契約状況調査票!$C:$AR,24,FALSE),""))</f>
        <v/>
      </c>
      <c r="N82" s="32" t="str">
        <f>IF(A82="","",IF(AND(P82="○",O82="分担契約/単価契約"),"単価契約"&amp;CHAR(10)&amp;"予定調達総額 "&amp;TEXT(VLOOKUP(A82,[1]令和3年度契約状況調査票!$C:$AR,18,FALSE),"#,##0円")&amp;"(B)"&amp;CHAR(10)&amp;"分担契約"&amp;CHAR(10)&amp;VLOOKUP(A82,[1]令和3年度契約状況調査票!$C:$AR,34,FALSE),IF(AND(P82="○",O82="分担契約"),"分担契約"&amp;CHAR(10)&amp;"契約総額 "&amp;TEXT(VLOOKUP(A82,[1]令和3年度契約状況調査票!$C:$AR,18,FALSE),"#,##0円")&amp;"(B)"&amp;CHAR(10)&amp;VLOOKUP(A82,[1]令和3年度契約状況調査票!$C:$AR,34,FALSE),(IF(O82="分担契約/単価契約","単価契約"&amp;CHAR(10)&amp;"予定調達総額 "&amp;TEXT(VLOOKUP(A82,[1]令和3年度契約状況調査票!$C:$AR,18,FALSE),"#,##0円")&amp;CHAR(10)&amp;"分担契約"&amp;CHAR(10)&amp;VLOOKUP(A82,[1]令和3年度契約状況調査票!$C:$AR,34,FALSE),IF(O82="分担契約","分担契約"&amp;CHAR(10)&amp;"契約総額 "&amp;TEXT(VLOOKUP(A82,[1]令和3年度契約状況調査票!$C:$AR,18,FALSE),"#,##0円")&amp;CHAR(10)&amp;VLOOKUP(A82,[1]令和3年度契約状況調査票!$C:$AR,34,FALSE),IF(O82="単価契約","単価契約"&amp;CHAR(10)&amp;"予定調達総額 "&amp;TEXT(VLOOKUP(A82,[1]令和3年度契約状況調査票!$C:$AR,18,FALSE),"#,##0円")&amp;CHAR(10)&amp;VLOOKUP(A82,[1]令和3年度契約状況調査票!$C:$AR,34,FALSE),VLOOKUP(A82,[1]令和3年度契約状況調査票!$C:$AR,34,FALSE))))))))</f>
        <v/>
      </c>
      <c r="O82" s="21" t="str">
        <f>IF(A82="","",VLOOKUP(A82,[1]令和3年度契約状況調査票!$C:$BY,55,FALSE))</f>
        <v/>
      </c>
      <c r="P82" s="21" t="str">
        <f>IF(A82="","",IF(VLOOKUP(A82,[1]令和3年度契約状況調査票!$C:$AR,23,FALSE)="②同種の他の契約の予定価格を類推されるおそれがあるため公表しない","×","○"))</f>
        <v/>
      </c>
    </row>
    <row r="83" spans="1:16" s="21" customFormat="1" ht="60" hidden="1" customHeight="1" x14ac:dyDescent="0.15">
      <c r="A83" s="22" t="str">
        <f>IF(MAX([1]令和3年度契約状況調査票!C76:C321)&gt;=ROW()-5,ROW()-5,"")</f>
        <v/>
      </c>
      <c r="B83" s="23" t="str">
        <f>IF(A83="","",VLOOKUP(A83,[1]令和3年度契約状況調査票!$C:$AR,7,FALSE))</f>
        <v/>
      </c>
      <c r="C83" s="24" t="str">
        <f>IF(A83="","",VLOOKUP(A83,[1]令和3年度契約状況調査票!$C:$AR,8,FALSE))</f>
        <v/>
      </c>
      <c r="D83" s="25" t="str">
        <f>IF(A83="","",VLOOKUP(A83,[1]令和3年度契約状況調査票!$C:$AR,11,FALSE))</f>
        <v/>
      </c>
      <c r="E83" s="23" t="str">
        <f>IF(A83="","",VLOOKUP(A83,[1]令和3年度契約状況調査票!$C:$AR,12,FALSE))</f>
        <v/>
      </c>
      <c r="F83" s="26" t="str">
        <f>IF(A83="","",VLOOKUP(A83,[1]令和3年度契約状況調査票!$C:$AR,13,FALSE))</f>
        <v/>
      </c>
      <c r="G83" s="27" t="str">
        <f>IF(A83="","",IF(VLOOKUP(A83,[1]令和3年度契約状況調査票!$C:$AR,14,FALSE)="②一般競争入札（総合評価方式）","一般競争入札"&amp;CHAR(10)&amp;"（総合評価方式）","一般競争入札"))</f>
        <v/>
      </c>
      <c r="H83" s="28" t="str">
        <f>IF(A83="","",IF(VLOOKUP(A83,[1]令和3年度契約状況調査票!$C:$AR,23,FALSE)="②同種の他の契約の予定価格を類推されるおそれがあるため公表しない","同種の他の契約の予定価格を類推されるおそれがあるため公表しない",IF(VLOOKUP(A83,[1]令和3年度契約状況調査票!$C:$AR,23,FALSE)="－","－",IF(VLOOKUP(A83,[1]令和3年度契約状況調査票!$C:$AR,9,FALSE)&lt;&gt;"",TEXT(VLOOKUP(A83,[1]令和3年度契約状況調査票!$C:$AR,16,FALSE),"#,##0円")&amp;CHAR(10)&amp;"(A)",VLOOKUP(A83,[1]令和3年度契約状況調査票!$C:$AR,16,FALSE)))))</f>
        <v/>
      </c>
      <c r="I83" s="28" t="str">
        <f>IF(A83="","",VLOOKUP(A83,[1]令和3年度契約状況調査票!$C:$AR,17,FALSE))</f>
        <v/>
      </c>
      <c r="J83" s="29" t="str">
        <f>IF(A83="","",IF(VLOOKUP(A83,[1]令和3年度契約状況調査票!$C:$AR,23,FALSE)="②同種の他の契約の予定価格を類推されるおそれがあるため公表しない","－",IF(VLOOKUP(A83,[1]令和3年度契約状況調査票!$C:$AR,23,FALSE)="－","－",IF(VLOOKUP(A83,[1]令和3年度契約状況調査票!$C:$AR,9,FALSE)&lt;&gt;"",TEXT(VLOOKUP(A83,[1]令和3年度契約状況調査票!$C:$AR,19,FALSE),"#.0%")&amp;CHAR(10)&amp;"(B/A×100)",VLOOKUP(A83,[1]令和3年度契約状況調査票!$C:$AR,19,FALSE)))))</f>
        <v/>
      </c>
      <c r="K83" s="30" t="str">
        <f>IF(A83="","",IF(VLOOKUP(A83,[1]令和3年度契約状況調査票!$C:$AR,29,FALSE)="①公益社団法人","公社",IF(VLOOKUP(A83,[1]令和3年度契約状況調査票!$C:$AR,29,FALSE)="②公益財団法人","公財","")))</f>
        <v/>
      </c>
      <c r="L83" s="30" t="str">
        <f>IF(A83="","",VLOOKUP(A83,[1]令和3年度契約状況調査票!$C:$AR,30,FALSE))</f>
        <v/>
      </c>
      <c r="M83" s="31" t="str">
        <f>IF(A83="","",IF(VLOOKUP(A83,[1]令和3年度契約状況調査票!$C:$AR,30,FALSE)="国所管",VLOOKUP(A83,[1]令和3年度契約状況調査票!$C:$AR,24,FALSE),""))</f>
        <v/>
      </c>
      <c r="N83" s="32" t="str">
        <f>IF(A83="","",IF(AND(P83="○",O83="分担契約/単価契約"),"単価契約"&amp;CHAR(10)&amp;"予定調達総額 "&amp;TEXT(VLOOKUP(A83,[1]令和3年度契約状況調査票!$C:$AR,18,FALSE),"#,##0円")&amp;"(B)"&amp;CHAR(10)&amp;"分担契約"&amp;CHAR(10)&amp;VLOOKUP(A83,[1]令和3年度契約状況調査票!$C:$AR,34,FALSE),IF(AND(P83="○",O83="分担契約"),"分担契約"&amp;CHAR(10)&amp;"契約総額 "&amp;TEXT(VLOOKUP(A83,[1]令和3年度契約状況調査票!$C:$AR,18,FALSE),"#,##0円")&amp;"(B)"&amp;CHAR(10)&amp;VLOOKUP(A83,[1]令和3年度契約状況調査票!$C:$AR,34,FALSE),(IF(O83="分担契約/単価契約","単価契約"&amp;CHAR(10)&amp;"予定調達総額 "&amp;TEXT(VLOOKUP(A83,[1]令和3年度契約状況調査票!$C:$AR,18,FALSE),"#,##0円")&amp;CHAR(10)&amp;"分担契約"&amp;CHAR(10)&amp;VLOOKUP(A83,[1]令和3年度契約状況調査票!$C:$AR,34,FALSE),IF(O83="分担契約","分担契約"&amp;CHAR(10)&amp;"契約総額 "&amp;TEXT(VLOOKUP(A83,[1]令和3年度契約状況調査票!$C:$AR,18,FALSE),"#,##0円")&amp;CHAR(10)&amp;VLOOKUP(A83,[1]令和3年度契約状況調査票!$C:$AR,34,FALSE),IF(O83="単価契約","単価契約"&amp;CHAR(10)&amp;"予定調達総額 "&amp;TEXT(VLOOKUP(A83,[1]令和3年度契約状況調査票!$C:$AR,18,FALSE),"#,##0円")&amp;CHAR(10)&amp;VLOOKUP(A83,[1]令和3年度契約状況調査票!$C:$AR,34,FALSE),VLOOKUP(A83,[1]令和3年度契約状況調査票!$C:$AR,34,FALSE))))))))</f>
        <v/>
      </c>
      <c r="O83" s="21" t="str">
        <f>IF(A83="","",VLOOKUP(A83,[1]令和3年度契約状況調査票!$C:$BY,55,FALSE))</f>
        <v/>
      </c>
      <c r="P83" s="21" t="str">
        <f>IF(A83="","",IF(VLOOKUP(A83,[1]令和3年度契約状況調査票!$C:$AR,23,FALSE)="②同種の他の契約の予定価格を類推されるおそれがあるため公表しない","×","○"))</f>
        <v/>
      </c>
    </row>
    <row r="84" spans="1:16" s="21" customFormat="1" ht="60" hidden="1" customHeight="1" x14ac:dyDescent="0.15">
      <c r="A84" s="22" t="str">
        <f>IF(MAX([1]令和3年度契約状況調査票!C77:C322)&gt;=ROW()-5,ROW()-5,"")</f>
        <v/>
      </c>
      <c r="B84" s="23" t="str">
        <f>IF(A84="","",VLOOKUP(A84,[1]令和3年度契約状況調査票!$C:$AR,7,FALSE))</f>
        <v/>
      </c>
      <c r="C84" s="24" t="str">
        <f>IF(A84="","",VLOOKUP(A84,[1]令和3年度契約状況調査票!$C:$AR,8,FALSE))</f>
        <v/>
      </c>
      <c r="D84" s="25" t="str">
        <f>IF(A84="","",VLOOKUP(A84,[1]令和3年度契約状況調査票!$C:$AR,11,FALSE))</f>
        <v/>
      </c>
      <c r="E84" s="23" t="str">
        <f>IF(A84="","",VLOOKUP(A84,[1]令和3年度契約状況調査票!$C:$AR,12,FALSE))</f>
        <v/>
      </c>
      <c r="F84" s="26" t="str">
        <f>IF(A84="","",VLOOKUP(A84,[1]令和3年度契約状況調査票!$C:$AR,13,FALSE))</f>
        <v/>
      </c>
      <c r="G84" s="27" t="str">
        <f>IF(A84="","",IF(VLOOKUP(A84,[1]令和3年度契約状況調査票!$C:$AR,14,FALSE)="②一般競争入札（総合評価方式）","一般競争入札"&amp;CHAR(10)&amp;"（総合評価方式）","一般競争入札"))</f>
        <v/>
      </c>
      <c r="H84" s="28" t="str">
        <f>IF(A84="","",IF(VLOOKUP(A84,[1]令和3年度契約状況調査票!$C:$AR,23,FALSE)="②同種の他の契約の予定価格を類推されるおそれがあるため公表しない","同種の他の契約の予定価格を類推されるおそれがあるため公表しない",IF(VLOOKUP(A84,[1]令和3年度契約状況調査票!$C:$AR,23,FALSE)="－","－",IF(VLOOKUP(A84,[1]令和3年度契約状況調査票!$C:$AR,9,FALSE)&lt;&gt;"",TEXT(VLOOKUP(A84,[1]令和3年度契約状況調査票!$C:$AR,16,FALSE),"#,##0円")&amp;CHAR(10)&amp;"(A)",VLOOKUP(A84,[1]令和3年度契約状況調査票!$C:$AR,16,FALSE)))))</f>
        <v/>
      </c>
      <c r="I84" s="28" t="str">
        <f>IF(A84="","",VLOOKUP(A84,[1]令和3年度契約状況調査票!$C:$AR,17,FALSE))</f>
        <v/>
      </c>
      <c r="J84" s="29" t="str">
        <f>IF(A84="","",IF(VLOOKUP(A84,[1]令和3年度契約状況調査票!$C:$AR,23,FALSE)="②同種の他の契約の予定価格を類推されるおそれがあるため公表しない","－",IF(VLOOKUP(A84,[1]令和3年度契約状況調査票!$C:$AR,23,FALSE)="－","－",IF(VLOOKUP(A84,[1]令和3年度契約状況調査票!$C:$AR,9,FALSE)&lt;&gt;"",TEXT(VLOOKUP(A84,[1]令和3年度契約状況調査票!$C:$AR,19,FALSE),"#.0%")&amp;CHAR(10)&amp;"(B/A×100)",VLOOKUP(A84,[1]令和3年度契約状況調査票!$C:$AR,19,FALSE)))))</f>
        <v/>
      </c>
      <c r="K84" s="30" t="str">
        <f>IF(A84="","",IF(VLOOKUP(A84,[1]令和3年度契約状況調査票!$C:$AR,29,FALSE)="①公益社団法人","公社",IF(VLOOKUP(A84,[1]令和3年度契約状況調査票!$C:$AR,29,FALSE)="②公益財団法人","公財","")))</f>
        <v/>
      </c>
      <c r="L84" s="30" t="str">
        <f>IF(A84="","",VLOOKUP(A84,[1]令和3年度契約状況調査票!$C:$AR,30,FALSE))</f>
        <v/>
      </c>
      <c r="M84" s="31" t="str">
        <f>IF(A84="","",IF(VLOOKUP(A84,[1]令和3年度契約状況調査票!$C:$AR,30,FALSE)="国所管",VLOOKUP(A84,[1]令和3年度契約状況調査票!$C:$AR,24,FALSE),""))</f>
        <v/>
      </c>
      <c r="N84" s="32" t="str">
        <f>IF(A84="","",IF(AND(P84="○",O84="分担契約/単価契約"),"単価契約"&amp;CHAR(10)&amp;"予定調達総額 "&amp;TEXT(VLOOKUP(A84,[1]令和3年度契約状況調査票!$C:$AR,18,FALSE),"#,##0円")&amp;"(B)"&amp;CHAR(10)&amp;"分担契約"&amp;CHAR(10)&amp;VLOOKUP(A84,[1]令和3年度契約状況調査票!$C:$AR,34,FALSE),IF(AND(P84="○",O84="分担契約"),"分担契約"&amp;CHAR(10)&amp;"契約総額 "&amp;TEXT(VLOOKUP(A84,[1]令和3年度契約状況調査票!$C:$AR,18,FALSE),"#,##0円")&amp;"(B)"&amp;CHAR(10)&amp;VLOOKUP(A84,[1]令和3年度契約状況調査票!$C:$AR,34,FALSE),(IF(O84="分担契約/単価契約","単価契約"&amp;CHAR(10)&amp;"予定調達総額 "&amp;TEXT(VLOOKUP(A84,[1]令和3年度契約状況調査票!$C:$AR,18,FALSE),"#,##0円")&amp;CHAR(10)&amp;"分担契約"&amp;CHAR(10)&amp;VLOOKUP(A84,[1]令和3年度契約状況調査票!$C:$AR,34,FALSE),IF(O84="分担契約","分担契約"&amp;CHAR(10)&amp;"契約総額 "&amp;TEXT(VLOOKUP(A84,[1]令和3年度契約状況調査票!$C:$AR,18,FALSE),"#,##0円")&amp;CHAR(10)&amp;VLOOKUP(A84,[1]令和3年度契約状況調査票!$C:$AR,34,FALSE),IF(O84="単価契約","単価契約"&amp;CHAR(10)&amp;"予定調達総額 "&amp;TEXT(VLOOKUP(A84,[1]令和3年度契約状況調査票!$C:$AR,18,FALSE),"#,##0円")&amp;CHAR(10)&amp;VLOOKUP(A84,[1]令和3年度契約状況調査票!$C:$AR,34,FALSE),VLOOKUP(A84,[1]令和3年度契約状況調査票!$C:$AR,34,FALSE))))))))</f>
        <v/>
      </c>
      <c r="O84" s="21" t="str">
        <f>IF(A84="","",VLOOKUP(A84,[1]令和3年度契約状況調査票!$C:$BY,55,FALSE))</f>
        <v/>
      </c>
      <c r="P84" s="21" t="str">
        <f>IF(A84="","",IF(VLOOKUP(A84,[1]令和3年度契約状況調査票!$C:$AR,23,FALSE)="②同種の他の契約の予定価格を類推されるおそれがあるため公表しない","×","○"))</f>
        <v/>
      </c>
    </row>
    <row r="85" spans="1:16" s="21" customFormat="1" ht="60" hidden="1" customHeight="1" x14ac:dyDescent="0.15">
      <c r="A85" s="22" t="str">
        <f>IF(MAX([1]令和3年度契約状況調査票!C78:C323)&gt;=ROW()-5,ROW()-5,"")</f>
        <v/>
      </c>
      <c r="B85" s="23" t="str">
        <f>IF(A85="","",VLOOKUP(A85,[1]令和3年度契約状況調査票!$C:$AR,7,FALSE))</f>
        <v/>
      </c>
      <c r="C85" s="24" t="str">
        <f>IF(A85="","",VLOOKUP(A85,[1]令和3年度契約状況調査票!$C:$AR,8,FALSE))</f>
        <v/>
      </c>
      <c r="D85" s="25" t="str">
        <f>IF(A85="","",VLOOKUP(A85,[1]令和3年度契約状況調査票!$C:$AR,11,FALSE))</f>
        <v/>
      </c>
      <c r="E85" s="23" t="str">
        <f>IF(A85="","",VLOOKUP(A85,[1]令和3年度契約状況調査票!$C:$AR,12,FALSE))</f>
        <v/>
      </c>
      <c r="F85" s="26" t="str">
        <f>IF(A85="","",VLOOKUP(A85,[1]令和3年度契約状況調査票!$C:$AR,13,FALSE))</f>
        <v/>
      </c>
      <c r="G85" s="27" t="str">
        <f>IF(A85="","",IF(VLOOKUP(A85,[1]令和3年度契約状況調査票!$C:$AR,14,FALSE)="②一般競争入札（総合評価方式）","一般競争入札"&amp;CHAR(10)&amp;"（総合評価方式）","一般競争入札"))</f>
        <v/>
      </c>
      <c r="H85" s="28" t="str">
        <f>IF(A85="","",IF(VLOOKUP(A85,[1]令和3年度契約状況調査票!$C:$AR,23,FALSE)="②同種の他の契約の予定価格を類推されるおそれがあるため公表しない","同種の他の契約の予定価格を類推されるおそれがあるため公表しない",IF(VLOOKUP(A85,[1]令和3年度契約状況調査票!$C:$AR,23,FALSE)="－","－",IF(VLOOKUP(A85,[1]令和3年度契約状況調査票!$C:$AR,9,FALSE)&lt;&gt;"",TEXT(VLOOKUP(A85,[1]令和3年度契約状況調査票!$C:$AR,16,FALSE),"#,##0円")&amp;CHAR(10)&amp;"(A)",VLOOKUP(A85,[1]令和3年度契約状況調査票!$C:$AR,16,FALSE)))))</f>
        <v/>
      </c>
      <c r="I85" s="28" t="str">
        <f>IF(A85="","",VLOOKUP(A85,[1]令和3年度契約状況調査票!$C:$AR,17,FALSE))</f>
        <v/>
      </c>
      <c r="J85" s="29" t="str">
        <f>IF(A85="","",IF(VLOOKUP(A85,[1]令和3年度契約状況調査票!$C:$AR,23,FALSE)="②同種の他の契約の予定価格を類推されるおそれがあるため公表しない","－",IF(VLOOKUP(A85,[1]令和3年度契約状況調査票!$C:$AR,23,FALSE)="－","－",IF(VLOOKUP(A85,[1]令和3年度契約状況調査票!$C:$AR,9,FALSE)&lt;&gt;"",TEXT(VLOOKUP(A85,[1]令和3年度契約状況調査票!$C:$AR,19,FALSE),"#.0%")&amp;CHAR(10)&amp;"(B/A×100)",VLOOKUP(A85,[1]令和3年度契約状況調査票!$C:$AR,19,FALSE)))))</f>
        <v/>
      </c>
      <c r="K85" s="30" t="str">
        <f>IF(A85="","",IF(VLOOKUP(A85,[1]令和3年度契約状況調査票!$C:$AR,29,FALSE)="①公益社団法人","公社",IF(VLOOKUP(A85,[1]令和3年度契約状況調査票!$C:$AR,29,FALSE)="②公益財団法人","公財","")))</f>
        <v/>
      </c>
      <c r="L85" s="30" t="str">
        <f>IF(A85="","",VLOOKUP(A85,[1]令和3年度契約状況調査票!$C:$AR,30,FALSE))</f>
        <v/>
      </c>
      <c r="M85" s="31" t="str">
        <f>IF(A85="","",IF(VLOOKUP(A85,[1]令和3年度契約状況調査票!$C:$AR,30,FALSE)="国所管",VLOOKUP(A85,[1]令和3年度契約状況調査票!$C:$AR,24,FALSE),""))</f>
        <v/>
      </c>
      <c r="N85" s="32" t="str">
        <f>IF(A85="","",IF(AND(P85="○",O85="分担契約/単価契約"),"単価契約"&amp;CHAR(10)&amp;"予定調達総額 "&amp;TEXT(VLOOKUP(A85,[1]令和3年度契約状況調査票!$C:$AR,18,FALSE),"#,##0円")&amp;"(B)"&amp;CHAR(10)&amp;"分担契約"&amp;CHAR(10)&amp;VLOOKUP(A85,[1]令和3年度契約状況調査票!$C:$AR,34,FALSE),IF(AND(P85="○",O85="分担契約"),"分担契約"&amp;CHAR(10)&amp;"契約総額 "&amp;TEXT(VLOOKUP(A85,[1]令和3年度契約状況調査票!$C:$AR,18,FALSE),"#,##0円")&amp;"(B)"&amp;CHAR(10)&amp;VLOOKUP(A85,[1]令和3年度契約状況調査票!$C:$AR,34,FALSE),(IF(O85="分担契約/単価契約","単価契約"&amp;CHAR(10)&amp;"予定調達総額 "&amp;TEXT(VLOOKUP(A85,[1]令和3年度契約状況調査票!$C:$AR,18,FALSE),"#,##0円")&amp;CHAR(10)&amp;"分担契約"&amp;CHAR(10)&amp;VLOOKUP(A85,[1]令和3年度契約状況調査票!$C:$AR,34,FALSE),IF(O85="分担契約","分担契約"&amp;CHAR(10)&amp;"契約総額 "&amp;TEXT(VLOOKUP(A85,[1]令和3年度契約状況調査票!$C:$AR,18,FALSE),"#,##0円")&amp;CHAR(10)&amp;VLOOKUP(A85,[1]令和3年度契約状況調査票!$C:$AR,34,FALSE),IF(O85="単価契約","単価契約"&amp;CHAR(10)&amp;"予定調達総額 "&amp;TEXT(VLOOKUP(A85,[1]令和3年度契約状況調査票!$C:$AR,18,FALSE),"#,##0円")&amp;CHAR(10)&amp;VLOOKUP(A85,[1]令和3年度契約状況調査票!$C:$AR,34,FALSE),VLOOKUP(A85,[1]令和3年度契約状況調査票!$C:$AR,34,FALSE))))))))</f>
        <v/>
      </c>
      <c r="O85" s="21" t="str">
        <f>IF(A85="","",VLOOKUP(A85,[1]令和3年度契約状況調査票!$C:$BY,55,FALSE))</f>
        <v/>
      </c>
      <c r="P85" s="21" t="str">
        <f>IF(A85="","",IF(VLOOKUP(A85,[1]令和3年度契約状況調査票!$C:$AR,23,FALSE)="②同種の他の契約の予定価格を類推されるおそれがあるため公表しない","×","○"))</f>
        <v/>
      </c>
    </row>
    <row r="86" spans="1:16" s="21" customFormat="1" ht="60" hidden="1" customHeight="1" x14ac:dyDescent="0.15">
      <c r="A86" s="22" t="str">
        <f>IF(MAX([1]令和3年度契約状況調査票!C79:C324)&gt;=ROW()-5,ROW()-5,"")</f>
        <v/>
      </c>
      <c r="B86" s="23" t="str">
        <f>IF(A86="","",VLOOKUP(A86,[1]令和3年度契約状況調査票!$C:$AR,7,FALSE))</f>
        <v/>
      </c>
      <c r="C86" s="24" t="str">
        <f>IF(A86="","",VLOOKUP(A86,[1]令和3年度契約状況調査票!$C:$AR,8,FALSE))</f>
        <v/>
      </c>
      <c r="D86" s="25" t="str">
        <f>IF(A86="","",VLOOKUP(A86,[1]令和3年度契約状況調査票!$C:$AR,11,FALSE))</f>
        <v/>
      </c>
      <c r="E86" s="23" t="str">
        <f>IF(A86="","",VLOOKUP(A86,[1]令和3年度契約状況調査票!$C:$AR,12,FALSE))</f>
        <v/>
      </c>
      <c r="F86" s="26" t="str">
        <f>IF(A86="","",VLOOKUP(A86,[1]令和3年度契約状況調査票!$C:$AR,13,FALSE))</f>
        <v/>
      </c>
      <c r="G86" s="27" t="str">
        <f>IF(A86="","",IF(VLOOKUP(A86,[1]令和3年度契約状況調査票!$C:$AR,14,FALSE)="②一般競争入札（総合評価方式）","一般競争入札"&amp;CHAR(10)&amp;"（総合評価方式）","一般競争入札"))</f>
        <v/>
      </c>
      <c r="H86" s="28" t="str">
        <f>IF(A86="","",IF(VLOOKUP(A86,[1]令和3年度契約状況調査票!$C:$AR,23,FALSE)="②同種の他の契約の予定価格を類推されるおそれがあるため公表しない","同種の他の契約の予定価格を類推されるおそれがあるため公表しない",IF(VLOOKUP(A86,[1]令和3年度契約状況調査票!$C:$AR,23,FALSE)="－","－",IF(VLOOKUP(A86,[1]令和3年度契約状況調査票!$C:$AR,9,FALSE)&lt;&gt;"",TEXT(VLOOKUP(A86,[1]令和3年度契約状況調査票!$C:$AR,16,FALSE),"#,##0円")&amp;CHAR(10)&amp;"(A)",VLOOKUP(A86,[1]令和3年度契約状況調査票!$C:$AR,16,FALSE)))))</f>
        <v/>
      </c>
      <c r="I86" s="28" t="str">
        <f>IF(A86="","",VLOOKUP(A86,[1]令和3年度契約状況調査票!$C:$AR,17,FALSE))</f>
        <v/>
      </c>
      <c r="J86" s="29" t="str">
        <f>IF(A86="","",IF(VLOOKUP(A86,[1]令和3年度契約状況調査票!$C:$AR,23,FALSE)="②同種の他の契約の予定価格を類推されるおそれがあるため公表しない","－",IF(VLOOKUP(A86,[1]令和3年度契約状況調査票!$C:$AR,23,FALSE)="－","－",IF(VLOOKUP(A86,[1]令和3年度契約状況調査票!$C:$AR,9,FALSE)&lt;&gt;"",TEXT(VLOOKUP(A86,[1]令和3年度契約状況調査票!$C:$AR,19,FALSE),"#.0%")&amp;CHAR(10)&amp;"(B/A×100)",VLOOKUP(A86,[1]令和3年度契約状況調査票!$C:$AR,19,FALSE)))))</f>
        <v/>
      </c>
      <c r="K86" s="30" t="str">
        <f>IF(A86="","",IF(VLOOKUP(A86,[1]令和3年度契約状況調査票!$C:$AR,29,FALSE)="①公益社団法人","公社",IF(VLOOKUP(A86,[1]令和3年度契約状況調査票!$C:$AR,29,FALSE)="②公益財団法人","公財","")))</f>
        <v/>
      </c>
      <c r="L86" s="30" t="str">
        <f>IF(A86="","",VLOOKUP(A86,[1]令和3年度契約状況調査票!$C:$AR,30,FALSE))</f>
        <v/>
      </c>
      <c r="M86" s="31" t="str">
        <f>IF(A86="","",IF(VLOOKUP(A86,[1]令和3年度契約状況調査票!$C:$AR,30,FALSE)="国所管",VLOOKUP(A86,[1]令和3年度契約状況調査票!$C:$AR,24,FALSE),""))</f>
        <v/>
      </c>
      <c r="N86" s="32" t="str">
        <f>IF(A86="","",IF(AND(P86="○",O86="分担契約/単価契約"),"単価契約"&amp;CHAR(10)&amp;"予定調達総額 "&amp;TEXT(VLOOKUP(A86,[1]令和3年度契約状況調査票!$C:$AR,18,FALSE),"#,##0円")&amp;"(B)"&amp;CHAR(10)&amp;"分担契約"&amp;CHAR(10)&amp;VLOOKUP(A86,[1]令和3年度契約状況調査票!$C:$AR,34,FALSE),IF(AND(P86="○",O86="分担契約"),"分担契約"&amp;CHAR(10)&amp;"契約総額 "&amp;TEXT(VLOOKUP(A86,[1]令和3年度契約状況調査票!$C:$AR,18,FALSE),"#,##0円")&amp;"(B)"&amp;CHAR(10)&amp;VLOOKUP(A86,[1]令和3年度契約状況調査票!$C:$AR,34,FALSE),(IF(O86="分担契約/単価契約","単価契約"&amp;CHAR(10)&amp;"予定調達総額 "&amp;TEXT(VLOOKUP(A86,[1]令和3年度契約状況調査票!$C:$AR,18,FALSE),"#,##0円")&amp;CHAR(10)&amp;"分担契約"&amp;CHAR(10)&amp;VLOOKUP(A86,[1]令和3年度契約状況調査票!$C:$AR,34,FALSE),IF(O86="分担契約","分担契約"&amp;CHAR(10)&amp;"契約総額 "&amp;TEXT(VLOOKUP(A86,[1]令和3年度契約状況調査票!$C:$AR,18,FALSE),"#,##0円")&amp;CHAR(10)&amp;VLOOKUP(A86,[1]令和3年度契約状況調査票!$C:$AR,34,FALSE),IF(O86="単価契約","単価契約"&amp;CHAR(10)&amp;"予定調達総額 "&amp;TEXT(VLOOKUP(A86,[1]令和3年度契約状況調査票!$C:$AR,18,FALSE),"#,##0円")&amp;CHAR(10)&amp;VLOOKUP(A86,[1]令和3年度契約状況調査票!$C:$AR,34,FALSE),VLOOKUP(A86,[1]令和3年度契約状況調査票!$C:$AR,34,FALSE))))))))</f>
        <v/>
      </c>
      <c r="O86" s="21" t="str">
        <f>IF(A86="","",VLOOKUP(A86,[1]令和3年度契約状況調査票!$C:$BY,55,FALSE))</f>
        <v/>
      </c>
      <c r="P86" s="21" t="str">
        <f>IF(A86="","",IF(VLOOKUP(A86,[1]令和3年度契約状況調査票!$C:$AR,23,FALSE)="②同種の他の契約の予定価格を類推されるおそれがあるため公表しない","×","○"))</f>
        <v/>
      </c>
    </row>
    <row r="87" spans="1:16" s="21" customFormat="1" ht="60" hidden="1" customHeight="1" x14ac:dyDescent="0.15">
      <c r="A87" s="22" t="str">
        <f>IF(MAX([1]令和3年度契約状況調査票!C80:C325)&gt;=ROW()-5,ROW()-5,"")</f>
        <v/>
      </c>
      <c r="B87" s="23" t="str">
        <f>IF(A87="","",VLOOKUP(A87,[1]令和3年度契約状況調査票!$C:$AR,7,FALSE))</f>
        <v/>
      </c>
      <c r="C87" s="24" t="str">
        <f>IF(A87="","",VLOOKUP(A87,[1]令和3年度契約状況調査票!$C:$AR,8,FALSE))</f>
        <v/>
      </c>
      <c r="D87" s="25" t="str">
        <f>IF(A87="","",VLOOKUP(A87,[1]令和3年度契約状況調査票!$C:$AR,11,FALSE))</f>
        <v/>
      </c>
      <c r="E87" s="23" t="str">
        <f>IF(A87="","",VLOOKUP(A87,[1]令和3年度契約状況調査票!$C:$AR,12,FALSE))</f>
        <v/>
      </c>
      <c r="F87" s="26" t="str">
        <f>IF(A87="","",VLOOKUP(A87,[1]令和3年度契約状況調査票!$C:$AR,13,FALSE))</f>
        <v/>
      </c>
      <c r="G87" s="27" t="str">
        <f>IF(A87="","",IF(VLOOKUP(A87,[1]令和3年度契約状況調査票!$C:$AR,14,FALSE)="②一般競争入札（総合評価方式）","一般競争入札"&amp;CHAR(10)&amp;"（総合評価方式）","一般競争入札"))</f>
        <v/>
      </c>
      <c r="H87" s="28" t="str">
        <f>IF(A87="","",IF(VLOOKUP(A87,[1]令和3年度契約状況調査票!$C:$AR,23,FALSE)="②同種の他の契約の予定価格を類推されるおそれがあるため公表しない","同種の他の契約の予定価格を類推されるおそれがあるため公表しない",IF(VLOOKUP(A87,[1]令和3年度契約状況調査票!$C:$AR,23,FALSE)="－","－",IF(VLOOKUP(A87,[1]令和3年度契約状況調査票!$C:$AR,9,FALSE)&lt;&gt;"",TEXT(VLOOKUP(A87,[1]令和3年度契約状況調査票!$C:$AR,16,FALSE),"#,##0円")&amp;CHAR(10)&amp;"(A)",VLOOKUP(A87,[1]令和3年度契約状況調査票!$C:$AR,16,FALSE)))))</f>
        <v/>
      </c>
      <c r="I87" s="28" t="str">
        <f>IF(A87="","",VLOOKUP(A87,[1]令和3年度契約状況調査票!$C:$AR,17,FALSE))</f>
        <v/>
      </c>
      <c r="J87" s="29" t="str">
        <f>IF(A87="","",IF(VLOOKUP(A87,[1]令和3年度契約状況調査票!$C:$AR,23,FALSE)="②同種の他の契約の予定価格を類推されるおそれがあるため公表しない","－",IF(VLOOKUP(A87,[1]令和3年度契約状況調査票!$C:$AR,23,FALSE)="－","－",IF(VLOOKUP(A87,[1]令和3年度契約状況調査票!$C:$AR,9,FALSE)&lt;&gt;"",TEXT(VLOOKUP(A87,[1]令和3年度契約状況調査票!$C:$AR,19,FALSE),"#.0%")&amp;CHAR(10)&amp;"(B/A×100)",VLOOKUP(A87,[1]令和3年度契約状況調査票!$C:$AR,19,FALSE)))))</f>
        <v/>
      </c>
      <c r="K87" s="30" t="str">
        <f>IF(A87="","",IF(VLOOKUP(A87,[1]令和3年度契約状況調査票!$C:$AR,29,FALSE)="①公益社団法人","公社",IF(VLOOKUP(A87,[1]令和3年度契約状況調査票!$C:$AR,29,FALSE)="②公益財団法人","公財","")))</f>
        <v/>
      </c>
      <c r="L87" s="30" t="str">
        <f>IF(A87="","",VLOOKUP(A87,[1]令和3年度契約状況調査票!$C:$AR,30,FALSE))</f>
        <v/>
      </c>
      <c r="M87" s="31" t="str">
        <f>IF(A87="","",IF(VLOOKUP(A87,[1]令和3年度契約状況調査票!$C:$AR,30,FALSE)="国所管",VLOOKUP(A87,[1]令和3年度契約状況調査票!$C:$AR,24,FALSE),""))</f>
        <v/>
      </c>
      <c r="N87" s="32" t="str">
        <f>IF(A87="","",IF(AND(P87="○",O87="分担契約/単価契約"),"単価契約"&amp;CHAR(10)&amp;"予定調達総額 "&amp;TEXT(VLOOKUP(A87,[1]令和3年度契約状況調査票!$C:$AR,18,FALSE),"#,##0円")&amp;"(B)"&amp;CHAR(10)&amp;"分担契約"&amp;CHAR(10)&amp;VLOOKUP(A87,[1]令和3年度契約状況調査票!$C:$AR,34,FALSE),IF(AND(P87="○",O87="分担契約"),"分担契約"&amp;CHAR(10)&amp;"契約総額 "&amp;TEXT(VLOOKUP(A87,[1]令和3年度契約状況調査票!$C:$AR,18,FALSE),"#,##0円")&amp;"(B)"&amp;CHAR(10)&amp;VLOOKUP(A87,[1]令和3年度契約状況調査票!$C:$AR,34,FALSE),(IF(O87="分担契約/単価契約","単価契約"&amp;CHAR(10)&amp;"予定調達総額 "&amp;TEXT(VLOOKUP(A87,[1]令和3年度契約状況調査票!$C:$AR,18,FALSE),"#,##0円")&amp;CHAR(10)&amp;"分担契約"&amp;CHAR(10)&amp;VLOOKUP(A87,[1]令和3年度契約状況調査票!$C:$AR,34,FALSE),IF(O87="分担契約","分担契約"&amp;CHAR(10)&amp;"契約総額 "&amp;TEXT(VLOOKUP(A87,[1]令和3年度契約状況調査票!$C:$AR,18,FALSE),"#,##0円")&amp;CHAR(10)&amp;VLOOKUP(A87,[1]令和3年度契約状況調査票!$C:$AR,34,FALSE),IF(O87="単価契約","単価契約"&amp;CHAR(10)&amp;"予定調達総額 "&amp;TEXT(VLOOKUP(A87,[1]令和3年度契約状況調査票!$C:$AR,18,FALSE),"#,##0円")&amp;CHAR(10)&amp;VLOOKUP(A87,[1]令和3年度契約状況調査票!$C:$AR,34,FALSE),VLOOKUP(A87,[1]令和3年度契約状況調査票!$C:$AR,34,FALSE))))))))</f>
        <v/>
      </c>
      <c r="O87" s="21" t="str">
        <f>IF(A87="","",VLOOKUP(A87,[1]令和3年度契約状況調査票!$C:$BY,55,FALSE))</f>
        <v/>
      </c>
      <c r="P87" s="21" t="str">
        <f>IF(A87="","",IF(VLOOKUP(A87,[1]令和3年度契約状況調査票!$C:$AR,23,FALSE)="②同種の他の契約の予定価格を類推されるおそれがあるため公表しない","×","○"))</f>
        <v/>
      </c>
    </row>
    <row r="88" spans="1:16" s="21" customFormat="1" ht="60" hidden="1" customHeight="1" x14ac:dyDescent="0.15">
      <c r="A88" s="22" t="str">
        <f>IF(MAX([1]令和3年度契約状況調査票!C81:C326)&gt;=ROW()-5,ROW()-5,"")</f>
        <v/>
      </c>
      <c r="B88" s="23" t="str">
        <f>IF(A88="","",VLOOKUP(A88,[1]令和3年度契約状況調査票!$C:$AR,7,FALSE))</f>
        <v/>
      </c>
      <c r="C88" s="24" t="str">
        <f>IF(A88="","",VLOOKUP(A88,[1]令和3年度契約状況調査票!$C:$AR,8,FALSE))</f>
        <v/>
      </c>
      <c r="D88" s="25" t="str">
        <f>IF(A88="","",VLOOKUP(A88,[1]令和3年度契約状況調査票!$C:$AR,11,FALSE))</f>
        <v/>
      </c>
      <c r="E88" s="23" t="str">
        <f>IF(A88="","",VLOOKUP(A88,[1]令和3年度契約状況調査票!$C:$AR,12,FALSE))</f>
        <v/>
      </c>
      <c r="F88" s="26" t="str">
        <f>IF(A88="","",VLOOKUP(A88,[1]令和3年度契約状況調査票!$C:$AR,13,FALSE))</f>
        <v/>
      </c>
      <c r="G88" s="27" t="str">
        <f>IF(A88="","",IF(VLOOKUP(A88,[1]令和3年度契約状況調査票!$C:$AR,14,FALSE)="②一般競争入札（総合評価方式）","一般競争入札"&amp;CHAR(10)&amp;"（総合評価方式）","一般競争入札"))</f>
        <v/>
      </c>
      <c r="H88" s="28" t="str">
        <f>IF(A88="","",IF(VLOOKUP(A88,[1]令和3年度契約状況調査票!$C:$AR,23,FALSE)="②同種の他の契約の予定価格を類推されるおそれがあるため公表しない","同種の他の契約の予定価格を類推されるおそれがあるため公表しない",IF(VLOOKUP(A88,[1]令和3年度契約状況調査票!$C:$AR,23,FALSE)="－","－",IF(VLOOKUP(A88,[1]令和3年度契約状況調査票!$C:$AR,9,FALSE)&lt;&gt;"",TEXT(VLOOKUP(A88,[1]令和3年度契約状況調査票!$C:$AR,16,FALSE),"#,##0円")&amp;CHAR(10)&amp;"(A)",VLOOKUP(A88,[1]令和3年度契約状況調査票!$C:$AR,16,FALSE)))))</f>
        <v/>
      </c>
      <c r="I88" s="28" t="str">
        <f>IF(A88="","",VLOOKUP(A88,[1]令和3年度契約状況調査票!$C:$AR,17,FALSE))</f>
        <v/>
      </c>
      <c r="J88" s="29" t="str">
        <f>IF(A88="","",IF(VLOOKUP(A88,[1]令和3年度契約状況調査票!$C:$AR,23,FALSE)="②同種の他の契約の予定価格を類推されるおそれがあるため公表しない","－",IF(VLOOKUP(A88,[1]令和3年度契約状況調査票!$C:$AR,23,FALSE)="－","－",IF(VLOOKUP(A88,[1]令和3年度契約状況調査票!$C:$AR,9,FALSE)&lt;&gt;"",TEXT(VLOOKUP(A88,[1]令和3年度契約状況調査票!$C:$AR,19,FALSE),"#.0%")&amp;CHAR(10)&amp;"(B/A×100)",VLOOKUP(A88,[1]令和3年度契約状況調査票!$C:$AR,19,FALSE)))))</f>
        <v/>
      </c>
      <c r="K88" s="30" t="str">
        <f>IF(A88="","",IF(VLOOKUP(A88,[1]令和3年度契約状況調査票!$C:$AR,29,FALSE)="①公益社団法人","公社",IF(VLOOKUP(A88,[1]令和3年度契約状況調査票!$C:$AR,29,FALSE)="②公益財団法人","公財","")))</f>
        <v/>
      </c>
      <c r="L88" s="30" t="str">
        <f>IF(A88="","",VLOOKUP(A88,[1]令和3年度契約状況調査票!$C:$AR,30,FALSE))</f>
        <v/>
      </c>
      <c r="M88" s="31" t="str">
        <f>IF(A88="","",IF(VLOOKUP(A88,[1]令和3年度契約状況調査票!$C:$AR,30,FALSE)="国所管",VLOOKUP(A88,[1]令和3年度契約状況調査票!$C:$AR,24,FALSE),""))</f>
        <v/>
      </c>
      <c r="N88" s="32" t="str">
        <f>IF(A88="","",IF(AND(P88="○",O88="分担契約/単価契約"),"単価契約"&amp;CHAR(10)&amp;"予定調達総額 "&amp;TEXT(VLOOKUP(A88,[1]令和3年度契約状況調査票!$C:$AR,18,FALSE),"#,##0円")&amp;"(B)"&amp;CHAR(10)&amp;"分担契約"&amp;CHAR(10)&amp;VLOOKUP(A88,[1]令和3年度契約状況調査票!$C:$AR,34,FALSE),IF(AND(P88="○",O88="分担契約"),"分担契約"&amp;CHAR(10)&amp;"契約総額 "&amp;TEXT(VLOOKUP(A88,[1]令和3年度契約状況調査票!$C:$AR,18,FALSE),"#,##0円")&amp;"(B)"&amp;CHAR(10)&amp;VLOOKUP(A88,[1]令和3年度契約状況調査票!$C:$AR,34,FALSE),(IF(O88="分担契約/単価契約","単価契約"&amp;CHAR(10)&amp;"予定調達総額 "&amp;TEXT(VLOOKUP(A88,[1]令和3年度契約状況調査票!$C:$AR,18,FALSE),"#,##0円")&amp;CHAR(10)&amp;"分担契約"&amp;CHAR(10)&amp;VLOOKUP(A88,[1]令和3年度契約状況調査票!$C:$AR,34,FALSE),IF(O88="分担契約","分担契約"&amp;CHAR(10)&amp;"契約総額 "&amp;TEXT(VLOOKUP(A88,[1]令和3年度契約状況調査票!$C:$AR,18,FALSE),"#,##0円")&amp;CHAR(10)&amp;VLOOKUP(A88,[1]令和3年度契約状況調査票!$C:$AR,34,FALSE),IF(O88="単価契約","単価契約"&amp;CHAR(10)&amp;"予定調達総額 "&amp;TEXT(VLOOKUP(A88,[1]令和3年度契約状況調査票!$C:$AR,18,FALSE),"#,##0円")&amp;CHAR(10)&amp;VLOOKUP(A88,[1]令和3年度契約状況調査票!$C:$AR,34,FALSE),VLOOKUP(A88,[1]令和3年度契約状況調査票!$C:$AR,34,FALSE))))))))</f>
        <v/>
      </c>
      <c r="O88" s="21" t="str">
        <f>IF(A88="","",VLOOKUP(A88,[1]令和3年度契約状況調査票!$C:$BY,55,FALSE))</f>
        <v/>
      </c>
      <c r="P88" s="21" t="str">
        <f>IF(A88="","",IF(VLOOKUP(A88,[1]令和3年度契約状況調査票!$C:$AR,23,FALSE)="②同種の他の契約の予定価格を類推されるおそれがあるため公表しない","×","○"))</f>
        <v/>
      </c>
    </row>
    <row r="89" spans="1:16" s="21" customFormat="1" ht="60" hidden="1" customHeight="1" x14ac:dyDescent="0.15">
      <c r="A89" s="22" t="str">
        <f>IF(MAX([1]令和3年度契約状況調査票!C82:C327)&gt;=ROW()-5,ROW()-5,"")</f>
        <v/>
      </c>
      <c r="B89" s="23" t="str">
        <f>IF(A89="","",VLOOKUP(A89,[1]令和3年度契約状況調査票!$C:$AR,7,FALSE))</f>
        <v/>
      </c>
      <c r="C89" s="24" t="str">
        <f>IF(A89="","",VLOOKUP(A89,[1]令和3年度契約状況調査票!$C:$AR,8,FALSE))</f>
        <v/>
      </c>
      <c r="D89" s="25" t="str">
        <f>IF(A89="","",VLOOKUP(A89,[1]令和3年度契約状況調査票!$C:$AR,11,FALSE))</f>
        <v/>
      </c>
      <c r="E89" s="23" t="str">
        <f>IF(A89="","",VLOOKUP(A89,[1]令和3年度契約状況調査票!$C:$AR,12,FALSE))</f>
        <v/>
      </c>
      <c r="F89" s="26" t="str">
        <f>IF(A89="","",VLOOKUP(A89,[1]令和3年度契約状況調査票!$C:$AR,13,FALSE))</f>
        <v/>
      </c>
      <c r="G89" s="27" t="str">
        <f>IF(A89="","",IF(VLOOKUP(A89,[1]令和3年度契約状況調査票!$C:$AR,14,FALSE)="②一般競争入札（総合評価方式）","一般競争入札"&amp;CHAR(10)&amp;"（総合評価方式）","一般競争入札"))</f>
        <v/>
      </c>
      <c r="H89" s="28" t="str">
        <f>IF(A89="","",IF(VLOOKUP(A89,[1]令和3年度契約状況調査票!$C:$AR,23,FALSE)="②同種の他の契約の予定価格を類推されるおそれがあるため公表しない","同種の他の契約の予定価格を類推されるおそれがあるため公表しない",IF(VLOOKUP(A89,[1]令和3年度契約状況調査票!$C:$AR,23,FALSE)="－","－",IF(VLOOKUP(A89,[1]令和3年度契約状況調査票!$C:$AR,9,FALSE)&lt;&gt;"",TEXT(VLOOKUP(A89,[1]令和3年度契約状況調査票!$C:$AR,16,FALSE),"#,##0円")&amp;CHAR(10)&amp;"(A)",VLOOKUP(A89,[1]令和3年度契約状況調査票!$C:$AR,16,FALSE)))))</f>
        <v/>
      </c>
      <c r="I89" s="28" t="str">
        <f>IF(A89="","",VLOOKUP(A89,[1]令和3年度契約状況調査票!$C:$AR,17,FALSE))</f>
        <v/>
      </c>
      <c r="J89" s="29" t="str">
        <f>IF(A89="","",IF(VLOOKUP(A89,[1]令和3年度契約状況調査票!$C:$AR,23,FALSE)="②同種の他の契約の予定価格を類推されるおそれがあるため公表しない","－",IF(VLOOKUP(A89,[1]令和3年度契約状況調査票!$C:$AR,23,FALSE)="－","－",IF(VLOOKUP(A89,[1]令和3年度契約状況調査票!$C:$AR,9,FALSE)&lt;&gt;"",TEXT(VLOOKUP(A89,[1]令和3年度契約状況調査票!$C:$AR,19,FALSE),"#.0%")&amp;CHAR(10)&amp;"(B/A×100)",VLOOKUP(A89,[1]令和3年度契約状況調査票!$C:$AR,19,FALSE)))))</f>
        <v/>
      </c>
      <c r="K89" s="30" t="str">
        <f>IF(A89="","",IF(VLOOKUP(A89,[1]令和3年度契約状況調査票!$C:$AR,29,FALSE)="①公益社団法人","公社",IF(VLOOKUP(A89,[1]令和3年度契約状況調査票!$C:$AR,29,FALSE)="②公益財団法人","公財","")))</f>
        <v/>
      </c>
      <c r="L89" s="30" t="str">
        <f>IF(A89="","",VLOOKUP(A89,[1]令和3年度契約状況調査票!$C:$AR,30,FALSE))</f>
        <v/>
      </c>
      <c r="M89" s="31" t="str">
        <f>IF(A89="","",IF(VLOOKUP(A89,[1]令和3年度契約状況調査票!$C:$AR,30,FALSE)="国所管",VLOOKUP(A89,[1]令和3年度契約状況調査票!$C:$AR,24,FALSE),""))</f>
        <v/>
      </c>
      <c r="N89" s="32" t="str">
        <f>IF(A89="","",IF(AND(P89="○",O89="分担契約/単価契約"),"単価契約"&amp;CHAR(10)&amp;"予定調達総額 "&amp;TEXT(VLOOKUP(A89,[1]令和3年度契約状況調査票!$C:$AR,18,FALSE),"#,##0円")&amp;"(B)"&amp;CHAR(10)&amp;"分担契約"&amp;CHAR(10)&amp;VLOOKUP(A89,[1]令和3年度契約状況調査票!$C:$AR,34,FALSE),IF(AND(P89="○",O89="分担契約"),"分担契約"&amp;CHAR(10)&amp;"契約総額 "&amp;TEXT(VLOOKUP(A89,[1]令和3年度契約状況調査票!$C:$AR,18,FALSE),"#,##0円")&amp;"(B)"&amp;CHAR(10)&amp;VLOOKUP(A89,[1]令和3年度契約状況調査票!$C:$AR,34,FALSE),(IF(O89="分担契約/単価契約","単価契約"&amp;CHAR(10)&amp;"予定調達総額 "&amp;TEXT(VLOOKUP(A89,[1]令和3年度契約状況調査票!$C:$AR,18,FALSE),"#,##0円")&amp;CHAR(10)&amp;"分担契約"&amp;CHAR(10)&amp;VLOOKUP(A89,[1]令和3年度契約状況調査票!$C:$AR,34,FALSE),IF(O89="分担契約","分担契約"&amp;CHAR(10)&amp;"契約総額 "&amp;TEXT(VLOOKUP(A89,[1]令和3年度契約状況調査票!$C:$AR,18,FALSE),"#,##0円")&amp;CHAR(10)&amp;VLOOKUP(A89,[1]令和3年度契約状況調査票!$C:$AR,34,FALSE),IF(O89="単価契約","単価契約"&amp;CHAR(10)&amp;"予定調達総額 "&amp;TEXT(VLOOKUP(A89,[1]令和3年度契約状況調査票!$C:$AR,18,FALSE),"#,##0円")&amp;CHAR(10)&amp;VLOOKUP(A89,[1]令和3年度契約状況調査票!$C:$AR,34,FALSE),VLOOKUP(A89,[1]令和3年度契約状況調査票!$C:$AR,34,FALSE))))))))</f>
        <v/>
      </c>
      <c r="O89" s="21" t="str">
        <f>IF(A89="","",VLOOKUP(A89,[1]令和3年度契約状況調査票!$C:$BY,55,FALSE))</f>
        <v/>
      </c>
      <c r="P89" s="21" t="str">
        <f>IF(A89="","",IF(VLOOKUP(A89,[1]令和3年度契約状況調査票!$C:$AR,23,FALSE)="②同種の他の契約の予定価格を類推されるおそれがあるため公表しない","×","○"))</f>
        <v/>
      </c>
    </row>
    <row r="90" spans="1:16" s="21" customFormat="1" ht="60" hidden="1" customHeight="1" x14ac:dyDescent="0.15">
      <c r="A90" s="22" t="str">
        <f>IF(MAX([1]令和3年度契約状況調査票!C83:C328)&gt;=ROW()-5,ROW()-5,"")</f>
        <v/>
      </c>
      <c r="B90" s="23" t="str">
        <f>IF(A90="","",VLOOKUP(A90,[1]令和3年度契約状況調査票!$C:$AR,7,FALSE))</f>
        <v/>
      </c>
      <c r="C90" s="24" t="str">
        <f>IF(A90="","",VLOOKUP(A90,[1]令和3年度契約状況調査票!$C:$AR,8,FALSE))</f>
        <v/>
      </c>
      <c r="D90" s="25" t="str">
        <f>IF(A90="","",VLOOKUP(A90,[1]令和3年度契約状況調査票!$C:$AR,11,FALSE))</f>
        <v/>
      </c>
      <c r="E90" s="23" t="str">
        <f>IF(A90="","",VLOOKUP(A90,[1]令和3年度契約状況調査票!$C:$AR,12,FALSE))</f>
        <v/>
      </c>
      <c r="F90" s="26" t="str">
        <f>IF(A90="","",VLOOKUP(A90,[1]令和3年度契約状況調査票!$C:$AR,13,FALSE))</f>
        <v/>
      </c>
      <c r="G90" s="27" t="str">
        <f>IF(A90="","",IF(VLOOKUP(A90,[1]令和3年度契約状況調査票!$C:$AR,14,FALSE)="②一般競争入札（総合評価方式）","一般競争入札"&amp;CHAR(10)&amp;"（総合評価方式）","一般競争入札"))</f>
        <v/>
      </c>
      <c r="H90" s="28" t="str">
        <f>IF(A90="","",IF(VLOOKUP(A90,[1]令和3年度契約状況調査票!$C:$AR,23,FALSE)="②同種の他の契約の予定価格を類推されるおそれがあるため公表しない","同種の他の契約の予定価格を類推されるおそれがあるため公表しない",IF(VLOOKUP(A90,[1]令和3年度契約状況調査票!$C:$AR,23,FALSE)="－","－",IF(VLOOKUP(A90,[1]令和3年度契約状況調査票!$C:$AR,9,FALSE)&lt;&gt;"",TEXT(VLOOKUP(A90,[1]令和3年度契約状況調査票!$C:$AR,16,FALSE),"#,##0円")&amp;CHAR(10)&amp;"(A)",VLOOKUP(A90,[1]令和3年度契約状況調査票!$C:$AR,16,FALSE)))))</f>
        <v/>
      </c>
      <c r="I90" s="28" t="str">
        <f>IF(A90="","",VLOOKUP(A90,[1]令和3年度契約状況調査票!$C:$AR,17,FALSE))</f>
        <v/>
      </c>
      <c r="J90" s="29" t="str">
        <f>IF(A90="","",IF(VLOOKUP(A90,[1]令和3年度契約状況調査票!$C:$AR,23,FALSE)="②同種の他の契約の予定価格を類推されるおそれがあるため公表しない","－",IF(VLOOKUP(A90,[1]令和3年度契約状況調査票!$C:$AR,23,FALSE)="－","－",IF(VLOOKUP(A90,[1]令和3年度契約状況調査票!$C:$AR,9,FALSE)&lt;&gt;"",TEXT(VLOOKUP(A90,[1]令和3年度契約状況調査票!$C:$AR,19,FALSE),"#.0%")&amp;CHAR(10)&amp;"(B/A×100)",VLOOKUP(A90,[1]令和3年度契約状況調査票!$C:$AR,19,FALSE)))))</f>
        <v/>
      </c>
      <c r="K90" s="30" t="str">
        <f>IF(A90="","",IF(VLOOKUP(A90,[1]令和3年度契約状況調査票!$C:$AR,29,FALSE)="①公益社団法人","公社",IF(VLOOKUP(A90,[1]令和3年度契約状況調査票!$C:$AR,29,FALSE)="②公益財団法人","公財","")))</f>
        <v/>
      </c>
      <c r="L90" s="30" t="str">
        <f>IF(A90="","",VLOOKUP(A90,[1]令和3年度契約状況調査票!$C:$AR,30,FALSE))</f>
        <v/>
      </c>
      <c r="M90" s="31" t="str">
        <f>IF(A90="","",IF(VLOOKUP(A90,[1]令和3年度契約状況調査票!$C:$AR,30,FALSE)="国所管",VLOOKUP(A90,[1]令和3年度契約状況調査票!$C:$AR,24,FALSE),""))</f>
        <v/>
      </c>
      <c r="N90" s="32" t="str">
        <f>IF(A90="","",IF(AND(P90="○",O90="分担契約/単価契約"),"単価契約"&amp;CHAR(10)&amp;"予定調達総額 "&amp;TEXT(VLOOKUP(A90,[1]令和3年度契約状況調査票!$C:$AR,18,FALSE),"#,##0円")&amp;"(B)"&amp;CHAR(10)&amp;"分担契約"&amp;CHAR(10)&amp;VLOOKUP(A90,[1]令和3年度契約状況調査票!$C:$AR,34,FALSE),IF(AND(P90="○",O90="分担契約"),"分担契約"&amp;CHAR(10)&amp;"契約総額 "&amp;TEXT(VLOOKUP(A90,[1]令和3年度契約状況調査票!$C:$AR,18,FALSE),"#,##0円")&amp;"(B)"&amp;CHAR(10)&amp;VLOOKUP(A90,[1]令和3年度契約状況調査票!$C:$AR,34,FALSE),(IF(O90="分担契約/単価契約","単価契約"&amp;CHAR(10)&amp;"予定調達総額 "&amp;TEXT(VLOOKUP(A90,[1]令和3年度契約状況調査票!$C:$AR,18,FALSE),"#,##0円")&amp;CHAR(10)&amp;"分担契約"&amp;CHAR(10)&amp;VLOOKUP(A90,[1]令和3年度契約状況調査票!$C:$AR,34,FALSE),IF(O90="分担契約","分担契約"&amp;CHAR(10)&amp;"契約総額 "&amp;TEXT(VLOOKUP(A90,[1]令和3年度契約状況調査票!$C:$AR,18,FALSE),"#,##0円")&amp;CHAR(10)&amp;VLOOKUP(A90,[1]令和3年度契約状況調査票!$C:$AR,34,FALSE),IF(O90="単価契約","単価契約"&amp;CHAR(10)&amp;"予定調達総額 "&amp;TEXT(VLOOKUP(A90,[1]令和3年度契約状況調査票!$C:$AR,18,FALSE),"#,##0円")&amp;CHAR(10)&amp;VLOOKUP(A90,[1]令和3年度契約状況調査票!$C:$AR,34,FALSE),VLOOKUP(A90,[1]令和3年度契約状況調査票!$C:$AR,34,FALSE))))))))</f>
        <v/>
      </c>
      <c r="O90" s="21" t="str">
        <f>IF(A90="","",VLOOKUP(A90,[1]令和3年度契約状況調査票!$C:$BY,55,FALSE))</f>
        <v/>
      </c>
      <c r="P90" s="21" t="str">
        <f>IF(A90="","",IF(VLOOKUP(A90,[1]令和3年度契約状況調査票!$C:$AR,23,FALSE)="②同種の他の契約の予定価格を類推されるおそれがあるため公表しない","×","○"))</f>
        <v/>
      </c>
    </row>
    <row r="91" spans="1:16" s="21" customFormat="1" ht="60" hidden="1" customHeight="1" x14ac:dyDescent="0.15">
      <c r="A91" s="22" t="str">
        <f>IF(MAX([1]令和3年度契約状況調査票!C84:C329)&gt;=ROW()-5,ROW()-5,"")</f>
        <v/>
      </c>
      <c r="B91" s="23" t="str">
        <f>IF(A91="","",VLOOKUP(A91,[1]令和3年度契約状況調査票!$C:$AR,7,FALSE))</f>
        <v/>
      </c>
      <c r="C91" s="24" t="str">
        <f>IF(A91="","",VLOOKUP(A91,[1]令和3年度契約状況調査票!$C:$AR,8,FALSE))</f>
        <v/>
      </c>
      <c r="D91" s="25" t="str">
        <f>IF(A91="","",VLOOKUP(A91,[1]令和3年度契約状況調査票!$C:$AR,11,FALSE))</f>
        <v/>
      </c>
      <c r="E91" s="23" t="str">
        <f>IF(A91="","",VLOOKUP(A91,[1]令和3年度契約状況調査票!$C:$AR,12,FALSE))</f>
        <v/>
      </c>
      <c r="F91" s="26" t="str">
        <f>IF(A91="","",VLOOKUP(A91,[1]令和3年度契約状況調査票!$C:$AR,13,FALSE))</f>
        <v/>
      </c>
      <c r="G91" s="27" t="str">
        <f>IF(A91="","",IF(VLOOKUP(A91,[1]令和3年度契約状況調査票!$C:$AR,14,FALSE)="②一般競争入札（総合評価方式）","一般競争入札"&amp;CHAR(10)&amp;"（総合評価方式）","一般競争入札"))</f>
        <v/>
      </c>
      <c r="H91" s="28" t="str">
        <f>IF(A91="","",IF(VLOOKUP(A91,[1]令和3年度契約状況調査票!$C:$AR,23,FALSE)="②同種の他の契約の予定価格を類推されるおそれがあるため公表しない","同種の他の契約の予定価格を類推されるおそれがあるため公表しない",IF(VLOOKUP(A91,[1]令和3年度契約状況調査票!$C:$AR,23,FALSE)="－","－",IF(VLOOKUP(A91,[1]令和3年度契約状況調査票!$C:$AR,9,FALSE)&lt;&gt;"",TEXT(VLOOKUP(A91,[1]令和3年度契約状況調査票!$C:$AR,16,FALSE),"#,##0円")&amp;CHAR(10)&amp;"(A)",VLOOKUP(A91,[1]令和3年度契約状況調査票!$C:$AR,16,FALSE)))))</f>
        <v/>
      </c>
      <c r="I91" s="28" t="str">
        <f>IF(A91="","",VLOOKUP(A91,[1]令和3年度契約状況調査票!$C:$AR,17,FALSE))</f>
        <v/>
      </c>
      <c r="J91" s="29" t="str">
        <f>IF(A91="","",IF(VLOOKUP(A91,[1]令和3年度契約状況調査票!$C:$AR,23,FALSE)="②同種の他の契約の予定価格を類推されるおそれがあるため公表しない","－",IF(VLOOKUP(A91,[1]令和3年度契約状況調査票!$C:$AR,23,FALSE)="－","－",IF(VLOOKUP(A91,[1]令和3年度契約状況調査票!$C:$AR,9,FALSE)&lt;&gt;"",TEXT(VLOOKUP(A91,[1]令和3年度契約状況調査票!$C:$AR,19,FALSE),"#.0%")&amp;CHAR(10)&amp;"(B/A×100)",VLOOKUP(A91,[1]令和3年度契約状況調査票!$C:$AR,19,FALSE)))))</f>
        <v/>
      </c>
      <c r="K91" s="30" t="str">
        <f>IF(A91="","",IF(VLOOKUP(A91,[1]令和3年度契約状況調査票!$C:$AR,29,FALSE)="①公益社団法人","公社",IF(VLOOKUP(A91,[1]令和3年度契約状況調査票!$C:$AR,29,FALSE)="②公益財団法人","公財","")))</f>
        <v/>
      </c>
      <c r="L91" s="30" t="str">
        <f>IF(A91="","",VLOOKUP(A91,[1]令和3年度契約状況調査票!$C:$AR,30,FALSE))</f>
        <v/>
      </c>
      <c r="M91" s="31" t="str">
        <f>IF(A91="","",IF(VLOOKUP(A91,[1]令和3年度契約状況調査票!$C:$AR,30,FALSE)="国所管",VLOOKUP(A91,[1]令和3年度契約状況調査票!$C:$AR,24,FALSE),""))</f>
        <v/>
      </c>
      <c r="N91" s="32" t="str">
        <f>IF(A91="","",IF(AND(P91="○",O91="分担契約/単価契約"),"単価契約"&amp;CHAR(10)&amp;"予定調達総額 "&amp;TEXT(VLOOKUP(A91,[1]令和3年度契約状況調査票!$C:$AR,18,FALSE),"#,##0円")&amp;"(B)"&amp;CHAR(10)&amp;"分担契約"&amp;CHAR(10)&amp;VLOOKUP(A91,[1]令和3年度契約状況調査票!$C:$AR,34,FALSE),IF(AND(P91="○",O91="分担契約"),"分担契約"&amp;CHAR(10)&amp;"契約総額 "&amp;TEXT(VLOOKUP(A91,[1]令和3年度契約状況調査票!$C:$AR,18,FALSE),"#,##0円")&amp;"(B)"&amp;CHAR(10)&amp;VLOOKUP(A91,[1]令和3年度契約状況調査票!$C:$AR,34,FALSE),(IF(O91="分担契約/単価契約","単価契約"&amp;CHAR(10)&amp;"予定調達総額 "&amp;TEXT(VLOOKUP(A91,[1]令和3年度契約状況調査票!$C:$AR,18,FALSE),"#,##0円")&amp;CHAR(10)&amp;"分担契約"&amp;CHAR(10)&amp;VLOOKUP(A91,[1]令和3年度契約状況調査票!$C:$AR,34,FALSE),IF(O91="分担契約","分担契約"&amp;CHAR(10)&amp;"契約総額 "&amp;TEXT(VLOOKUP(A91,[1]令和3年度契約状況調査票!$C:$AR,18,FALSE),"#,##0円")&amp;CHAR(10)&amp;VLOOKUP(A91,[1]令和3年度契約状況調査票!$C:$AR,34,FALSE),IF(O91="単価契約","単価契約"&amp;CHAR(10)&amp;"予定調達総額 "&amp;TEXT(VLOOKUP(A91,[1]令和3年度契約状況調査票!$C:$AR,18,FALSE),"#,##0円")&amp;CHAR(10)&amp;VLOOKUP(A91,[1]令和3年度契約状況調査票!$C:$AR,34,FALSE),VLOOKUP(A91,[1]令和3年度契約状況調査票!$C:$AR,34,FALSE))))))))</f>
        <v/>
      </c>
      <c r="O91" s="21" t="str">
        <f>IF(A91="","",VLOOKUP(A91,[1]令和3年度契約状況調査票!$C:$BY,55,FALSE))</f>
        <v/>
      </c>
      <c r="P91" s="21" t="str">
        <f>IF(A91="","",IF(VLOOKUP(A91,[1]令和3年度契約状況調査票!$C:$AR,23,FALSE)="②同種の他の契約の予定価格を類推されるおそれがあるため公表しない","×","○"))</f>
        <v/>
      </c>
    </row>
    <row r="92" spans="1:16" s="21" customFormat="1" ht="60" hidden="1" customHeight="1" x14ac:dyDescent="0.15">
      <c r="A92" s="22" t="str">
        <f>IF(MAX([1]令和3年度契約状況調査票!C85:C330)&gt;=ROW()-5,ROW()-5,"")</f>
        <v/>
      </c>
      <c r="B92" s="23" t="str">
        <f>IF(A92="","",VLOOKUP(A92,[1]令和3年度契約状況調査票!$C:$AR,7,FALSE))</f>
        <v/>
      </c>
      <c r="C92" s="24" t="str">
        <f>IF(A92="","",VLOOKUP(A92,[1]令和3年度契約状況調査票!$C:$AR,8,FALSE))</f>
        <v/>
      </c>
      <c r="D92" s="25" t="str">
        <f>IF(A92="","",VLOOKUP(A92,[1]令和3年度契約状況調査票!$C:$AR,11,FALSE))</f>
        <v/>
      </c>
      <c r="E92" s="23" t="str">
        <f>IF(A92="","",VLOOKUP(A92,[1]令和3年度契約状況調査票!$C:$AR,12,FALSE))</f>
        <v/>
      </c>
      <c r="F92" s="26" t="str">
        <f>IF(A92="","",VLOOKUP(A92,[1]令和3年度契約状況調査票!$C:$AR,13,FALSE))</f>
        <v/>
      </c>
      <c r="G92" s="27" t="str">
        <f>IF(A92="","",IF(VLOOKUP(A92,[1]令和3年度契約状況調査票!$C:$AR,14,FALSE)="②一般競争入札（総合評価方式）","一般競争入札"&amp;CHAR(10)&amp;"（総合評価方式）","一般競争入札"))</f>
        <v/>
      </c>
      <c r="H92" s="28" t="str">
        <f>IF(A92="","",IF(VLOOKUP(A92,[1]令和3年度契約状況調査票!$C:$AR,23,FALSE)="②同種の他の契約の予定価格を類推されるおそれがあるため公表しない","同種の他の契約の予定価格を類推されるおそれがあるため公表しない",IF(VLOOKUP(A92,[1]令和3年度契約状況調査票!$C:$AR,23,FALSE)="－","－",IF(VLOOKUP(A92,[1]令和3年度契約状況調査票!$C:$AR,9,FALSE)&lt;&gt;"",TEXT(VLOOKUP(A92,[1]令和3年度契約状況調査票!$C:$AR,16,FALSE),"#,##0円")&amp;CHAR(10)&amp;"(A)",VLOOKUP(A92,[1]令和3年度契約状況調査票!$C:$AR,16,FALSE)))))</f>
        <v/>
      </c>
      <c r="I92" s="28" t="str">
        <f>IF(A92="","",VLOOKUP(A92,[1]令和3年度契約状況調査票!$C:$AR,17,FALSE))</f>
        <v/>
      </c>
      <c r="J92" s="29" t="str">
        <f>IF(A92="","",IF(VLOOKUP(A92,[1]令和3年度契約状況調査票!$C:$AR,23,FALSE)="②同種の他の契約の予定価格を類推されるおそれがあるため公表しない","－",IF(VLOOKUP(A92,[1]令和3年度契約状況調査票!$C:$AR,23,FALSE)="－","－",IF(VLOOKUP(A92,[1]令和3年度契約状況調査票!$C:$AR,9,FALSE)&lt;&gt;"",TEXT(VLOOKUP(A92,[1]令和3年度契約状況調査票!$C:$AR,19,FALSE),"#.0%")&amp;CHAR(10)&amp;"(B/A×100)",VLOOKUP(A92,[1]令和3年度契約状況調査票!$C:$AR,19,FALSE)))))</f>
        <v/>
      </c>
      <c r="K92" s="30" t="str">
        <f>IF(A92="","",IF(VLOOKUP(A92,[1]令和3年度契約状況調査票!$C:$AR,29,FALSE)="①公益社団法人","公社",IF(VLOOKUP(A92,[1]令和3年度契約状況調査票!$C:$AR,29,FALSE)="②公益財団法人","公財","")))</f>
        <v/>
      </c>
      <c r="L92" s="30" t="str">
        <f>IF(A92="","",VLOOKUP(A92,[1]令和3年度契約状況調査票!$C:$AR,30,FALSE))</f>
        <v/>
      </c>
      <c r="M92" s="31" t="str">
        <f>IF(A92="","",IF(VLOOKUP(A92,[1]令和3年度契約状況調査票!$C:$AR,30,FALSE)="国所管",VLOOKUP(A92,[1]令和3年度契約状況調査票!$C:$AR,24,FALSE),""))</f>
        <v/>
      </c>
      <c r="N92" s="32" t="str">
        <f>IF(A92="","",IF(AND(P92="○",O92="分担契約/単価契約"),"単価契約"&amp;CHAR(10)&amp;"予定調達総額 "&amp;TEXT(VLOOKUP(A92,[1]令和3年度契約状況調査票!$C:$AR,18,FALSE),"#,##0円")&amp;"(B)"&amp;CHAR(10)&amp;"分担契約"&amp;CHAR(10)&amp;VLOOKUP(A92,[1]令和3年度契約状況調査票!$C:$AR,34,FALSE),IF(AND(P92="○",O92="分担契約"),"分担契約"&amp;CHAR(10)&amp;"契約総額 "&amp;TEXT(VLOOKUP(A92,[1]令和3年度契約状況調査票!$C:$AR,18,FALSE),"#,##0円")&amp;"(B)"&amp;CHAR(10)&amp;VLOOKUP(A92,[1]令和3年度契約状況調査票!$C:$AR,34,FALSE),(IF(O92="分担契約/単価契約","単価契約"&amp;CHAR(10)&amp;"予定調達総額 "&amp;TEXT(VLOOKUP(A92,[1]令和3年度契約状況調査票!$C:$AR,18,FALSE),"#,##0円")&amp;CHAR(10)&amp;"分担契約"&amp;CHAR(10)&amp;VLOOKUP(A92,[1]令和3年度契約状況調査票!$C:$AR,34,FALSE),IF(O92="分担契約","分担契約"&amp;CHAR(10)&amp;"契約総額 "&amp;TEXT(VLOOKUP(A92,[1]令和3年度契約状況調査票!$C:$AR,18,FALSE),"#,##0円")&amp;CHAR(10)&amp;VLOOKUP(A92,[1]令和3年度契約状況調査票!$C:$AR,34,FALSE),IF(O92="単価契約","単価契約"&amp;CHAR(10)&amp;"予定調達総額 "&amp;TEXT(VLOOKUP(A92,[1]令和3年度契約状況調査票!$C:$AR,18,FALSE),"#,##0円")&amp;CHAR(10)&amp;VLOOKUP(A92,[1]令和3年度契約状況調査票!$C:$AR,34,FALSE),VLOOKUP(A92,[1]令和3年度契約状況調査票!$C:$AR,34,FALSE))))))))</f>
        <v/>
      </c>
      <c r="O92" s="21" t="str">
        <f>IF(A92="","",VLOOKUP(A92,[1]令和3年度契約状況調査票!$C:$BY,55,FALSE))</f>
        <v/>
      </c>
      <c r="P92" s="21" t="str">
        <f>IF(A92="","",IF(VLOOKUP(A92,[1]令和3年度契約状況調査票!$C:$AR,23,FALSE)="②同種の他の契約の予定価格を類推されるおそれがあるため公表しない","×","○"))</f>
        <v/>
      </c>
    </row>
    <row r="93" spans="1:16" s="21" customFormat="1" ht="60" hidden="1" customHeight="1" x14ac:dyDescent="0.15">
      <c r="A93" s="22" t="str">
        <f>IF(MAX([1]令和3年度契約状況調査票!C86:C331)&gt;=ROW()-5,ROW()-5,"")</f>
        <v/>
      </c>
      <c r="B93" s="23" t="str">
        <f>IF(A93="","",VLOOKUP(A93,[1]令和3年度契約状況調査票!$C:$AR,7,FALSE))</f>
        <v/>
      </c>
      <c r="C93" s="24" t="str">
        <f>IF(A93="","",VLOOKUP(A93,[1]令和3年度契約状況調査票!$C:$AR,8,FALSE))</f>
        <v/>
      </c>
      <c r="D93" s="25" t="str">
        <f>IF(A93="","",VLOOKUP(A93,[1]令和3年度契約状況調査票!$C:$AR,11,FALSE))</f>
        <v/>
      </c>
      <c r="E93" s="23" t="str">
        <f>IF(A93="","",VLOOKUP(A93,[1]令和3年度契約状況調査票!$C:$AR,12,FALSE))</f>
        <v/>
      </c>
      <c r="F93" s="26" t="str">
        <f>IF(A93="","",VLOOKUP(A93,[1]令和3年度契約状況調査票!$C:$AR,13,FALSE))</f>
        <v/>
      </c>
      <c r="G93" s="27" t="str">
        <f>IF(A93="","",IF(VLOOKUP(A93,[1]令和3年度契約状況調査票!$C:$AR,14,FALSE)="②一般競争入札（総合評価方式）","一般競争入札"&amp;CHAR(10)&amp;"（総合評価方式）","一般競争入札"))</f>
        <v/>
      </c>
      <c r="H93" s="28" t="str">
        <f>IF(A93="","",IF(VLOOKUP(A93,[1]令和3年度契約状況調査票!$C:$AR,23,FALSE)="②同種の他の契約の予定価格を類推されるおそれがあるため公表しない","同種の他の契約の予定価格を類推されるおそれがあるため公表しない",IF(VLOOKUP(A93,[1]令和3年度契約状況調査票!$C:$AR,23,FALSE)="－","－",IF(VLOOKUP(A93,[1]令和3年度契約状況調査票!$C:$AR,9,FALSE)&lt;&gt;"",TEXT(VLOOKUP(A93,[1]令和3年度契約状況調査票!$C:$AR,16,FALSE),"#,##0円")&amp;CHAR(10)&amp;"(A)",VLOOKUP(A93,[1]令和3年度契約状況調査票!$C:$AR,16,FALSE)))))</f>
        <v/>
      </c>
      <c r="I93" s="28" t="str">
        <f>IF(A93="","",VLOOKUP(A93,[1]令和3年度契約状況調査票!$C:$AR,17,FALSE))</f>
        <v/>
      </c>
      <c r="J93" s="29" t="str">
        <f>IF(A93="","",IF(VLOOKUP(A93,[1]令和3年度契約状況調査票!$C:$AR,23,FALSE)="②同種の他の契約の予定価格を類推されるおそれがあるため公表しない","－",IF(VLOOKUP(A93,[1]令和3年度契約状況調査票!$C:$AR,23,FALSE)="－","－",IF(VLOOKUP(A93,[1]令和3年度契約状況調査票!$C:$AR,9,FALSE)&lt;&gt;"",TEXT(VLOOKUP(A93,[1]令和3年度契約状況調査票!$C:$AR,19,FALSE),"#.0%")&amp;CHAR(10)&amp;"(B/A×100)",VLOOKUP(A93,[1]令和3年度契約状況調査票!$C:$AR,19,FALSE)))))</f>
        <v/>
      </c>
      <c r="K93" s="30" t="str">
        <f>IF(A93="","",IF(VLOOKUP(A93,[1]令和3年度契約状況調査票!$C:$AR,29,FALSE)="①公益社団法人","公社",IF(VLOOKUP(A93,[1]令和3年度契約状況調査票!$C:$AR,29,FALSE)="②公益財団法人","公財","")))</f>
        <v/>
      </c>
      <c r="L93" s="30" t="str">
        <f>IF(A93="","",VLOOKUP(A93,[1]令和3年度契約状況調査票!$C:$AR,30,FALSE))</f>
        <v/>
      </c>
      <c r="M93" s="31" t="str">
        <f>IF(A93="","",IF(VLOOKUP(A93,[1]令和3年度契約状況調査票!$C:$AR,30,FALSE)="国所管",VLOOKUP(A93,[1]令和3年度契約状況調査票!$C:$AR,24,FALSE),""))</f>
        <v/>
      </c>
      <c r="N93" s="32" t="str">
        <f>IF(A93="","",IF(AND(P93="○",O93="分担契約/単価契約"),"単価契約"&amp;CHAR(10)&amp;"予定調達総額 "&amp;TEXT(VLOOKUP(A93,[1]令和3年度契約状況調査票!$C:$AR,18,FALSE),"#,##0円")&amp;"(B)"&amp;CHAR(10)&amp;"分担契約"&amp;CHAR(10)&amp;VLOOKUP(A93,[1]令和3年度契約状況調査票!$C:$AR,34,FALSE),IF(AND(P93="○",O93="分担契約"),"分担契約"&amp;CHAR(10)&amp;"契約総額 "&amp;TEXT(VLOOKUP(A93,[1]令和3年度契約状況調査票!$C:$AR,18,FALSE),"#,##0円")&amp;"(B)"&amp;CHAR(10)&amp;VLOOKUP(A93,[1]令和3年度契約状況調査票!$C:$AR,34,FALSE),(IF(O93="分担契約/単価契約","単価契約"&amp;CHAR(10)&amp;"予定調達総額 "&amp;TEXT(VLOOKUP(A93,[1]令和3年度契約状況調査票!$C:$AR,18,FALSE),"#,##0円")&amp;CHAR(10)&amp;"分担契約"&amp;CHAR(10)&amp;VLOOKUP(A93,[1]令和3年度契約状況調査票!$C:$AR,34,FALSE),IF(O93="分担契約","分担契約"&amp;CHAR(10)&amp;"契約総額 "&amp;TEXT(VLOOKUP(A93,[1]令和3年度契約状況調査票!$C:$AR,18,FALSE),"#,##0円")&amp;CHAR(10)&amp;VLOOKUP(A93,[1]令和3年度契約状況調査票!$C:$AR,34,FALSE),IF(O93="単価契約","単価契約"&amp;CHAR(10)&amp;"予定調達総額 "&amp;TEXT(VLOOKUP(A93,[1]令和3年度契約状況調査票!$C:$AR,18,FALSE),"#,##0円")&amp;CHAR(10)&amp;VLOOKUP(A93,[1]令和3年度契約状況調査票!$C:$AR,34,FALSE),VLOOKUP(A93,[1]令和3年度契約状況調査票!$C:$AR,34,FALSE))))))))</f>
        <v/>
      </c>
      <c r="O93" s="21" t="str">
        <f>IF(A93="","",VLOOKUP(A93,[1]令和3年度契約状況調査票!$C:$BY,55,FALSE))</f>
        <v/>
      </c>
      <c r="P93" s="21" t="str">
        <f>IF(A93="","",IF(VLOOKUP(A93,[1]令和3年度契約状況調査票!$C:$AR,23,FALSE)="②同種の他の契約の予定価格を類推されるおそれがあるため公表しない","×","○"))</f>
        <v/>
      </c>
    </row>
    <row r="94" spans="1:16" s="21" customFormat="1" ht="60" hidden="1" customHeight="1" x14ac:dyDescent="0.15">
      <c r="A94" s="22" t="str">
        <f>IF(MAX([1]令和3年度契約状況調査票!C87:C332)&gt;=ROW()-5,ROW()-5,"")</f>
        <v/>
      </c>
      <c r="B94" s="23" t="str">
        <f>IF(A94="","",VLOOKUP(A94,[1]令和3年度契約状況調査票!$C:$AR,7,FALSE))</f>
        <v/>
      </c>
      <c r="C94" s="24" t="str">
        <f>IF(A94="","",VLOOKUP(A94,[1]令和3年度契約状況調査票!$C:$AR,8,FALSE))</f>
        <v/>
      </c>
      <c r="D94" s="25" t="str">
        <f>IF(A94="","",VLOOKUP(A94,[1]令和3年度契約状況調査票!$C:$AR,11,FALSE))</f>
        <v/>
      </c>
      <c r="E94" s="23" t="str">
        <f>IF(A94="","",VLOOKUP(A94,[1]令和3年度契約状況調査票!$C:$AR,12,FALSE))</f>
        <v/>
      </c>
      <c r="F94" s="26" t="str">
        <f>IF(A94="","",VLOOKUP(A94,[1]令和3年度契約状況調査票!$C:$AR,13,FALSE))</f>
        <v/>
      </c>
      <c r="G94" s="27" t="str">
        <f>IF(A94="","",IF(VLOOKUP(A94,[1]令和3年度契約状況調査票!$C:$AR,14,FALSE)="②一般競争入札（総合評価方式）","一般競争入札"&amp;CHAR(10)&amp;"（総合評価方式）","一般競争入札"))</f>
        <v/>
      </c>
      <c r="H94" s="28" t="str">
        <f>IF(A94="","",IF(VLOOKUP(A94,[1]令和3年度契約状況調査票!$C:$AR,23,FALSE)="②同種の他の契約の予定価格を類推されるおそれがあるため公表しない","同種の他の契約の予定価格を類推されるおそれがあるため公表しない",IF(VLOOKUP(A94,[1]令和3年度契約状況調査票!$C:$AR,23,FALSE)="－","－",IF(VLOOKUP(A94,[1]令和3年度契約状況調査票!$C:$AR,9,FALSE)&lt;&gt;"",TEXT(VLOOKUP(A94,[1]令和3年度契約状況調査票!$C:$AR,16,FALSE),"#,##0円")&amp;CHAR(10)&amp;"(A)",VLOOKUP(A94,[1]令和3年度契約状況調査票!$C:$AR,16,FALSE)))))</f>
        <v/>
      </c>
      <c r="I94" s="28" t="str">
        <f>IF(A94="","",VLOOKUP(A94,[1]令和3年度契約状況調査票!$C:$AR,17,FALSE))</f>
        <v/>
      </c>
      <c r="J94" s="29" t="str">
        <f>IF(A94="","",IF(VLOOKUP(A94,[1]令和3年度契約状況調査票!$C:$AR,23,FALSE)="②同種の他の契約の予定価格を類推されるおそれがあるため公表しない","－",IF(VLOOKUP(A94,[1]令和3年度契約状況調査票!$C:$AR,23,FALSE)="－","－",IF(VLOOKUP(A94,[1]令和3年度契約状況調査票!$C:$AR,9,FALSE)&lt;&gt;"",TEXT(VLOOKUP(A94,[1]令和3年度契約状況調査票!$C:$AR,19,FALSE),"#.0%")&amp;CHAR(10)&amp;"(B/A×100)",VLOOKUP(A94,[1]令和3年度契約状況調査票!$C:$AR,19,FALSE)))))</f>
        <v/>
      </c>
      <c r="K94" s="30" t="str">
        <f>IF(A94="","",IF(VLOOKUP(A94,[1]令和3年度契約状況調査票!$C:$AR,29,FALSE)="①公益社団法人","公社",IF(VLOOKUP(A94,[1]令和3年度契約状況調査票!$C:$AR,29,FALSE)="②公益財団法人","公財","")))</f>
        <v/>
      </c>
      <c r="L94" s="30" t="str">
        <f>IF(A94="","",VLOOKUP(A94,[1]令和3年度契約状況調査票!$C:$AR,30,FALSE))</f>
        <v/>
      </c>
      <c r="M94" s="31" t="str">
        <f>IF(A94="","",IF(VLOOKUP(A94,[1]令和3年度契約状況調査票!$C:$AR,30,FALSE)="国所管",VLOOKUP(A94,[1]令和3年度契約状況調査票!$C:$AR,24,FALSE),""))</f>
        <v/>
      </c>
      <c r="N94" s="32" t="str">
        <f>IF(A94="","",IF(AND(P94="○",O94="分担契約/単価契約"),"単価契約"&amp;CHAR(10)&amp;"予定調達総額 "&amp;TEXT(VLOOKUP(A94,[1]令和3年度契約状況調査票!$C:$AR,18,FALSE),"#,##0円")&amp;"(B)"&amp;CHAR(10)&amp;"分担契約"&amp;CHAR(10)&amp;VLOOKUP(A94,[1]令和3年度契約状況調査票!$C:$AR,34,FALSE),IF(AND(P94="○",O94="分担契約"),"分担契約"&amp;CHAR(10)&amp;"契約総額 "&amp;TEXT(VLOOKUP(A94,[1]令和3年度契約状況調査票!$C:$AR,18,FALSE),"#,##0円")&amp;"(B)"&amp;CHAR(10)&amp;VLOOKUP(A94,[1]令和3年度契約状況調査票!$C:$AR,34,FALSE),(IF(O94="分担契約/単価契約","単価契約"&amp;CHAR(10)&amp;"予定調達総額 "&amp;TEXT(VLOOKUP(A94,[1]令和3年度契約状況調査票!$C:$AR,18,FALSE),"#,##0円")&amp;CHAR(10)&amp;"分担契約"&amp;CHAR(10)&amp;VLOOKUP(A94,[1]令和3年度契約状況調査票!$C:$AR,34,FALSE),IF(O94="分担契約","分担契約"&amp;CHAR(10)&amp;"契約総額 "&amp;TEXT(VLOOKUP(A94,[1]令和3年度契約状況調査票!$C:$AR,18,FALSE),"#,##0円")&amp;CHAR(10)&amp;VLOOKUP(A94,[1]令和3年度契約状況調査票!$C:$AR,34,FALSE),IF(O94="単価契約","単価契約"&amp;CHAR(10)&amp;"予定調達総額 "&amp;TEXT(VLOOKUP(A94,[1]令和3年度契約状況調査票!$C:$AR,18,FALSE),"#,##0円")&amp;CHAR(10)&amp;VLOOKUP(A94,[1]令和3年度契約状況調査票!$C:$AR,34,FALSE),VLOOKUP(A94,[1]令和3年度契約状況調査票!$C:$AR,34,FALSE))))))))</f>
        <v/>
      </c>
      <c r="O94" s="21" t="str">
        <f>IF(A94="","",VLOOKUP(A94,[1]令和3年度契約状況調査票!$C:$BY,55,FALSE))</f>
        <v/>
      </c>
      <c r="P94" s="21" t="str">
        <f>IF(A94="","",IF(VLOOKUP(A94,[1]令和3年度契約状況調査票!$C:$AR,23,FALSE)="②同種の他の契約の予定価格を類推されるおそれがあるため公表しない","×","○"))</f>
        <v/>
      </c>
    </row>
    <row r="95" spans="1:16" s="21" customFormat="1" ht="60" hidden="1" customHeight="1" x14ac:dyDescent="0.15">
      <c r="A95" s="22" t="str">
        <f>IF(MAX([1]令和3年度契約状況調査票!C88:C333)&gt;=ROW()-5,ROW()-5,"")</f>
        <v/>
      </c>
      <c r="B95" s="23" t="str">
        <f>IF(A95="","",VLOOKUP(A95,[1]令和3年度契約状況調査票!$C:$AR,7,FALSE))</f>
        <v/>
      </c>
      <c r="C95" s="24" t="str">
        <f>IF(A95="","",VLOOKUP(A95,[1]令和3年度契約状況調査票!$C:$AR,8,FALSE))</f>
        <v/>
      </c>
      <c r="D95" s="25" t="str">
        <f>IF(A95="","",VLOOKUP(A95,[1]令和3年度契約状況調査票!$C:$AR,11,FALSE))</f>
        <v/>
      </c>
      <c r="E95" s="23" t="str">
        <f>IF(A95="","",VLOOKUP(A95,[1]令和3年度契約状況調査票!$C:$AR,12,FALSE))</f>
        <v/>
      </c>
      <c r="F95" s="26" t="str">
        <f>IF(A95="","",VLOOKUP(A95,[1]令和3年度契約状況調査票!$C:$AR,13,FALSE))</f>
        <v/>
      </c>
      <c r="G95" s="27" t="str">
        <f>IF(A95="","",IF(VLOOKUP(A95,[1]令和3年度契約状況調査票!$C:$AR,14,FALSE)="②一般競争入札（総合評価方式）","一般競争入札"&amp;CHAR(10)&amp;"（総合評価方式）","一般競争入札"))</f>
        <v/>
      </c>
      <c r="H95" s="28" t="str">
        <f>IF(A95="","",IF(VLOOKUP(A95,[1]令和3年度契約状況調査票!$C:$AR,23,FALSE)="②同種の他の契約の予定価格を類推されるおそれがあるため公表しない","同種の他の契約の予定価格を類推されるおそれがあるため公表しない",IF(VLOOKUP(A95,[1]令和3年度契約状況調査票!$C:$AR,23,FALSE)="－","－",IF(VLOOKUP(A95,[1]令和3年度契約状況調査票!$C:$AR,9,FALSE)&lt;&gt;"",TEXT(VLOOKUP(A95,[1]令和3年度契約状況調査票!$C:$AR,16,FALSE),"#,##0円")&amp;CHAR(10)&amp;"(A)",VLOOKUP(A95,[1]令和3年度契約状況調査票!$C:$AR,16,FALSE)))))</f>
        <v/>
      </c>
      <c r="I95" s="28" t="str">
        <f>IF(A95="","",VLOOKUP(A95,[1]令和3年度契約状況調査票!$C:$AR,17,FALSE))</f>
        <v/>
      </c>
      <c r="J95" s="29" t="str">
        <f>IF(A95="","",IF(VLOOKUP(A95,[1]令和3年度契約状況調査票!$C:$AR,23,FALSE)="②同種の他の契約の予定価格を類推されるおそれがあるため公表しない","－",IF(VLOOKUP(A95,[1]令和3年度契約状況調査票!$C:$AR,23,FALSE)="－","－",IF(VLOOKUP(A95,[1]令和3年度契約状況調査票!$C:$AR,9,FALSE)&lt;&gt;"",TEXT(VLOOKUP(A95,[1]令和3年度契約状況調査票!$C:$AR,19,FALSE),"#.0%")&amp;CHAR(10)&amp;"(B/A×100)",VLOOKUP(A95,[1]令和3年度契約状況調査票!$C:$AR,19,FALSE)))))</f>
        <v/>
      </c>
      <c r="K95" s="30" t="str">
        <f>IF(A95="","",IF(VLOOKUP(A95,[1]令和3年度契約状況調査票!$C:$AR,29,FALSE)="①公益社団法人","公社",IF(VLOOKUP(A95,[1]令和3年度契約状況調査票!$C:$AR,29,FALSE)="②公益財団法人","公財","")))</f>
        <v/>
      </c>
      <c r="L95" s="30" t="str">
        <f>IF(A95="","",VLOOKUP(A95,[1]令和3年度契約状況調査票!$C:$AR,30,FALSE))</f>
        <v/>
      </c>
      <c r="M95" s="31" t="str">
        <f>IF(A95="","",IF(VLOOKUP(A95,[1]令和3年度契約状況調査票!$C:$AR,30,FALSE)="国所管",VLOOKUP(A95,[1]令和3年度契約状況調査票!$C:$AR,24,FALSE),""))</f>
        <v/>
      </c>
      <c r="N95" s="32" t="str">
        <f>IF(A95="","",IF(AND(P95="○",O95="分担契約/単価契約"),"単価契約"&amp;CHAR(10)&amp;"予定調達総額 "&amp;TEXT(VLOOKUP(A95,[1]令和3年度契約状況調査票!$C:$AR,18,FALSE),"#,##0円")&amp;"(B)"&amp;CHAR(10)&amp;"分担契約"&amp;CHAR(10)&amp;VLOOKUP(A95,[1]令和3年度契約状況調査票!$C:$AR,34,FALSE),IF(AND(P95="○",O95="分担契約"),"分担契約"&amp;CHAR(10)&amp;"契約総額 "&amp;TEXT(VLOOKUP(A95,[1]令和3年度契約状況調査票!$C:$AR,18,FALSE),"#,##0円")&amp;"(B)"&amp;CHAR(10)&amp;VLOOKUP(A95,[1]令和3年度契約状況調査票!$C:$AR,34,FALSE),(IF(O95="分担契約/単価契約","単価契約"&amp;CHAR(10)&amp;"予定調達総額 "&amp;TEXT(VLOOKUP(A95,[1]令和3年度契約状況調査票!$C:$AR,18,FALSE),"#,##0円")&amp;CHAR(10)&amp;"分担契約"&amp;CHAR(10)&amp;VLOOKUP(A95,[1]令和3年度契約状況調査票!$C:$AR,34,FALSE),IF(O95="分担契約","分担契約"&amp;CHAR(10)&amp;"契約総額 "&amp;TEXT(VLOOKUP(A95,[1]令和3年度契約状況調査票!$C:$AR,18,FALSE),"#,##0円")&amp;CHAR(10)&amp;VLOOKUP(A95,[1]令和3年度契約状況調査票!$C:$AR,34,FALSE),IF(O95="単価契約","単価契約"&amp;CHAR(10)&amp;"予定調達総額 "&amp;TEXT(VLOOKUP(A95,[1]令和3年度契約状況調査票!$C:$AR,18,FALSE),"#,##0円")&amp;CHAR(10)&amp;VLOOKUP(A95,[1]令和3年度契約状況調査票!$C:$AR,34,FALSE),VLOOKUP(A95,[1]令和3年度契約状況調査票!$C:$AR,34,FALSE))))))))</f>
        <v/>
      </c>
      <c r="O95" s="21" t="str">
        <f>IF(A95="","",VLOOKUP(A95,[1]令和3年度契約状況調査票!$C:$BY,55,FALSE))</f>
        <v/>
      </c>
      <c r="P95" s="21" t="str">
        <f>IF(A95="","",IF(VLOOKUP(A95,[1]令和3年度契約状況調査票!$C:$AR,23,FALSE)="②同種の他の契約の予定価格を類推されるおそれがあるため公表しない","×","○"))</f>
        <v/>
      </c>
    </row>
    <row r="96" spans="1:16" s="21" customFormat="1" ht="60" hidden="1" customHeight="1" x14ac:dyDescent="0.15">
      <c r="A96" s="22" t="str">
        <f>IF(MAX([1]令和3年度契約状況調査票!C89:C334)&gt;=ROW()-5,ROW()-5,"")</f>
        <v/>
      </c>
      <c r="B96" s="23" t="str">
        <f>IF(A96="","",VLOOKUP(A96,[1]令和3年度契約状況調査票!$C:$AR,7,FALSE))</f>
        <v/>
      </c>
      <c r="C96" s="24" t="str">
        <f>IF(A96="","",VLOOKUP(A96,[1]令和3年度契約状況調査票!$C:$AR,8,FALSE))</f>
        <v/>
      </c>
      <c r="D96" s="25" t="str">
        <f>IF(A96="","",VLOOKUP(A96,[1]令和3年度契約状況調査票!$C:$AR,11,FALSE))</f>
        <v/>
      </c>
      <c r="E96" s="23" t="str">
        <f>IF(A96="","",VLOOKUP(A96,[1]令和3年度契約状況調査票!$C:$AR,12,FALSE))</f>
        <v/>
      </c>
      <c r="F96" s="26" t="str">
        <f>IF(A96="","",VLOOKUP(A96,[1]令和3年度契約状況調査票!$C:$AR,13,FALSE))</f>
        <v/>
      </c>
      <c r="G96" s="27" t="str">
        <f>IF(A96="","",IF(VLOOKUP(A96,[1]令和3年度契約状況調査票!$C:$AR,14,FALSE)="②一般競争入札（総合評価方式）","一般競争入札"&amp;CHAR(10)&amp;"（総合評価方式）","一般競争入札"))</f>
        <v/>
      </c>
      <c r="H96" s="28" t="str">
        <f>IF(A96="","",IF(VLOOKUP(A96,[1]令和3年度契約状況調査票!$C:$AR,23,FALSE)="②同種の他の契約の予定価格を類推されるおそれがあるため公表しない","同種の他の契約の予定価格を類推されるおそれがあるため公表しない",IF(VLOOKUP(A96,[1]令和3年度契約状況調査票!$C:$AR,23,FALSE)="－","－",IF(VLOOKUP(A96,[1]令和3年度契約状況調査票!$C:$AR,9,FALSE)&lt;&gt;"",TEXT(VLOOKUP(A96,[1]令和3年度契約状況調査票!$C:$AR,16,FALSE),"#,##0円")&amp;CHAR(10)&amp;"(A)",VLOOKUP(A96,[1]令和3年度契約状況調査票!$C:$AR,16,FALSE)))))</f>
        <v/>
      </c>
      <c r="I96" s="28" t="str">
        <f>IF(A96="","",VLOOKUP(A96,[1]令和3年度契約状況調査票!$C:$AR,17,FALSE))</f>
        <v/>
      </c>
      <c r="J96" s="29" t="str">
        <f>IF(A96="","",IF(VLOOKUP(A96,[1]令和3年度契約状況調査票!$C:$AR,23,FALSE)="②同種の他の契約の予定価格を類推されるおそれがあるため公表しない","－",IF(VLOOKUP(A96,[1]令和3年度契約状況調査票!$C:$AR,23,FALSE)="－","－",IF(VLOOKUP(A96,[1]令和3年度契約状況調査票!$C:$AR,9,FALSE)&lt;&gt;"",TEXT(VLOOKUP(A96,[1]令和3年度契約状況調査票!$C:$AR,19,FALSE),"#.0%")&amp;CHAR(10)&amp;"(B/A×100)",VLOOKUP(A96,[1]令和3年度契約状況調査票!$C:$AR,19,FALSE)))))</f>
        <v/>
      </c>
      <c r="K96" s="30" t="str">
        <f>IF(A96="","",IF(VLOOKUP(A96,[1]令和3年度契約状況調査票!$C:$AR,29,FALSE)="①公益社団法人","公社",IF(VLOOKUP(A96,[1]令和3年度契約状況調査票!$C:$AR,29,FALSE)="②公益財団法人","公財","")))</f>
        <v/>
      </c>
      <c r="L96" s="30" t="str">
        <f>IF(A96="","",VLOOKUP(A96,[1]令和3年度契約状況調査票!$C:$AR,30,FALSE))</f>
        <v/>
      </c>
      <c r="M96" s="31" t="str">
        <f>IF(A96="","",IF(VLOOKUP(A96,[1]令和3年度契約状況調査票!$C:$AR,30,FALSE)="国所管",VLOOKUP(A96,[1]令和3年度契約状況調査票!$C:$AR,24,FALSE),""))</f>
        <v/>
      </c>
      <c r="N96" s="32" t="str">
        <f>IF(A96="","",IF(AND(P96="○",O96="分担契約/単価契約"),"単価契約"&amp;CHAR(10)&amp;"予定調達総額 "&amp;TEXT(VLOOKUP(A96,[1]令和3年度契約状況調査票!$C:$AR,18,FALSE),"#,##0円")&amp;"(B)"&amp;CHAR(10)&amp;"分担契約"&amp;CHAR(10)&amp;VLOOKUP(A96,[1]令和3年度契約状況調査票!$C:$AR,34,FALSE),IF(AND(P96="○",O96="分担契約"),"分担契約"&amp;CHAR(10)&amp;"契約総額 "&amp;TEXT(VLOOKUP(A96,[1]令和3年度契約状況調査票!$C:$AR,18,FALSE),"#,##0円")&amp;"(B)"&amp;CHAR(10)&amp;VLOOKUP(A96,[1]令和3年度契約状況調査票!$C:$AR,34,FALSE),(IF(O96="分担契約/単価契約","単価契約"&amp;CHAR(10)&amp;"予定調達総額 "&amp;TEXT(VLOOKUP(A96,[1]令和3年度契約状況調査票!$C:$AR,18,FALSE),"#,##0円")&amp;CHAR(10)&amp;"分担契約"&amp;CHAR(10)&amp;VLOOKUP(A96,[1]令和3年度契約状況調査票!$C:$AR,34,FALSE),IF(O96="分担契約","分担契約"&amp;CHAR(10)&amp;"契約総額 "&amp;TEXT(VLOOKUP(A96,[1]令和3年度契約状況調査票!$C:$AR,18,FALSE),"#,##0円")&amp;CHAR(10)&amp;VLOOKUP(A96,[1]令和3年度契約状況調査票!$C:$AR,34,FALSE),IF(O96="単価契約","単価契約"&amp;CHAR(10)&amp;"予定調達総額 "&amp;TEXT(VLOOKUP(A96,[1]令和3年度契約状況調査票!$C:$AR,18,FALSE),"#,##0円")&amp;CHAR(10)&amp;VLOOKUP(A96,[1]令和3年度契約状況調査票!$C:$AR,34,FALSE),VLOOKUP(A96,[1]令和3年度契約状況調査票!$C:$AR,34,FALSE))))))))</f>
        <v/>
      </c>
      <c r="O96" s="21" t="str">
        <f>IF(A96="","",VLOOKUP(A96,[1]令和3年度契約状況調査票!$C:$BY,55,FALSE))</f>
        <v/>
      </c>
      <c r="P96" s="21" t="str">
        <f>IF(A96="","",IF(VLOOKUP(A96,[1]令和3年度契約状況調査票!$C:$AR,23,FALSE)="②同種の他の契約の予定価格を類推されるおそれがあるため公表しない","×","○"))</f>
        <v/>
      </c>
    </row>
    <row r="97" spans="1:16" s="21" customFormat="1" ht="60" hidden="1" customHeight="1" x14ac:dyDescent="0.15">
      <c r="A97" s="22" t="str">
        <f>IF(MAX([1]令和3年度契約状況調査票!C90:C335)&gt;=ROW()-5,ROW()-5,"")</f>
        <v/>
      </c>
      <c r="B97" s="23" t="str">
        <f>IF(A97="","",VLOOKUP(A97,[1]令和3年度契約状況調査票!$C:$AR,7,FALSE))</f>
        <v/>
      </c>
      <c r="C97" s="24" t="str">
        <f>IF(A97="","",VLOOKUP(A97,[1]令和3年度契約状況調査票!$C:$AR,8,FALSE))</f>
        <v/>
      </c>
      <c r="D97" s="25" t="str">
        <f>IF(A97="","",VLOOKUP(A97,[1]令和3年度契約状況調査票!$C:$AR,11,FALSE))</f>
        <v/>
      </c>
      <c r="E97" s="23" t="str">
        <f>IF(A97="","",VLOOKUP(A97,[1]令和3年度契約状況調査票!$C:$AR,12,FALSE))</f>
        <v/>
      </c>
      <c r="F97" s="26" t="str">
        <f>IF(A97="","",VLOOKUP(A97,[1]令和3年度契約状況調査票!$C:$AR,13,FALSE))</f>
        <v/>
      </c>
      <c r="G97" s="27" t="str">
        <f>IF(A97="","",IF(VLOOKUP(A97,[1]令和3年度契約状況調査票!$C:$AR,14,FALSE)="②一般競争入札（総合評価方式）","一般競争入札"&amp;CHAR(10)&amp;"（総合評価方式）","一般競争入札"))</f>
        <v/>
      </c>
      <c r="H97" s="28" t="str">
        <f>IF(A97="","",IF(VLOOKUP(A97,[1]令和3年度契約状況調査票!$C:$AR,23,FALSE)="②同種の他の契約の予定価格を類推されるおそれがあるため公表しない","同種の他の契約の予定価格を類推されるおそれがあるため公表しない",IF(VLOOKUP(A97,[1]令和3年度契約状況調査票!$C:$AR,23,FALSE)="－","－",IF(VLOOKUP(A97,[1]令和3年度契約状況調査票!$C:$AR,9,FALSE)&lt;&gt;"",TEXT(VLOOKUP(A97,[1]令和3年度契約状況調査票!$C:$AR,16,FALSE),"#,##0円")&amp;CHAR(10)&amp;"(A)",VLOOKUP(A97,[1]令和3年度契約状況調査票!$C:$AR,16,FALSE)))))</f>
        <v/>
      </c>
      <c r="I97" s="28" t="str">
        <f>IF(A97="","",VLOOKUP(A97,[1]令和3年度契約状況調査票!$C:$AR,17,FALSE))</f>
        <v/>
      </c>
      <c r="J97" s="29" t="str">
        <f>IF(A97="","",IF(VLOOKUP(A97,[1]令和3年度契約状況調査票!$C:$AR,23,FALSE)="②同種の他の契約の予定価格を類推されるおそれがあるため公表しない","－",IF(VLOOKUP(A97,[1]令和3年度契約状況調査票!$C:$AR,23,FALSE)="－","－",IF(VLOOKUP(A97,[1]令和3年度契約状況調査票!$C:$AR,9,FALSE)&lt;&gt;"",TEXT(VLOOKUP(A97,[1]令和3年度契約状況調査票!$C:$AR,19,FALSE),"#.0%")&amp;CHAR(10)&amp;"(B/A×100)",VLOOKUP(A97,[1]令和3年度契約状況調査票!$C:$AR,19,FALSE)))))</f>
        <v/>
      </c>
      <c r="K97" s="30" t="str">
        <f>IF(A97="","",IF(VLOOKUP(A97,[1]令和3年度契約状況調査票!$C:$AR,29,FALSE)="①公益社団法人","公社",IF(VLOOKUP(A97,[1]令和3年度契約状況調査票!$C:$AR,29,FALSE)="②公益財団法人","公財","")))</f>
        <v/>
      </c>
      <c r="L97" s="30" t="str">
        <f>IF(A97="","",VLOOKUP(A97,[1]令和3年度契約状況調査票!$C:$AR,30,FALSE))</f>
        <v/>
      </c>
      <c r="M97" s="31" t="str">
        <f>IF(A97="","",IF(VLOOKUP(A97,[1]令和3年度契約状況調査票!$C:$AR,30,FALSE)="国所管",VLOOKUP(A97,[1]令和3年度契約状況調査票!$C:$AR,24,FALSE),""))</f>
        <v/>
      </c>
      <c r="N97" s="32" t="str">
        <f>IF(A97="","",IF(AND(P97="○",O97="分担契約/単価契約"),"単価契約"&amp;CHAR(10)&amp;"予定調達総額 "&amp;TEXT(VLOOKUP(A97,[1]令和3年度契約状況調査票!$C:$AR,18,FALSE),"#,##0円")&amp;"(B)"&amp;CHAR(10)&amp;"分担契約"&amp;CHAR(10)&amp;VLOOKUP(A97,[1]令和3年度契約状況調査票!$C:$AR,34,FALSE),IF(AND(P97="○",O97="分担契約"),"分担契約"&amp;CHAR(10)&amp;"契約総額 "&amp;TEXT(VLOOKUP(A97,[1]令和3年度契約状況調査票!$C:$AR,18,FALSE),"#,##0円")&amp;"(B)"&amp;CHAR(10)&amp;VLOOKUP(A97,[1]令和3年度契約状況調査票!$C:$AR,34,FALSE),(IF(O97="分担契約/単価契約","単価契約"&amp;CHAR(10)&amp;"予定調達総額 "&amp;TEXT(VLOOKUP(A97,[1]令和3年度契約状況調査票!$C:$AR,18,FALSE),"#,##0円")&amp;CHAR(10)&amp;"分担契約"&amp;CHAR(10)&amp;VLOOKUP(A97,[1]令和3年度契約状況調査票!$C:$AR,34,FALSE),IF(O97="分担契約","分担契約"&amp;CHAR(10)&amp;"契約総額 "&amp;TEXT(VLOOKUP(A97,[1]令和3年度契約状況調査票!$C:$AR,18,FALSE),"#,##0円")&amp;CHAR(10)&amp;VLOOKUP(A97,[1]令和3年度契約状況調査票!$C:$AR,34,FALSE),IF(O97="単価契約","単価契約"&amp;CHAR(10)&amp;"予定調達総額 "&amp;TEXT(VLOOKUP(A97,[1]令和3年度契約状況調査票!$C:$AR,18,FALSE),"#,##0円")&amp;CHAR(10)&amp;VLOOKUP(A97,[1]令和3年度契約状況調査票!$C:$AR,34,FALSE),VLOOKUP(A97,[1]令和3年度契約状況調査票!$C:$AR,34,FALSE))))))))</f>
        <v/>
      </c>
      <c r="O97" s="21" t="str">
        <f>IF(A97="","",VLOOKUP(A97,[1]令和3年度契約状況調査票!$C:$BY,55,FALSE))</f>
        <v/>
      </c>
      <c r="P97" s="21" t="str">
        <f>IF(A97="","",IF(VLOOKUP(A97,[1]令和3年度契約状況調査票!$C:$AR,23,FALSE)="②同種の他の契約の予定価格を類推されるおそれがあるため公表しない","×","○"))</f>
        <v/>
      </c>
    </row>
    <row r="98" spans="1:16" s="21" customFormat="1" ht="60" hidden="1" customHeight="1" x14ac:dyDescent="0.15">
      <c r="A98" s="22" t="str">
        <f>IF(MAX([1]令和3年度契約状況調査票!C91:C336)&gt;=ROW()-5,ROW()-5,"")</f>
        <v/>
      </c>
      <c r="B98" s="23" t="str">
        <f>IF(A98="","",VLOOKUP(A98,[1]令和3年度契約状況調査票!$C:$AR,7,FALSE))</f>
        <v/>
      </c>
      <c r="C98" s="24" t="str">
        <f>IF(A98="","",VLOOKUP(A98,[1]令和3年度契約状況調査票!$C:$AR,8,FALSE))</f>
        <v/>
      </c>
      <c r="D98" s="25" t="str">
        <f>IF(A98="","",VLOOKUP(A98,[1]令和3年度契約状況調査票!$C:$AR,11,FALSE))</f>
        <v/>
      </c>
      <c r="E98" s="23" t="str">
        <f>IF(A98="","",VLOOKUP(A98,[1]令和3年度契約状況調査票!$C:$AR,12,FALSE))</f>
        <v/>
      </c>
      <c r="F98" s="26" t="str">
        <f>IF(A98="","",VLOOKUP(A98,[1]令和3年度契約状況調査票!$C:$AR,13,FALSE))</f>
        <v/>
      </c>
      <c r="G98" s="27" t="str">
        <f>IF(A98="","",IF(VLOOKUP(A98,[1]令和3年度契約状況調査票!$C:$AR,14,FALSE)="②一般競争入札（総合評価方式）","一般競争入札"&amp;CHAR(10)&amp;"（総合評価方式）","一般競争入札"))</f>
        <v/>
      </c>
      <c r="H98" s="28" t="str">
        <f>IF(A98="","",IF(VLOOKUP(A98,[1]令和3年度契約状況調査票!$C:$AR,23,FALSE)="②同種の他の契約の予定価格を類推されるおそれがあるため公表しない","同種の他の契約の予定価格を類推されるおそれがあるため公表しない",IF(VLOOKUP(A98,[1]令和3年度契約状況調査票!$C:$AR,23,FALSE)="－","－",IF(VLOOKUP(A98,[1]令和3年度契約状況調査票!$C:$AR,9,FALSE)&lt;&gt;"",TEXT(VLOOKUP(A98,[1]令和3年度契約状況調査票!$C:$AR,16,FALSE),"#,##0円")&amp;CHAR(10)&amp;"(A)",VLOOKUP(A98,[1]令和3年度契約状況調査票!$C:$AR,16,FALSE)))))</f>
        <v/>
      </c>
      <c r="I98" s="28" t="str">
        <f>IF(A98="","",VLOOKUP(A98,[1]令和3年度契約状況調査票!$C:$AR,17,FALSE))</f>
        <v/>
      </c>
      <c r="J98" s="29" t="str">
        <f>IF(A98="","",IF(VLOOKUP(A98,[1]令和3年度契約状況調査票!$C:$AR,23,FALSE)="②同種の他の契約の予定価格を類推されるおそれがあるため公表しない","－",IF(VLOOKUP(A98,[1]令和3年度契約状況調査票!$C:$AR,23,FALSE)="－","－",IF(VLOOKUP(A98,[1]令和3年度契約状況調査票!$C:$AR,9,FALSE)&lt;&gt;"",TEXT(VLOOKUP(A98,[1]令和3年度契約状況調査票!$C:$AR,19,FALSE),"#.0%")&amp;CHAR(10)&amp;"(B/A×100)",VLOOKUP(A98,[1]令和3年度契約状況調査票!$C:$AR,19,FALSE)))))</f>
        <v/>
      </c>
      <c r="K98" s="30" t="str">
        <f>IF(A98="","",IF(VLOOKUP(A98,[1]令和3年度契約状況調査票!$C:$AR,29,FALSE)="①公益社団法人","公社",IF(VLOOKUP(A98,[1]令和3年度契約状況調査票!$C:$AR,29,FALSE)="②公益財団法人","公財","")))</f>
        <v/>
      </c>
      <c r="L98" s="30" t="str">
        <f>IF(A98="","",VLOOKUP(A98,[1]令和3年度契約状況調査票!$C:$AR,30,FALSE))</f>
        <v/>
      </c>
      <c r="M98" s="31" t="str">
        <f>IF(A98="","",IF(VLOOKUP(A98,[1]令和3年度契約状況調査票!$C:$AR,30,FALSE)="国所管",VLOOKUP(A98,[1]令和3年度契約状況調査票!$C:$AR,24,FALSE),""))</f>
        <v/>
      </c>
      <c r="N98" s="32" t="str">
        <f>IF(A98="","",IF(AND(P98="○",O98="分担契約/単価契約"),"単価契約"&amp;CHAR(10)&amp;"予定調達総額 "&amp;TEXT(VLOOKUP(A98,[1]令和3年度契約状況調査票!$C:$AR,18,FALSE),"#,##0円")&amp;"(B)"&amp;CHAR(10)&amp;"分担契約"&amp;CHAR(10)&amp;VLOOKUP(A98,[1]令和3年度契約状況調査票!$C:$AR,34,FALSE),IF(AND(P98="○",O98="分担契約"),"分担契約"&amp;CHAR(10)&amp;"契約総額 "&amp;TEXT(VLOOKUP(A98,[1]令和3年度契約状況調査票!$C:$AR,18,FALSE),"#,##0円")&amp;"(B)"&amp;CHAR(10)&amp;VLOOKUP(A98,[1]令和3年度契約状況調査票!$C:$AR,34,FALSE),(IF(O98="分担契約/単価契約","単価契約"&amp;CHAR(10)&amp;"予定調達総額 "&amp;TEXT(VLOOKUP(A98,[1]令和3年度契約状況調査票!$C:$AR,18,FALSE),"#,##0円")&amp;CHAR(10)&amp;"分担契約"&amp;CHAR(10)&amp;VLOOKUP(A98,[1]令和3年度契約状況調査票!$C:$AR,34,FALSE),IF(O98="分担契約","分担契約"&amp;CHAR(10)&amp;"契約総額 "&amp;TEXT(VLOOKUP(A98,[1]令和3年度契約状況調査票!$C:$AR,18,FALSE),"#,##0円")&amp;CHAR(10)&amp;VLOOKUP(A98,[1]令和3年度契約状況調査票!$C:$AR,34,FALSE),IF(O98="単価契約","単価契約"&amp;CHAR(10)&amp;"予定調達総額 "&amp;TEXT(VLOOKUP(A98,[1]令和3年度契約状況調査票!$C:$AR,18,FALSE),"#,##0円")&amp;CHAR(10)&amp;VLOOKUP(A98,[1]令和3年度契約状況調査票!$C:$AR,34,FALSE),VLOOKUP(A98,[1]令和3年度契約状況調査票!$C:$AR,34,FALSE))))))))</f>
        <v/>
      </c>
      <c r="O98" s="21" t="str">
        <f>IF(A98="","",VLOOKUP(A98,[1]令和3年度契約状況調査票!$C:$BY,55,FALSE))</f>
        <v/>
      </c>
      <c r="P98" s="21" t="str">
        <f>IF(A98="","",IF(VLOOKUP(A98,[1]令和3年度契約状況調査票!$C:$AR,23,FALSE)="②同種の他の契約の予定価格を類推されるおそれがあるため公表しない","×","○"))</f>
        <v/>
      </c>
    </row>
    <row r="99" spans="1:16" s="21" customFormat="1" ht="60" hidden="1" customHeight="1" x14ac:dyDescent="0.15">
      <c r="A99" s="22" t="str">
        <f>IF(MAX([1]令和3年度契約状況調査票!C92:C337)&gt;=ROW()-5,ROW()-5,"")</f>
        <v/>
      </c>
      <c r="B99" s="23" t="str">
        <f>IF(A99="","",VLOOKUP(A99,[1]令和3年度契約状況調査票!$C:$AR,7,FALSE))</f>
        <v/>
      </c>
      <c r="C99" s="24" t="str">
        <f>IF(A99="","",VLOOKUP(A99,[1]令和3年度契約状況調査票!$C:$AR,8,FALSE))</f>
        <v/>
      </c>
      <c r="D99" s="25" t="str">
        <f>IF(A99="","",VLOOKUP(A99,[1]令和3年度契約状況調査票!$C:$AR,11,FALSE))</f>
        <v/>
      </c>
      <c r="E99" s="23" t="str">
        <f>IF(A99="","",VLOOKUP(A99,[1]令和3年度契約状況調査票!$C:$AR,12,FALSE))</f>
        <v/>
      </c>
      <c r="F99" s="26" t="str">
        <f>IF(A99="","",VLOOKUP(A99,[1]令和3年度契約状況調査票!$C:$AR,13,FALSE))</f>
        <v/>
      </c>
      <c r="G99" s="27" t="str">
        <f>IF(A99="","",IF(VLOOKUP(A99,[1]令和3年度契約状況調査票!$C:$AR,14,FALSE)="②一般競争入札（総合評価方式）","一般競争入札"&amp;CHAR(10)&amp;"（総合評価方式）","一般競争入札"))</f>
        <v/>
      </c>
      <c r="H99" s="28" t="str">
        <f>IF(A99="","",IF(VLOOKUP(A99,[1]令和3年度契約状況調査票!$C:$AR,23,FALSE)="②同種の他の契約の予定価格を類推されるおそれがあるため公表しない","同種の他の契約の予定価格を類推されるおそれがあるため公表しない",IF(VLOOKUP(A99,[1]令和3年度契約状況調査票!$C:$AR,23,FALSE)="－","－",IF(VLOOKUP(A99,[1]令和3年度契約状況調査票!$C:$AR,9,FALSE)&lt;&gt;"",TEXT(VLOOKUP(A99,[1]令和3年度契約状況調査票!$C:$AR,16,FALSE),"#,##0円")&amp;CHAR(10)&amp;"(A)",VLOOKUP(A99,[1]令和3年度契約状況調査票!$C:$AR,16,FALSE)))))</f>
        <v/>
      </c>
      <c r="I99" s="28" t="str">
        <f>IF(A99="","",VLOOKUP(A99,[1]令和3年度契約状況調査票!$C:$AR,17,FALSE))</f>
        <v/>
      </c>
      <c r="J99" s="29" t="str">
        <f>IF(A99="","",IF(VLOOKUP(A99,[1]令和3年度契約状況調査票!$C:$AR,23,FALSE)="②同種の他の契約の予定価格を類推されるおそれがあるため公表しない","－",IF(VLOOKUP(A99,[1]令和3年度契約状況調査票!$C:$AR,23,FALSE)="－","－",IF(VLOOKUP(A99,[1]令和3年度契約状況調査票!$C:$AR,9,FALSE)&lt;&gt;"",TEXT(VLOOKUP(A99,[1]令和3年度契約状況調査票!$C:$AR,19,FALSE),"#.0%")&amp;CHAR(10)&amp;"(B/A×100)",VLOOKUP(A99,[1]令和3年度契約状況調査票!$C:$AR,19,FALSE)))))</f>
        <v/>
      </c>
      <c r="K99" s="30" t="str">
        <f>IF(A99="","",IF(VLOOKUP(A99,[1]令和3年度契約状況調査票!$C:$AR,29,FALSE)="①公益社団法人","公社",IF(VLOOKUP(A99,[1]令和3年度契約状況調査票!$C:$AR,29,FALSE)="②公益財団法人","公財","")))</f>
        <v/>
      </c>
      <c r="L99" s="30" t="str">
        <f>IF(A99="","",VLOOKUP(A99,[1]令和3年度契約状況調査票!$C:$AR,30,FALSE))</f>
        <v/>
      </c>
      <c r="M99" s="31" t="str">
        <f>IF(A99="","",IF(VLOOKUP(A99,[1]令和3年度契約状況調査票!$C:$AR,30,FALSE)="国所管",VLOOKUP(A99,[1]令和3年度契約状況調査票!$C:$AR,24,FALSE),""))</f>
        <v/>
      </c>
      <c r="N99" s="32" t="str">
        <f>IF(A99="","",IF(AND(P99="○",O99="分担契約/単価契約"),"単価契約"&amp;CHAR(10)&amp;"予定調達総額 "&amp;TEXT(VLOOKUP(A99,[1]令和3年度契約状況調査票!$C:$AR,18,FALSE),"#,##0円")&amp;"(B)"&amp;CHAR(10)&amp;"分担契約"&amp;CHAR(10)&amp;VLOOKUP(A99,[1]令和3年度契約状況調査票!$C:$AR,34,FALSE),IF(AND(P99="○",O99="分担契約"),"分担契約"&amp;CHAR(10)&amp;"契約総額 "&amp;TEXT(VLOOKUP(A99,[1]令和3年度契約状況調査票!$C:$AR,18,FALSE),"#,##0円")&amp;"(B)"&amp;CHAR(10)&amp;VLOOKUP(A99,[1]令和3年度契約状況調査票!$C:$AR,34,FALSE),(IF(O99="分担契約/単価契約","単価契約"&amp;CHAR(10)&amp;"予定調達総額 "&amp;TEXT(VLOOKUP(A99,[1]令和3年度契約状況調査票!$C:$AR,18,FALSE),"#,##0円")&amp;CHAR(10)&amp;"分担契約"&amp;CHAR(10)&amp;VLOOKUP(A99,[1]令和3年度契約状況調査票!$C:$AR,34,FALSE),IF(O99="分担契約","分担契約"&amp;CHAR(10)&amp;"契約総額 "&amp;TEXT(VLOOKUP(A99,[1]令和3年度契約状況調査票!$C:$AR,18,FALSE),"#,##0円")&amp;CHAR(10)&amp;VLOOKUP(A99,[1]令和3年度契約状況調査票!$C:$AR,34,FALSE),IF(O99="単価契約","単価契約"&amp;CHAR(10)&amp;"予定調達総額 "&amp;TEXT(VLOOKUP(A99,[1]令和3年度契約状況調査票!$C:$AR,18,FALSE),"#,##0円")&amp;CHAR(10)&amp;VLOOKUP(A99,[1]令和3年度契約状況調査票!$C:$AR,34,FALSE),VLOOKUP(A99,[1]令和3年度契約状況調査票!$C:$AR,34,FALSE))))))))</f>
        <v/>
      </c>
      <c r="O99" s="21" t="str">
        <f>IF(A99="","",VLOOKUP(A99,[1]令和3年度契約状況調査票!$C:$BY,55,FALSE))</f>
        <v/>
      </c>
      <c r="P99" s="21" t="str">
        <f>IF(A99="","",IF(VLOOKUP(A99,[1]令和3年度契約状況調査票!$C:$AR,23,FALSE)="②同種の他の契約の予定価格を類推されるおそれがあるため公表しない","×","○"))</f>
        <v/>
      </c>
    </row>
    <row r="100" spans="1:16" s="21" customFormat="1" ht="60" hidden="1" customHeight="1" x14ac:dyDescent="0.15">
      <c r="A100" s="22" t="str">
        <f>IF(MAX([1]令和3年度契約状況調査票!C93:C338)&gt;=ROW()-5,ROW()-5,"")</f>
        <v/>
      </c>
      <c r="B100" s="23" t="str">
        <f>IF(A100="","",VLOOKUP(A100,[1]令和3年度契約状況調査票!$C:$AR,7,FALSE))</f>
        <v/>
      </c>
      <c r="C100" s="24" t="str">
        <f>IF(A100="","",VLOOKUP(A100,[1]令和3年度契約状況調査票!$C:$AR,8,FALSE))</f>
        <v/>
      </c>
      <c r="D100" s="25" t="str">
        <f>IF(A100="","",VLOOKUP(A100,[1]令和3年度契約状況調査票!$C:$AR,11,FALSE))</f>
        <v/>
      </c>
      <c r="E100" s="23" t="str">
        <f>IF(A100="","",VLOOKUP(A100,[1]令和3年度契約状況調査票!$C:$AR,12,FALSE))</f>
        <v/>
      </c>
      <c r="F100" s="26" t="str">
        <f>IF(A100="","",VLOOKUP(A100,[1]令和3年度契約状況調査票!$C:$AR,13,FALSE))</f>
        <v/>
      </c>
      <c r="G100" s="27" t="str">
        <f>IF(A100="","",IF(VLOOKUP(A100,[1]令和3年度契約状況調査票!$C:$AR,14,FALSE)="②一般競争入札（総合評価方式）","一般競争入札"&amp;CHAR(10)&amp;"（総合評価方式）","一般競争入札"))</f>
        <v/>
      </c>
      <c r="H100" s="28" t="str">
        <f>IF(A100="","",IF(VLOOKUP(A100,[1]令和3年度契約状況調査票!$C:$AR,23,FALSE)="②同種の他の契約の予定価格を類推されるおそれがあるため公表しない","同種の他の契約の予定価格を類推されるおそれがあるため公表しない",IF(VLOOKUP(A100,[1]令和3年度契約状況調査票!$C:$AR,23,FALSE)="－","－",IF(VLOOKUP(A100,[1]令和3年度契約状況調査票!$C:$AR,9,FALSE)&lt;&gt;"",TEXT(VLOOKUP(A100,[1]令和3年度契約状況調査票!$C:$AR,16,FALSE),"#,##0円")&amp;CHAR(10)&amp;"(A)",VLOOKUP(A100,[1]令和3年度契約状況調査票!$C:$AR,16,FALSE)))))</f>
        <v/>
      </c>
      <c r="I100" s="28" t="str">
        <f>IF(A100="","",VLOOKUP(A100,[1]令和3年度契約状況調査票!$C:$AR,17,FALSE))</f>
        <v/>
      </c>
      <c r="J100" s="29" t="str">
        <f>IF(A100="","",IF(VLOOKUP(A100,[1]令和3年度契約状況調査票!$C:$AR,23,FALSE)="②同種の他の契約の予定価格を類推されるおそれがあるため公表しない","－",IF(VLOOKUP(A100,[1]令和3年度契約状況調査票!$C:$AR,23,FALSE)="－","－",IF(VLOOKUP(A100,[1]令和3年度契約状況調査票!$C:$AR,9,FALSE)&lt;&gt;"",TEXT(VLOOKUP(A100,[1]令和3年度契約状況調査票!$C:$AR,19,FALSE),"#.0%")&amp;CHAR(10)&amp;"(B/A×100)",VLOOKUP(A100,[1]令和3年度契約状況調査票!$C:$AR,19,FALSE)))))</f>
        <v/>
      </c>
      <c r="K100" s="30" t="str">
        <f>IF(A100="","",IF(VLOOKUP(A100,[1]令和3年度契約状況調査票!$C:$AR,29,FALSE)="①公益社団法人","公社",IF(VLOOKUP(A100,[1]令和3年度契約状況調査票!$C:$AR,29,FALSE)="②公益財団法人","公財","")))</f>
        <v/>
      </c>
      <c r="L100" s="30" t="str">
        <f>IF(A100="","",VLOOKUP(A100,[1]令和3年度契約状況調査票!$C:$AR,30,FALSE))</f>
        <v/>
      </c>
      <c r="M100" s="31" t="str">
        <f>IF(A100="","",IF(VLOOKUP(A100,[1]令和3年度契約状況調査票!$C:$AR,30,FALSE)="国所管",VLOOKUP(A100,[1]令和3年度契約状況調査票!$C:$AR,24,FALSE),""))</f>
        <v/>
      </c>
      <c r="N100" s="32" t="str">
        <f>IF(A100="","",IF(AND(P100="○",O100="分担契約/単価契約"),"単価契約"&amp;CHAR(10)&amp;"予定調達総額 "&amp;TEXT(VLOOKUP(A100,[1]令和3年度契約状況調査票!$C:$AR,18,FALSE),"#,##0円")&amp;"(B)"&amp;CHAR(10)&amp;"分担契約"&amp;CHAR(10)&amp;VLOOKUP(A100,[1]令和3年度契約状況調査票!$C:$AR,34,FALSE),IF(AND(P100="○",O100="分担契約"),"分担契約"&amp;CHAR(10)&amp;"契約総額 "&amp;TEXT(VLOOKUP(A100,[1]令和3年度契約状況調査票!$C:$AR,18,FALSE),"#,##0円")&amp;"(B)"&amp;CHAR(10)&amp;VLOOKUP(A100,[1]令和3年度契約状況調査票!$C:$AR,34,FALSE),(IF(O100="分担契約/単価契約","単価契約"&amp;CHAR(10)&amp;"予定調達総額 "&amp;TEXT(VLOOKUP(A100,[1]令和3年度契約状況調査票!$C:$AR,18,FALSE),"#,##0円")&amp;CHAR(10)&amp;"分担契約"&amp;CHAR(10)&amp;VLOOKUP(A100,[1]令和3年度契約状況調査票!$C:$AR,34,FALSE),IF(O100="分担契約","分担契約"&amp;CHAR(10)&amp;"契約総額 "&amp;TEXT(VLOOKUP(A100,[1]令和3年度契約状況調査票!$C:$AR,18,FALSE),"#,##0円")&amp;CHAR(10)&amp;VLOOKUP(A100,[1]令和3年度契約状況調査票!$C:$AR,34,FALSE),IF(O100="単価契約","単価契約"&amp;CHAR(10)&amp;"予定調達総額 "&amp;TEXT(VLOOKUP(A100,[1]令和3年度契約状況調査票!$C:$AR,18,FALSE),"#,##0円")&amp;CHAR(10)&amp;VLOOKUP(A100,[1]令和3年度契約状況調査票!$C:$AR,34,FALSE),VLOOKUP(A100,[1]令和3年度契約状況調査票!$C:$AR,34,FALSE))))))))</f>
        <v/>
      </c>
      <c r="O100" s="21" t="str">
        <f>IF(A100="","",VLOOKUP(A100,[1]令和3年度契約状況調査票!$C:$BY,55,FALSE))</f>
        <v/>
      </c>
      <c r="P100" s="21" t="str">
        <f>IF(A100="","",IF(VLOOKUP(A100,[1]令和3年度契約状況調査票!$C:$AR,23,FALSE)="②同種の他の契約の予定価格を類推されるおそれがあるため公表しない","×","○"))</f>
        <v/>
      </c>
    </row>
    <row r="101" spans="1:16" s="21" customFormat="1" ht="60" hidden="1" customHeight="1" x14ac:dyDescent="0.15">
      <c r="A101" s="22" t="str">
        <f>IF(MAX([1]令和3年度契約状況調査票!C94:C339)&gt;=ROW()-5,ROW()-5,"")</f>
        <v/>
      </c>
      <c r="B101" s="23" t="str">
        <f>IF(A101="","",VLOOKUP(A101,[1]令和3年度契約状況調査票!$C:$AR,7,FALSE))</f>
        <v/>
      </c>
      <c r="C101" s="24" t="str">
        <f>IF(A101="","",VLOOKUP(A101,[1]令和3年度契約状況調査票!$C:$AR,8,FALSE))</f>
        <v/>
      </c>
      <c r="D101" s="25" t="str">
        <f>IF(A101="","",VLOOKUP(A101,[1]令和3年度契約状況調査票!$C:$AR,11,FALSE))</f>
        <v/>
      </c>
      <c r="E101" s="23" t="str">
        <f>IF(A101="","",VLOOKUP(A101,[1]令和3年度契約状況調査票!$C:$AR,12,FALSE))</f>
        <v/>
      </c>
      <c r="F101" s="26" t="str">
        <f>IF(A101="","",VLOOKUP(A101,[1]令和3年度契約状況調査票!$C:$AR,13,FALSE))</f>
        <v/>
      </c>
      <c r="G101" s="27" t="str">
        <f>IF(A101="","",IF(VLOOKUP(A101,[1]令和3年度契約状況調査票!$C:$AR,14,FALSE)="②一般競争入札（総合評価方式）","一般競争入札"&amp;CHAR(10)&amp;"（総合評価方式）","一般競争入札"))</f>
        <v/>
      </c>
      <c r="H101" s="28" t="str">
        <f>IF(A101="","",IF(VLOOKUP(A101,[1]令和3年度契約状況調査票!$C:$AR,23,FALSE)="②同種の他の契約の予定価格を類推されるおそれがあるため公表しない","同種の他の契約の予定価格を類推されるおそれがあるため公表しない",IF(VLOOKUP(A101,[1]令和3年度契約状況調査票!$C:$AR,23,FALSE)="－","－",IF(VLOOKUP(A101,[1]令和3年度契約状況調査票!$C:$AR,9,FALSE)&lt;&gt;"",TEXT(VLOOKUP(A101,[1]令和3年度契約状況調査票!$C:$AR,16,FALSE),"#,##0円")&amp;CHAR(10)&amp;"(A)",VLOOKUP(A101,[1]令和3年度契約状況調査票!$C:$AR,16,FALSE)))))</f>
        <v/>
      </c>
      <c r="I101" s="28" t="str">
        <f>IF(A101="","",VLOOKUP(A101,[1]令和3年度契約状況調査票!$C:$AR,17,FALSE))</f>
        <v/>
      </c>
      <c r="J101" s="29" t="str">
        <f>IF(A101="","",IF(VLOOKUP(A101,[1]令和3年度契約状況調査票!$C:$AR,23,FALSE)="②同種の他の契約の予定価格を類推されるおそれがあるため公表しない","－",IF(VLOOKUP(A101,[1]令和3年度契約状況調査票!$C:$AR,23,FALSE)="－","－",IF(VLOOKUP(A101,[1]令和3年度契約状況調査票!$C:$AR,9,FALSE)&lt;&gt;"",TEXT(VLOOKUP(A101,[1]令和3年度契約状況調査票!$C:$AR,19,FALSE),"#.0%")&amp;CHAR(10)&amp;"(B/A×100)",VLOOKUP(A101,[1]令和3年度契約状況調査票!$C:$AR,19,FALSE)))))</f>
        <v/>
      </c>
      <c r="K101" s="30" t="str">
        <f>IF(A101="","",IF(VLOOKUP(A101,[1]令和3年度契約状況調査票!$C:$AR,29,FALSE)="①公益社団法人","公社",IF(VLOOKUP(A101,[1]令和3年度契約状況調査票!$C:$AR,29,FALSE)="②公益財団法人","公財","")))</f>
        <v/>
      </c>
      <c r="L101" s="30" t="str">
        <f>IF(A101="","",VLOOKUP(A101,[1]令和3年度契約状況調査票!$C:$AR,30,FALSE))</f>
        <v/>
      </c>
      <c r="M101" s="31" t="str">
        <f>IF(A101="","",IF(VLOOKUP(A101,[1]令和3年度契約状況調査票!$C:$AR,30,FALSE)="国所管",VLOOKUP(A101,[1]令和3年度契約状況調査票!$C:$AR,24,FALSE),""))</f>
        <v/>
      </c>
      <c r="N101" s="32" t="str">
        <f>IF(A101="","",IF(AND(P101="○",O101="分担契約/単価契約"),"単価契約"&amp;CHAR(10)&amp;"予定調達総額 "&amp;TEXT(VLOOKUP(A101,[1]令和3年度契約状況調査票!$C:$AR,18,FALSE),"#,##0円")&amp;"(B)"&amp;CHAR(10)&amp;"分担契約"&amp;CHAR(10)&amp;VLOOKUP(A101,[1]令和3年度契約状況調査票!$C:$AR,34,FALSE),IF(AND(P101="○",O101="分担契約"),"分担契約"&amp;CHAR(10)&amp;"契約総額 "&amp;TEXT(VLOOKUP(A101,[1]令和3年度契約状況調査票!$C:$AR,18,FALSE),"#,##0円")&amp;"(B)"&amp;CHAR(10)&amp;VLOOKUP(A101,[1]令和3年度契約状況調査票!$C:$AR,34,FALSE),(IF(O101="分担契約/単価契約","単価契約"&amp;CHAR(10)&amp;"予定調達総額 "&amp;TEXT(VLOOKUP(A101,[1]令和3年度契約状況調査票!$C:$AR,18,FALSE),"#,##0円")&amp;CHAR(10)&amp;"分担契約"&amp;CHAR(10)&amp;VLOOKUP(A101,[1]令和3年度契約状況調査票!$C:$AR,34,FALSE),IF(O101="分担契約","分担契約"&amp;CHAR(10)&amp;"契約総額 "&amp;TEXT(VLOOKUP(A101,[1]令和3年度契約状況調査票!$C:$AR,18,FALSE),"#,##0円")&amp;CHAR(10)&amp;VLOOKUP(A101,[1]令和3年度契約状況調査票!$C:$AR,34,FALSE),IF(O101="単価契約","単価契約"&amp;CHAR(10)&amp;"予定調達総額 "&amp;TEXT(VLOOKUP(A101,[1]令和3年度契約状況調査票!$C:$AR,18,FALSE),"#,##0円")&amp;CHAR(10)&amp;VLOOKUP(A101,[1]令和3年度契約状況調査票!$C:$AR,34,FALSE),VLOOKUP(A101,[1]令和3年度契約状況調査票!$C:$AR,34,FALSE))))))))</f>
        <v/>
      </c>
      <c r="O101" s="21" t="str">
        <f>IF(A101="","",VLOOKUP(A101,[1]令和3年度契約状況調査票!$C:$BY,55,FALSE))</f>
        <v/>
      </c>
      <c r="P101" s="21" t="str">
        <f>IF(A101="","",IF(VLOOKUP(A101,[1]令和3年度契約状況調査票!$C:$AR,23,FALSE)="②同種の他の契約の予定価格を類推されるおそれがあるため公表しない","×","○"))</f>
        <v/>
      </c>
    </row>
    <row r="102" spans="1:16" s="21" customFormat="1" ht="60" hidden="1" customHeight="1" x14ac:dyDescent="0.15">
      <c r="A102" s="22" t="str">
        <f>IF(MAX([1]令和3年度契約状況調査票!C95:C340)&gt;=ROW()-5,ROW()-5,"")</f>
        <v/>
      </c>
      <c r="B102" s="23" t="str">
        <f>IF(A102="","",VLOOKUP(A102,[1]令和3年度契約状況調査票!$C:$AR,7,FALSE))</f>
        <v/>
      </c>
      <c r="C102" s="24" t="str">
        <f>IF(A102="","",VLOOKUP(A102,[1]令和3年度契約状況調査票!$C:$AR,8,FALSE))</f>
        <v/>
      </c>
      <c r="D102" s="25" t="str">
        <f>IF(A102="","",VLOOKUP(A102,[1]令和3年度契約状況調査票!$C:$AR,11,FALSE))</f>
        <v/>
      </c>
      <c r="E102" s="23" t="str">
        <f>IF(A102="","",VLOOKUP(A102,[1]令和3年度契約状況調査票!$C:$AR,12,FALSE))</f>
        <v/>
      </c>
      <c r="F102" s="26" t="str">
        <f>IF(A102="","",VLOOKUP(A102,[1]令和3年度契約状況調査票!$C:$AR,13,FALSE))</f>
        <v/>
      </c>
      <c r="G102" s="27" t="str">
        <f>IF(A102="","",IF(VLOOKUP(A102,[1]令和3年度契約状況調査票!$C:$AR,14,FALSE)="②一般競争入札（総合評価方式）","一般競争入札"&amp;CHAR(10)&amp;"（総合評価方式）","一般競争入札"))</f>
        <v/>
      </c>
      <c r="H102" s="28" t="str">
        <f>IF(A102="","",IF(VLOOKUP(A102,[1]令和3年度契約状況調査票!$C:$AR,23,FALSE)="②同種の他の契約の予定価格を類推されるおそれがあるため公表しない","同種の他の契約の予定価格を類推されるおそれがあるため公表しない",IF(VLOOKUP(A102,[1]令和3年度契約状況調査票!$C:$AR,23,FALSE)="－","－",IF(VLOOKUP(A102,[1]令和3年度契約状況調査票!$C:$AR,9,FALSE)&lt;&gt;"",TEXT(VLOOKUP(A102,[1]令和3年度契約状況調査票!$C:$AR,16,FALSE),"#,##0円")&amp;CHAR(10)&amp;"(A)",VLOOKUP(A102,[1]令和3年度契約状況調査票!$C:$AR,16,FALSE)))))</f>
        <v/>
      </c>
      <c r="I102" s="28" t="str">
        <f>IF(A102="","",VLOOKUP(A102,[1]令和3年度契約状況調査票!$C:$AR,17,FALSE))</f>
        <v/>
      </c>
      <c r="J102" s="29" t="str">
        <f>IF(A102="","",IF(VLOOKUP(A102,[1]令和3年度契約状況調査票!$C:$AR,23,FALSE)="②同種の他の契約の予定価格を類推されるおそれがあるため公表しない","－",IF(VLOOKUP(A102,[1]令和3年度契約状況調査票!$C:$AR,23,FALSE)="－","－",IF(VLOOKUP(A102,[1]令和3年度契約状況調査票!$C:$AR,9,FALSE)&lt;&gt;"",TEXT(VLOOKUP(A102,[1]令和3年度契約状況調査票!$C:$AR,19,FALSE),"#.0%")&amp;CHAR(10)&amp;"(B/A×100)",VLOOKUP(A102,[1]令和3年度契約状況調査票!$C:$AR,19,FALSE)))))</f>
        <v/>
      </c>
      <c r="K102" s="30" t="str">
        <f>IF(A102="","",IF(VLOOKUP(A102,[1]令和3年度契約状況調査票!$C:$AR,29,FALSE)="①公益社団法人","公社",IF(VLOOKUP(A102,[1]令和3年度契約状況調査票!$C:$AR,29,FALSE)="②公益財団法人","公財","")))</f>
        <v/>
      </c>
      <c r="L102" s="30" t="str">
        <f>IF(A102="","",VLOOKUP(A102,[1]令和3年度契約状況調査票!$C:$AR,30,FALSE))</f>
        <v/>
      </c>
      <c r="M102" s="31" t="str">
        <f>IF(A102="","",IF(VLOOKUP(A102,[1]令和3年度契約状況調査票!$C:$AR,30,FALSE)="国所管",VLOOKUP(A102,[1]令和3年度契約状況調査票!$C:$AR,24,FALSE),""))</f>
        <v/>
      </c>
      <c r="N102" s="32" t="str">
        <f>IF(A102="","",IF(AND(P102="○",O102="分担契約/単価契約"),"単価契約"&amp;CHAR(10)&amp;"予定調達総額 "&amp;TEXT(VLOOKUP(A102,[1]令和3年度契約状況調査票!$C:$AR,18,FALSE),"#,##0円")&amp;"(B)"&amp;CHAR(10)&amp;"分担契約"&amp;CHAR(10)&amp;VLOOKUP(A102,[1]令和3年度契約状況調査票!$C:$AR,34,FALSE),IF(AND(P102="○",O102="分担契約"),"分担契約"&amp;CHAR(10)&amp;"契約総額 "&amp;TEXT(VLOOKUP(A102,[1]令和3年度契約状況調査票!$C:$AR,18,FALSE),"#,##0円")&amp;"(B)"&amp;CHAR(10)&amp;VLOOKUP(A102,[1]令和3年度契約状況調査票!$C:$AR,34,FALSE),(IF(O102="分担契約/単価契約","単価契約"&amp;CHAR(10)&amp;"予定調達総額 "&amp;TEXT(VLOOKUP(A102,[1]令和3年度契約状況調査票!$C:$AR,18,FALSE),"#,##0円")&amp;CHAR(10)&amp;"分担契約"&amp;CHAR(10)&amp;VLOOKUP(A102,[1]令和3年度契約状況調査票!$C:$AR,34,FALSE),IF(O102="分担契約","分担契約"&amp;CHAR(10)&amp;"契約総額 "&amp;TEXT(VLOOKUP(A102,[1]令和3年度契約状況調査票!$C:$AR,18,FALSE),"#,##0円")&amp;CHAR(10)&amp;VLOOKUP(A102,[1]令和3年度契約状況調査票!$C:$AR,34,FALSE),IF(O102="単価契約","単価契約"&amp;CHAR(10)&amp;"予定調達総額 "&amp;TEXT(VLOOKUP(A102,[1]令和3年度契約状況調査票!$C:$AR,18,FALSE),"#,##0円")&amp;CHAR(10)&amp;VLOOKUP(A102,[1]令和3年度契約状況調査票!$C:$AR,34,FALSE),VLOOKUP(A102,[1]令和3年度契約状況調査票!$C:$AR,34,FALSE))))))))</f>
        <v/>
      </c>
      <c r="O102" s="21" t="str">
        <f>IF(A102="","",VLOOKUP(A102,[1]令和3年度契約状況調査票!$C:$BY,55,FALSE))</f>
        <v/>
      </c>
      <c r="P102" s="21" t="str">
        <f>IF(A102="","",IF(VLOOKUP(A102,[1]令和3年度契約状況調査票!$C:$AR,23,FALSE)="②同種の他の契約の予定価格を類推されるおそれがあるため公表しない","×","○"))</f>
        <v/>
      </c>
    </row>
    <row r="103" spans="1:16" s="21" customFormat="1" ht="60" hidden="1" customHeight="1" x14ac:dyDescent="0.15">
      <c r="A103" s="22" t="str">
        <f>IF(MAX([1]令和3年度契約状況調査票!C96:C341)&gt;=ROW()-5,ROW()-5,"")</f>
        <v/>
      </c>
      <c r="B103" s="23" t="str">
        <f>IF(A103="","",VLOOKUP(A103,[1]令和3年度契約状況調査票!$C:$AR,7,FALSE))</f>
        <v/>
      </c>
      <c r="C103" s="24" t="str">
        <f>IF(A103="","",VLOOKUP(A103,[1]令和3年度契約状況調査票!$C:$AR,8,FALSE))</f>
        <v/>
      </c>
      <c r="D103" s="25" t="str">
        <f>IF(A103="","",VLOOKUP(A103,[1]令和3年度契約状況調査票!$C:$AR,11,FALSE))</f>
        <v/>
      </c>
      <c r="E103" s="23" t="str">
        <f>IF(A103="","",VLOOKUP(A103,[1]令和3年度契約状況調査票!$C:$AR,12,FALSE))</f>
        <v/>
      </c>
      <c r="F103" s="26" t="str">
        <f>IF(A103="","",VLOOKUP(A103,[1]令和3年度契約状況調査票!$C:$AR,13,FALSE))</f>
        <v/>
      </c>
      <c r="G103" s="27" t="str">
        <f>IF(A103="","",IF(VLOOKUP(A103,[1]令和3年度契約状況調査票!$C:$AR,14,FALSE)="②一般競争入札（総合評価方式）","一般競争入札"&amp;CHAR(10)&amp;"（総合評価方式）","一般競争入札"))</f>
        <v/>
      </c>
      <c r="H103" s="28" t="str">
        <f>IF(A103="","",IF(VLOOKUP(A103,[1]令和3年度契約状況調査票!$C:$AR,23,FALSE)="②同種の他の契約の予定価格を類推されるおそれがあるため公表しない","同種の他の契約の予定価格を類推されるおそれがあるため公表しない",IF(VLOOKUP(A103,[1]令和3年度契約状況調査票!$C:$AR,23,FALSE)="－","－",IF(VLOOKUP(A103,[1]令和3年度契約状況調査票!$C:$AR,9,FALSE)&lt;&gt;"",TEXT(VLOOKUP(A103,[1]令和3年度契約状況調査票!$C:$AR,16,FALSE),"#,##0円")&amp;CHAR(10)&amp;"(A)",VLOOKUP(A103,[1]令和3年度契約状況調査票!$C:$AR,16,FALSE)))))</f>
        <v/>
      </c>
      <c r="I103" s="28" t="str">
        <f>IF(A103="","",VLOOKUP(A103,[1]令和3年度契約状況調査票!$C:$AR,17,FALSE))</f>
        <v/>
      </c>
      <c r="J103" s="29" t="str">
        <f>IF(A103="","",IF(VLOOKUP(A103,[1]令和3年度契約状況調査票!$C:$AR,23,FALSE)="②同種の他の契約の予定価格を類推されるおそれがあるため公表しない","－",IF(VLOOKUP(A103,[1]令和3年度契約状況調査票!$C:$AR,23,FALSE)="－","－",IF(VLOOKUP(A103,[1]令和3年度契約状況調査票!$C:$AR,9,FALSE)&lt;&gt;"",TEXT(VLOOKUP(A103,[1]令和3年度契約状況調査票!$C:$AR,19,FALSE),"#.0%")&amp;CHAR(10)&amp;"(B/A×100)",VLOOKUP(A103,[1]令和3年度契約状況調査票!$C:$AR,19,FALSE)))))</f>
        <v/>
      </c>
      <c r="K103" s="30" t="str">
        <f>IF(A103="","",IF(VLOOKUP(A103,[1]令和3年度契約状況調査票!$C:$AR,29,FALSE)="①公益社団法人","公社",IF(VLOOKUP(A103,[1]令和3年度契約状況調査票!$C:$AR,29,FALSE)="②公益財団法人","公財","")))</f>
        <v/>
      </c>
      <c r="L103" s="30" t="str">
        <f>IF(A103="","",VLOOKUP(A103,[1]令和3年度契約状況調査票!$C:$AR,30,FALSE))</f>
        <v/>
      </c>
      <c r="M103" s="31" t="str">
        <f>IF(A103="","",IF(VLOOKUP(A103,[1]令和3年度契約状況調査票!$C:$AR,30,FALSE)="国所管",VLOOKUP(A103,[1]令和3年度契約状況調査票!$C:$AR,24,FALSE),""))</f>
        <v/>
      </c>
      <c r="N103" s="32" t="str">
        <f>IF(A103="","",IF(AND(P103="○",O103="分担契約/単価契約"),"単価契約"&amp;CHAR(10)&amp;"予定調達総額 "&amp;TEXT(VLOOKUP(A103,[1]令和3年度契約状況調査票!$C:$AR,18,FALSE),"#,##0円")&amp;"(B)"&amp;CHAR(10)&amp;"分担契約"&amp;CHAR(10)&amp;VLOOKUP(A103,[1]令和3年度契約状況調査票!$C:$AR,34,FALSE),IF(AND(P103="○",O103="分担契約"),"分担契約"&amp;CHAR(10)&amp;"契約総額 "&amp;TEXT(VLOOKUP(A103,[1]令和3年度契約状況調査票!$C:$AR,18,FALSE),"#,##0円")&amp;"(B)"&amp;CHAR(10)&amp;VLOOKUP(A103,[1]令和3年度契約状況調査票!$C:$AR,34,FALSE),(IF(O103="分担契約/単価契約","単価契約"&amp;CHAR(10)&amp;"予定調達総額 "&amp;TEXT(VLOOKUP(A103,[1]令和3年度契約状況調査票!$C:$AR,18,FALSE),"#,##0円")&amp;CHAR(10)&amp;"分担契約"&amp;CHAR(10)&amp;VLOOKUP(A103,[1]令和3年度契約状況調査票!$C:$AR,34,FALSE),IF(O103="分担契約","分担契約"&amp;CHAR(10)&amp;"契約総額 "&amp;TEXT(VLOOKUP(A103,[1]令和3年度契約状況調査票!$C:$AR,18,FALSE),"#,##0円")&amp;CHAR(10)&amp;VLOOKUP(A103,[1]令和3年度契約状況調査票!$C:$AR,34,FALSE),IF(O103="単価契約","単価契約"&amp;CHAR(10)&amp;"予定調達総額 "&amp;TEXT(VLOOKUP(A103,[1]令和3年度契約状況調査票!$C:$AR,18,FALSE),"#,##0円")&amp;CHAR(10)&amp;VLOOKUP(A103,[1]令和3年度契約状況調査票!$C:$AR,34,FALSE),VLOOKUP(A103,[1]令和3年度契約状況調査票!$C:$AR,34,FALSE))))))))</f>
        <v/>
      </c>
      <c r="O103" s="21" t="str">
        <f>IF(A103="","",VLOOKUP(A103,[1]令和3年度契約状況調査票!$C:$BY,55,FALSE))</f>
        <v/>
      </c>
      <c r="P103" s="21" t="str">
        <f>IF(A103="","",IF(VLOOKUP(A103,[1]令和3年度契約状況調査票!$C:$AR,23,FALSE)="②同種の他の契約の予定価格を類推されるおそれがあるため公表しない","×","○"))</f>
        <v/>
      </c>
    </row>
    <row r="104" spans="1:16" s="33" customFormat="1" ht="60" hidden="1" customHeight="1" x14ac:dyDescent="0.15">
      <c r="A104" s="22" t="str">
        <f>IF(MAX([1]令和3年度契約状況調査票!C97:C342)&gt;=ROW()-5,ROW()-5,"")</f>
        <v/>
      </c>
      <c r="B104" s="23" t="str">
        <f>IF(A104="","",VLOOKUP(A104,[1]令和3年度契約状況調査票!$C:$AR,7,FALSE))</f>
        <v/>
      </c>
      <c r="C104" s="24" t="str">
        <f>IF(A104="","",VLOOKUP(A104,[1]令和3年度契約状況調査票!$C:$AR,8,FALSE))</f>
        <v/>
      </c>
      <c r="D104" s="25" t="str">
        <f>IF(A104="","",VLOOKUP(A104,[1]令和3年度契約状況調査票!$C:$AR,11,FALSE))</f>
        <v/>
      </c>
      <c r="E104" s="23" t="str">
        <f>IF(A104="","",VLOOKUP(A104,[1]令和3年度契約状況調査票!$C:$AR,12,FALSE))</f>
        <v/>
      </c>
      <c r="F104" s="26" t="str">
        <f>IF(A104="","",VLOOKUP(A104,[1]令和3年度契約状況調査票!$C:$AR,13,FALSE))</f>
        <v/>
      </c>
      <c r="G104" s="27" t="str">
        <f>IF(A104="","",IF(VLOOKUP(A104,[1]令和3年度契約状況調査票!$C:$AR,14,FALSE)="②一般競争入札（総合評価方式）","一般競争入札"&amp;CHAR(10)&amp;"（総合評価方式）","一般競争入札"))</f>
        <v/>
      </c>
      <c r="H104" s="28" t="str">
        <f>IF(A104="","",IF(VLOOKUP(A104,[1]令和3年度契約状況調査票!$C:$AR,23,FALSE)="②同種の他の契約の予定価格を類推されるおそれがあるため公表しない","同種の他の契約の予定価格を類推されるおそれがあるため公表しない",IF(VLOOKUP(A104,[1]令和3年度契約状況調査票!$C:$AR,23,FALSE)="－","－",IF(VLOOKUP(A104,[1]令和3年度契約状況調査票!$C:$AR,9,FALSE)&lt;&gt;"",TEXT(VLOOKUP(A104,[1]令和3年度契約状況調査票!$C:$AR,16,FALSE),"#,##0円")&amp;CHAR(10)&amp;"(A)",VLOOKUP(A104,[1]令和3年度契約状況調査票!$C:$AR,16,FALSE)))))</f>
        <v/>
      </c>
      <c r="I104" s="28" t="str">
        <f>IF(A104="","",VLOOKUP(A104,[1]令和3年度契約状況調査票!$C:$AR,17,FALSE))</f>
        <v/>
      </c>
      <c r="J104" s="29" t="str">
        <f>IF(A104="","",IF(VLOOKUP(A104,[1]令和3年度契約状況調査票!$C:$AR,23,FALSE)="②同種の他の契約の予定価格を類推されるおそれがあるため公表しない","－",IF(VLOOKUP(A104,[1]令和3年度契約状況調査票!$C:$AR,23,FALSE)="－","－",IF(VLOOKUP(A104,[1]令和3年度契約状況調査票!$C:$AR,9,FALSE)&lt;&gt;"",TEXT(VLOOKUP(A104,[1]令和3年度契約状況調査票!$C:$AR,19,FALSE),"#.0%")&amp;CHAR(10)&amp;"(B/A×100)",VLOOKUP(A104,[1]令和3年度契約状況調査票!$C:$AR,19,FALSE)))))</f>
        <v/>
      </c>
      <c r="K104" s="30" t="str">
        <f>IF(A104="","",IF(VLOOKUP(A104,[1]令和3年度契約状況調査票!$C:$AR,29,FALSE)="①公益社団法人","公社",IF(VLOOKUP(A104,[1]令和3年度契約状況調査票!$C:$AR,29,FALSE)="②公益財団法人","公財","")))</f>
        <v/>
      </c>
      <c r="L104" s="30" t="str">
        <f>IF(A104="","",VLOOKUP(A104,[1]令和3年度契約状況調査票!$C:$AR,30,FALSE))</f>
        <v/>
      </c>
      <c r="M104" s="31" t="str">
        <f>IF(A104="","",IF(VLOOKUP(A104,[1]令和3年度契約状況調査票!$C:$AR,30,FALSE)="国所管",VLOOKUP(A104,[1]令和3年度契約状況調査票!$C:$AR,24,FALSE),""))</f>
        <v/>
      </c>
      <c r="N104" s="32" t="str">
        <f>IF(A104="","",IF(AND(P104="○",O104="分担契約/単価契約"),"単価契約"&amp;CHAR(10)&amp;"予定調達総額 "&amp;TEXT(VLOOKUP(A104,[1]令和3年度契約状況調査票!$C:$AR,18,FALSE),"#,##0円")&amp;"(B)"&amp;CHAR(10)&amp;"分担契約"&amp;CHAR(10)&amp;VLOOKUP(A104,[1]令和3年度契約状況調査票!$C:$AR,34,FALSE),IF(AND(P104="○",O104="分担契約"),"分担契約"&amp;CHAR(10)&amp;"契約総額 "&amp;TEXT(VLOOKUP(A104,[1]令和3年度契約状況調査票!$C:$AR,18,FALSE),"#,##0円")&amp;"(B)"&amp;CHAR(10)&amp;VLOOKUP(A104,[1]令和3年度契約状況調査票!$C:$AR,34,FALSE),(IF(O104="分担契約/単価契約","単価契約"&amp;CHAR(10)&amp;"予定調達総額 "&amp;TEXT(VLOOKUP(A104,[1]令和3年度契約状況調査票!$C:$AR,18,FALSE),"#,##0円")&amp;CHAR(10)&amp;"分担契約"&amp;CHAR(10)&amp;VLOOKUP(A104,[1]令和3年度契約状況調査票!$C:$AR,34,FALSE),IF(O104="分担契約","分担契約"&amp;CHAR(10)&amp;"契約総額 "&amp;TEXT(VLOOKUP(A104,[1]令和3年度契約状況調査票!$C:$AR,18,FALSE),"#,##0円")&amp;CHAR(10)&amp;VLOOKUP(A104,[1]令和3年度契約状況調査票!$C:$AR,34,FALSE),IF(O104="単価契約","単価契約"&amp;CHAR(10)&amp;"予定調達総額 "&amp;TEXT(VLOOKUP(A104,[1]令和3年度契約状況調査票!$C:$AR,18,FALSE),"#,##0円")&amp;CHAR(10)&amp;VLOOKUP(A104,[1]令和3年度契約状況調査票!$C:$AR,34,FALSE),VLOOKUP(A104,[1]令和3年度契約状況調査票!$C:$AR,34,FALSE))))))))</f>
        <v/>
      </c>
      <c r="O104" s="21" t="str">
        <f>IF(A104="","",VLOOKUP(A104,[1]令和3年度契約状況調査票!$C:$BY,55,FALSE))</f>
        <v/>
      </c>
      <c r="P104" s="21" t="str">
        <f>IF(A104="","",IF(VLOOKUP(A104,[1]令和3年度契約状況調査票!$C:$AR,23,FALSE)="②同種の他の契約の予定価格を類推されるおそれがあるため公表しない","×","○"))</f>
        <v/>
      </c>
    </row>
    <row r="105" spans="1:16" s="33" customFormat="1" ht="60" hidden="1" customHeight="1" x14ac:dyDescent="0.15">
      <c r="A105" s="22" t="str">
        <f>IF(MAX([1]令和3年度契約状況調査票!C98:C343)&gt;=ROW()-5,ROW()-5,"")</f>
        <v/>
      </c>
      <c r="B105" s="23" t="str">
        <f>IF(A105="","",VLOOKUP(A105,[1]令和3年度契約状況調査票!$C:$AR,7,FALSE))</f>
        <v/>
      </c>
      <c r="C105" s="24" t="str">
        <f>IF(A105="","",VLOOKUP(A105,[1]令和3年度契約状況調査票!$C:$AR,8,FALSE))</f>
        <v/>
      </c>
      <c r="D105" s="25" t="str">
        <f>IF(A105="","",VLOOKUP(A105,[1]令和3年度契約状況調査票!$C:$AR,11,FALSE))</f>
        <v/>
      </c>
      <c r="E105" s="23" t="str">
        <f>IF(A105="","",VLOOKUP(A105,[1]令和3年度契約状況調査票!$C:$AR,12,FALSE))</f>
        <v/>
      </c>
      <c r="F105" s="26" t="str">
        <f>IF(A105="","",VLOOKUP(A105,[1]令和3年度契約状況調査票!$C:$AR,13,FALSE))</f>
        <v/>
      </c>
      <c r="G105" s="27" t="str">
        <f>IF(A105="","",IF(VLOOKUP(A105,[1]令和3年度契約状況調査票!$C:$AR,14,FALSE)="②一般競争入札（総合評価方式）","一般競争入札"&amp;CHAR(10)&amp;"（総合評価方式）","一般競争入札"))</f>
        <v/>
      </c>
      <c r="H105" s="28" t="str">
        <f>IF(A105="","",IF(VLOOKUP(A105,[1]令和3年度契約状況調査票!$C:$AR,23,FALSE)="②同種の他の契約の予定価格を類推されるおそれがあるため公表しない","同種の他の契約の予定価格を類推されるおそれがあるため公表しない",IF(VLOOKUP(A105,[1]令和3年度契約状況調査票!$C:$AR,23,FALSE)="－","－",IF(VLOOKUP(A105,[1]令和3年度契約状況調査票!$C:$AR,9,FALSE)&lt;&gt;"",TEXT(VLOOKUP(A105,[1]令和3年度契約状況調査票!$C:$AR,16,FALSE),"#,##0円")&amp;CHAR(10)&amp;"(A)",VLOOKUP(A105,[1]令和3年度契約状況調査票!$C:$AR,16,FALSE)))))</f>
        <v/>
      </c>
      <c r="I105" s="28" t="str">
        <f>IF(A105="","",VLOOKUP(A105,[1]令和3年度契約状況調査票!$C:$AR,17,FALSE))</f>
        <v/>
      </c>
      <c r="J105" s="29" t="str">
        <f>IF(A105="","",IF(VLOOKUP(A105,[1]令和3年度契約状況調査票!$C:$AR,23,FALSE)="②同種の他の契約の予定価格を類推されるおそれがあるため公表しない","－",IF(VLOOKUP(A105,[1]令和3年度契約状況調査票!$C:$AR,23,FALSE)="－","－",IF(VLOOKUP(A105,[1]令和3年度契約状況調査票!$C:$AR,9,FALSE)&lt;&gt;"",TEXT(VLOOKUP(A105,[1]令和3年度契約状況調査票!$C:$AR,19,FALSE),"#.0%")&amp;CHAR(10)&amp;"(B/A×100)",VLOOKUP(A105,[1]令和3年度契約状況調査票!$C:$AR,19,FALSE)))))</f>
        <v/>
      </c>
      <c r="K105" s="30" t="str">
        <f>IF(A105="","",IF(VLOOKUP(A105,[1]令和3年度契約状況調査票!$C:$AR,29,FALSE)="①公益社団法人","公社",IF(VLOOKUP(A105,[1]令和3年度契約状況調査票!$C:$AR,29,FALSE)="②公益財団法人","公財","")))</f>
        <v/>
      </c>
      <c r="L105" s="30" t="str">
        <f>IF(A105="","",VLOOKUP(A105,[1]令和3年度契約状況調査票!$C:$AR,30,FALSE))</f>
        <v/>
      </c>
      <c r="M105" s="31" t="str">
        <f>IF(A105="","",IF(VLOOKUP(A105,[1]令和3年度契約状況調査票!$C:$AR,30,FALSE)="国所管",VLOOKUP(A105,[1]令和3年度契約状況調査票!$C:$AR,24,FALSE),""))</f>
        <v/>
      </c>
      <c r="N105" s="32" t="str">
        <f>IF(A105="","",IF(AND(P105="○",O105="分担契約/単価契約"),"単価契約"&amp;CHAR(10)&amp;"予定調達総額 "&amp;TEXT(VLOOKUP(A105,[1]令和3年度契約状況調査票!$C:$AR,18,FALSE),"#,##0円")&amp;"(B)"&amp;CHAR(10)&amp;"分担契約"&amp;CHAR(10)&amp;VLOOKUP(A105,[1]令和3年度契約状況調査票!$C:$AR,34,FALSE),IF(AND(P105="○",O105="分担契約"),"分担契約"&amp;CHAR(10)&amp;"契約総額 "&amp;TEXT(VLOOKUP(A105,[1]令和3年度契約状況調査票!$C:$AR,18,FALSE),"#,##0円")&amp;"(B)"&amp;CHAR(10)&amp;VLOOKUP(A105,[1]令和3年度契約状況調査票!$C:$AR,34,FALSE),(IF(O105="分担契約/単価契約","単価契約"&amp;CHAR(10)&amp;"予定調達総額 "&amp;TEXT(VLOOKUP(A105,[1]令和3年度契約状況調査票!$C:$AR,18,FALSE),"#,##0円")&amp;CHAR(10)&amp;"分担契約"&amp;CHAR(10)&amp;VLOOKUP(A105,[1]令和3年度契約状況調査票!$C:$AR,34,FALSE),IF(O105="分担契約","分担契約"&amp;CHAR(10)&amp;"契約総額 "&amp;TEXT(VLOOKUP(A105,[1]令和3年度契約状況調査票!$C:$AR,18,FALSE),"#,##0円")&amp;CHAR(10)&amp;VLOOKUP(A105,[1]令和3年度契約状況調査票!$C:$AR,34,FALSE),IF(O105="単価契約","単価契約"&amp;CHAR(10)&amp;"予定調達総額 "&amp;TEXT(VLOOKUP(A105,[1]令和3年度契約状況調査票!$C:$AR,18,FALSE),"#,##0円")&amp;CHAR(10)&amp;VLOOKUP(A105,[1]令和3年度契約状況調査票!$C:$AR,34,FALSE),VLOOKUP(A105,[1]令和3年度契約状況調査票!$C:$AR,34,FALSE))))))))</f>
        <v/>
      </c>
      <c r="O105" s="21" t="str">
        <f>IF(A105="","",VLOOKUP(A105,[1]令和3年度契約状況調査票!$C:$BY,55,FALSE))</f>
        <v/>
      </c>
      <c r="P105" s="21" t="str">
        <f>IF(A105="","",IF(VLOOKUP(A105,[1]令和3年度契約状況調査票!$C:$AR,23,FALSE)="②同種の他の契約の予定価格を類推されるおそれがあるため公表しない","×","○"))</f>
        <v/>
      </c>
    </row>
    <row r="106" spans="1:16" s="33" customFormat="1" ht="60" hidden="1" customHeight="1" x14ac:dyDescent="0.15">
      <c r="A106" s="22" t="str">
        <f>IF(MAX([1]令和3年度契約状況調査票!C99:C344)&gt;=ROW()-5,ROW()-5,"")</f>
        <v/>
      </c>
      <c r="B106" s="23" t="str">
        <f>IF(A106="","",VLOOKUP(A106,[1]令和3年度契約状況調査票!$C:$AR,7,FALSE))</f>
        <v/>
      </c>
      <c r="C106" s="24" t="str">
        <f>IF(A106="","",VLOOKUP(A106,[1]令和3年度契約状況調査票!$C:$AR,8,FALSE))</f>
        <v/>
      </c>
      <c r="D106" s="25" t="str">
        <f>IF(A106="","",VLOOKUP(A106,[1]令和3年度契約状況調査票!$C:$AR,11,FALSE))</f>
        <v/>
      </c>
      <c r="E106" s="23" t="str">
        <f>IF(A106="","",VLOOKUP(A106,[1]令和3年度契約状況調査票!$C:$AR,12,FALSE))</f>
        <v/>
      </c>
      <c r="F106" s="26" t="str">
        <f>IF(A106="","",VLOOKUP(A106,[1]令和3年度契約状況調査票!$C:$AR,13,FALSE))</f>
        <v/>
      </c>
      <c r="G106" s="27" t="str">
        <f>IF(A106="","",IF(VLOOKUP(A106,[1]令和3年度契約状況調査票!$C:$AR,14,FALSE)="②一般競争入札（総合評価方式）","一般競争入札"&amp;CHAR(10)&amp;"（総合評価方式）","一般競争入札"))</f>
        <v/>
      </c>
      <c r="H106" s="28" t="str">
        <f>IF(A106="","",IF(VLOOKUP(A106,[1]令和3年度契約状況調査票!$C:$AR,23,FALSE)="②同種の他の契約の予定価格を類推されるおそれがあるため公表しない","同種の他の契約の予定価格を類推されるおそれがあるため公表しない",IF(VLOOKUP(A106,[1]令和3年度契約状況調査票!$C:$AR,23,FALSE)="－","－",IF(VLOOKUP(A106,[1]令和3年度契約状況調査票!$C:$AR,9,FALSE)&lt;&gt;"",TEXT(VLOOKUP(A106,[1]令和3年度契約状況調査票!$C:$AR,16,FALSE),"#,##0円")&amp;CHAR(10)&amp;"(A)",VLOOKUP(A106,[1]令和3年度契約状況調査票!$C:$AR,16,FALSE)))))</f>
        <v/>
      </c>
      <c r="I106" s="28" t="str">
        <f>IF(A106="","",VLOOKUP(A106,[1]令和3年度契約状況調査票!$C:$AR,17,FALSE))</f>
        <v/>
      </c>
      <c r="J106" s="29" t="str">
        <f>IF(A106="","",IF(VLOOKUP(A106,[1]令和3年度契約状況調査票!$C:$AR,23,FALSE)="②同種の他の契約の予定価格を類推されるおそれがあるため公表しない","－",IF(VLOOKUP(A106,[1]令和3年度契約状況調査票!$C:$AR,23,FALSE)="－","－",IF(VLOOKUP(A106,[1]令和3年度契約状況調査票!$C:$AR,9,FALSE)&lt;&gt;"",TEXT(VLOOKUP(A106,[1]令和3年度契約状況調査票!$C:$AR,19,FALSE),"#.0%")&amp;CHAR(10)&amp;"(B/A×100)",VLOOKUP(A106,[1]令和3年度契約状況調査票!$C:$AR,19,FALSE)))))</f>
        <v/>
      </c>
      <c r="K106" s="30" t="str">
        <f>IF(A106="","",IF(VLOOKUP(A106,[1]令和3年度契約状況調査票!$C:$AR,29,FALSE)="①公益社団法人","公社",IF(VLOOKUP(A106,[1]令和3年度契約状況調査票!$C:$AR,29,FALSE)="②公益財団法人","公財","")))</f>
        <v/>
      </c>
      <c r="L106" s="30" t="str">
        <f>IF(A106="","",VLOOKUP(A106,[1]令和3年度契約状況調査票!$C:$AR,30,FALSE))</f>
        <v/>
      </c>
      <c r="M106" s="31" t="str">
        <f>IF(A106="","",IF(VLOOKUP(A106,[1]令和3年度契約状況調査票!$C:$AR,30,FALSE)="国所管",VLOOKUP(A106,[1]令和3年度契約状況調査票!$C:$AR,24,FALSE),""))</f>
        <v/>
      </c>
      <c r="N106" s="32" t="str">
        <f>IF(A106="","",IF(AND(P106="○",O106="分担契約/単価契約"),"単価契約"&amp;CHAR(10)&amp;"予定調達総額 "&amp;TEXT(VLOOKUP(A106,[1]令和3年度契約状況調査票!$C:$AR,18,FALSE),"#,##0円")&amp;"(B)"&amp;CHAR(10)&amp;"分担契約"&amp;CHAR(10)&amp;VLOOKUP(A106,[1]令和3年度契約状況調査票!$C:$AR,34,FALSE),IF(AND(P106="○",O106="分担契約"),"分担契約"&amp;CHAR(10)&amp;"契約総額 "&amp;TEXT(VLOOKUP(A106,[1]令和3年度契約状況調査票!$C:$AR,18,FALSE),"#,##0円")&amp;"(B)"&amp;CHAR(10)&amp;VLOOKUP(A106,[1]令和3年度契約状況調査票!$C:$AR,34,FALSE),(IF(O106="分担契約/単価契約","単価契約"&amp;CHAR(10)&amp;"予定調達総額 "&amp;TEXT(VLOOKUP(A106,[1]令和3年度契約状況調査票!$C:$AR,18,FALSE),"#,##0円")&amp;CHAR(10)&amp;"分担契約"&amp;CHAR(10)&amp;VLOOKUP(A106,[1]令和3年度契約状況調査票!$C:$AR,34,FALSE),IF(O106="分担契約","分担契約"&amp;CHAR(10)&amp;"契約総額 "&amp;TEXT(VLOOKUP(A106,[1]令和3年度契約状況調査票!$C:$AR,18,FALSE),"#,##0円")&amp;CHAR(10)&amp;VLOOKUP(A106,[1]令和3年度契約状況調査票!$C:$AR,34,FALSE),IF(O106="単価契約","単価契約"&amp;CHAR(10)&amp;"予定調達総額 "&amp;TEXT(VLOOKUP(A106,[1]令和3年度契約状況調査票!$C:$AR,18,FALSE),"#,##0円")&amp;CHAR(10)&amp;VLOOKUP(A106,[1]令和3年度契約状況調査票!$C:$AR,34,FALSE),VLOOKUP(A106,[1]令和3年度契約状況調査票!$C:$AR,34,FALSE))))))))</f>
        <v/>
      </c>
      <c r="O106" s="21" t="str">
        <f>IF(A106="","",VLOOKUP(A106,[1]令和3年度契約状況調査票!$C:$BY,55,FALSE))</f>
        <v/>
      </c>
      <c r="P106" s="21" t="str">
        <f>IF(A106="","",IF(VLOOKUP(A106,[1]令和3年度契約状況調査票!$C:$AR,23,FALSE)="②同種の他の契約の予定価格を類推されるおそれがあるため公表しない","×","○"))</f>
        <v/>
      </c>
    </row>
    <row r="107" spans="1:16" s="33" customFormat="1" ht="60" hidden="1" customHeight="1" x14ac:dyDescent="0.15">
      <c r="A107" s="22" t="str">
        <f>IF(MAX([1]令和3年度契約状況調査票!C100:C345)&gt;=ROW()-5,ROW()-5,"")</f>
        <v/>
      </c>
      <c r="B107" s="23" t="str">
        <f>IF(A107="","",VLOOKUP(A107,[1]令和3年度契約状況調査票!$C:$AR,7,FALSE))</f>
        <v/>
      </c>
      <c r="C107" s="24" t="str">
        <f>IF(A107="","",VLOOKUP(A107,[1]令和3年度契約状況調査票!$C:$AR,8,FALSE))</f>
        <v/>
      </c>
      <c r="D107" s="25" t="str">
        <f>IF(A107="","",VLOOKUP(A107,[1]令和3年度契約状況調査票!$C:$AR,11,FALSE))</f>
        <v/>
      </c>
      <c r="E107" s="23" t="str">
        <f>IF(A107="","",VLOOKUP(A107,[1]令和3年度契約状況調査票!$C:$AR,12,FALSE))</f>
        <v/>
      </c>
      <c r="F107" s="26" t="str">
        <f>IF(A107="","",VLOOKUP(A107,[1]令和3年度契約状況調査票!$C:$AR,13,FALSE))</f>
        <v/>
      </c>
      <c r="G107" s="27" t="str">
        <f>IF(A107="","",IF(VLOOKUP(A107,[1]令和3年度契約状況調査票!$C:$AR,14,FALSE)="②一般競争入札（総合評価方式）","一般競争入札"&amp;CHAR(10)&amp;"（総合評価方式）","一般競争入札"))</f>
        <v/>
      </c>
      <c r="H107" s="28" t="str">
        <f>IF(A107="","",IF(VLOOKUP(A107,[1]令和3年度契約状況調査票!$C:$AR,23,FALSE)="②同種の他の契約の予定価格を類推されるおそれがあるため公表しない","同種の他の契約の予定価格を類推されるおそれがあるため公表しない",IF(VLOOKUP(A107,[1]令和3年度契約状況調査票!$C:$AR,23,FALSE)="－","－",IF(VLOOKUP(A107,[1]令和3年度契約状況調査票!$C:$AR,9,FALSE)&lt;&gt;"",TEXT(VLOOKUP(A107,[1]令和3年度契約状況調査票!$C:$AR,16,FALSE),"#,##0円")&amp;CHAR(10)&amp;"(A)",VLOOKUP(A107,[1]令和3年度契約状況調査票!$C:$AR,16,FALSE)))))</f>
        <v/>
      </c>
      <c r="I107" s="28" t="str">
        <f>IF(A107="","",VLOOKUP(A107,[1]令和3年度契約状況調査票!$C:$AR,17,FALSE))</f>
        <v/>
      </c>
      <c r="J107" s="29" t="str">
        <f>IF(A107="","",IF(VLOOKUP(A107,[1]令和3年度契約状況調査票!$C:$AR,23,FALSE)="②同種の他の契約の予定価格を類推されるおそれがあるため公表しない","－",IF(VLOOKUP(A107,[1]令和3年度契約状況調査票!$C:$AR,23,FALSE)="－","－",IF(VLOOKUP(A107,[1]令和3年度契約状況調査票!$C:$AR,9,FALSE)&lt;&gt;"",TEXT(VLOOKUP(A107,[1]令和3年度契約状況調査票!$C:$AR,19,FALSE),"#.0%")&amp;CHAR(10)&amp;"(B/A×100)",VLOOKUP(A107,[1]令和3年度契約状況調査票!$C:$AR,19,FALSE)))))</f>
        <v/>
      </c>
      <c r="K107" s="30" t="str">
        <f>IF(A107="","",IF(VLOOKUP(A107,[1]令和3年度契約状況調査票!$C:$AR,29,FALSE)="①公益社団法人","公社",IF(VLOOKUP(A107,[1]令和3年度契約状況調査票!$C:$AR,29,FALSE)="②公益財団法人","公財","")))</f>
        <v/>
      </c>
      <c r="L107" s="30" t="str">
        <f>IF(A107="","",VLOOKUP(A107,[1]令和3年度契約状況調査票!$C:$AR,30,FALSE))</f>
        <v/>
      </c>
      <c r="M107" s="31" t="str">
        <f>IF(A107="","",IF(VLOOKUP(A107,[1]令和3年度契約状況調査票!$C:$AR,30,FALSE)="国所管",VLOOKUP(A107,[1]令和3年度契約状況調査票!$C:$AR,24,FALSE),""))</f>
        <v/>
      </c>
      <c r="N107" s="32" t="str">
        <f>IF(A107="","",IF(AND(P107="○",O107="分担契約/単価契約"),"単価契約"&amp;CHAR(10)&amp;"予定調達総額 "&amp;TEXT(VLOOKUP(A107,[1]令和3年度契約状況調査票!$C:$AR,18,FALSE),"#,##0円")&amp;"(B)"&amp;CHAR(10)&amp;"分担契約"&amp;CHAR(10)&amp;VLOOKUP(A107,[1]令和3年度契約状況調査票!$C:$AR,34,FALSE),IF(AND(P107="○",O107="分担契約"),"分担契約"&amp;CHAR(10)&amp;"契約総額 "&amp;TEXT(VLOOKUP(A107,[1]令和3年度契約状況調査票!$C:$AR,18,FALSE),"#,##0円")&amp;"(B)"&amp;CHAR(10)&amp;VLOOKUP(A107,[1]令和3年度契約状況調査票!$C:$AR,34,FALSE),(IF(O107="分担契約/単価契約","単価契約"&amp;CHAR(10)&amp;"予定調達総額 "&amp;TEXT(VLOOKUP(A107,[1]令和3年度契約状況調査票!$C:$AR,18,FALSE),"#,##0円")&amp;CHAR(10)&amp;"分担契約"&amp;CHAR(10)&amp;VLOOKUP(A107,[1]令和3年度契約状況調査票!$C:$AR,34,FALSE),IF(O107="分担契約","分担契約"&amp;CHAR(10)&amp;"契約総額 "&amp;TEXT(VLOOKUP(A107,[1]令和3年度契約状況調査票!$C:$AR,18,FALSE),"#,##0円")&amp;CHAR(10)&amp;VLOOKUP(A107,[1]令和3年度契約状況調査票!$C:$AR,34,FALSE),IF(O107="単価契約","単価契約"&amp;CHAR(10)&amp;"予定調達総額 "&amp;TEXT(VLOOKUP(A107,[1]令和3年度契約状況調査票!$C:$AR,18,FALSE),"#,##0円")&amp;CHAR(10)&amp;VLOOKUP(A107,[1]令和3年度契約状況調査票!$C:$AR,34,FALSE),VLOOKUP(A107,[1]令和3年度契約状況調査票!$C:$AR,34,FALSE))))))))</f>
        <v/>
      </c>
      <c r="O107" s="21" t="str">
        <f>IF(A107="","",VLOOKUP(A107,[1]令和3年度契約状況調査票!$C:$BY,55,FALSE))</f>
        <v/>
      </c>
      <c r="P107" s="21" t="str">
        <f>IF(A107="","",IF(VLOOKUP(A107,[1]令和3年度契約状況調査票!$C:$AR,23,FALSE)="②同種の他の契約の予定価格を類推されるおそれがあるため公表しない","×","○"))</f>
        <v/>
      </c>
    </row>
    <row r="108" spans="1:16" s="33" customFormat="1" ht="60" hidden="1" customHeight="1" x14ac:dyDescent="0.15">
      <c r="A108" s="22" t="str">
        <f>IF(MAX([1]令和3年度契約状況調査票!C101:C346)&gt;=ROW()-5,ROW()-5,"")</f>
        <v/>
      </c>
      <c r="B108" s="23" t="str">
        <f>IF(A108="","",VLOOKUP(A108,[1]令和3年度契約状況調査票!$C:$AR,7,FALSE))</f>
        <v/>
      </c>
      <c r="C108" s="24" t="str">
        <f>IF(A108="","",VLOOKUP(A108,[1]令和3年度契約状況調査票!$C:$AR,8,FALSE))</f>
        <v/>
      </c>
      <c r="D108" s="25" t="str">
        <f>IF(A108="","",VLOOKUP(A108,[1]令和3年度契約状況調査票!$C:$AR,11,FALSE))</f>
        <v/>
      </c>
      <c r="E108" s="23" t="str">
        <f>IF(A108="","",VLOOKUP(A108,[1]令和3年度契約状況調査票!$C:$AR,12,FALSE))</f>
        <v/>
      </c>
      <c r="F108" s="26" t="str">
        <f>IF(A108="","",VLOOKUP(A108,[1]令和3年度契約状況調査票!$C:$AR,13,FALSE))</f>
        <v/>
      </c>
      <c r="G108" s="27" t="str">
        <f>IF(A108="","",IF(VLOOKUP(A108,[1]令和3年度契約状況調査票!$C:$AR,14,FALSE)="②一般競争入札（総合評価方式）","一般競争入札"&amp;CHAR(10)&amp;"（総合評価方式）","一般競争入札"))</f>
        <v/>
      </c>
      <c r="H108" s="28" t="str">
        <f>IF(A108="","",IF(VLOOKUP(A108,[1]令和3年度契約状況調査票!$C:$AR,23,FALSE)="②同種の他の契約の予定価格を類推されるおそれがあるため公表しない","同種の他の契約の予定価格を類推されるおそれがあるため公表しない",IF(VLOOKUP(A108,[1]令和3年度契約状況調査票!$C:$AR,23,FALSE)="－","－",IF(VLOOKUP(A108,[1]令和3年度契約状況調査票!$C:$AR,9,FALSE)&lt;&gt;"",TEXT(VLOOKUP(A108,[1]令和3年度契約状況調査票!$C:$AR,16,FALSE),"#,##0円")&amp;CHAR(10)&amp;"(A)",VLOOKUP(A108,[1]令和3年度契約状況調査票!$C:$AR,16,FALSE)))))</f>
        <v/>
      </c>
      <c r="I108" s="28" t="str">
        <f>IF(A108="","",VLOOKUP(A108,[1]令和3年度契約状況調査票!$C:$AR,17,FALSE))</f>
        <v/>
      </c>
      <c r="J108" s="29" t="str">
        <f>IF(A108="","",IF(VLOOKUP(A108,[1]令和3年度契約状況調査票!$C:$AR,23,FALSE)="②同種の他の契約の予定価格を類推されるおそれがあるため公表しない","－",IF(VLOOKUP(A108,[1]令和3年度契約状況調査票!$C:$AR,23,FALSE)="－","－",IF(VLOOKUP(A108,[1]令和3年度契約状況調査票!$C:$AR,9,FALSE)&lt;&gt;"",TEXT(VLOOKUP(A108,[1]令和3年度契約状況調査票!$C:$AR,19,FALSE),"#.0%")&amp;CHAR(10)&amp;"(B/A×100)",VLOOKUP(A108,[1]令和3年度契約状況調査票!$C:$AR,19,FALSE)))))</f>
        <v/>
      </c>
      <c r="K108" s="30" t="str">
        <f>IF(A108="","",IF(VLOOKUP(A108,[1]令和3年度契約状況調査票!$C:$AR,29,FALSE)="①公益社団法人","公社",IF(VLOOKUP(A108,[1]令和3年度契約状況調査票!$C:$AR,29,FALSE)="②公益財団法人","公財","")))</f>
        <v/>
      </c>
      <c r="L108" s="30" t="str">
        <f>IF(A108="","",VLOOKUP(A108,[1]令和3年度契約状況調査票!$C:$AR,30,FALSE))</f>
        <v/>
      </c>
      <c r="M108" s="31" t="str">
        <f>IF(A108="","",IF(VLOOKUP(A108,[1]令和3年度契約状況調査票!$C:$AR,30,FALSE)="国所管",VLOOKUP(A108,[1]令和3年度契約状況調査票!$C:$AR,24,FALSE),""))</f>
        <v/>
      </c>
      <c r="N108" s="32" t="str">
        <f>IF(A108="","",IF(AND(P108="○",O108="分担契約/単価契約"),"単価契約"&amp;CHAR(10)&amp;"予定調達総額 "&amp;TEXT(VLOOKUP(A108,[1]令和3年度契約状況調査票!$C:$AR,18,FALSE),"#,##0円")&amp;"(B)"&amp;CHAR(10)&amp;"分担契約"&amp;CHAR(10)&amp;VLOOKUP(A108,[1]令和3年度契約状況調査票!$C:$AR,34,FALSE),IF(AND(P108="○",O108="分担契約"),"分担契約"&amp;CHAR(10)&amp;"契約総額 "&amp;TEXT(VLOOKUP(A108,[1]令和3年度契約状況調査票!$C:$AR,18,FALSE),"#,##0円")&amp;"(B)"&amp;CHAR(10)&amp;VLOOKUP(A108,[1]令和3年度契約状況調査票!$C:$AR,34,FALSE),(IF(O108="分担契約/単価契約","単価契約"&amp;CHAR(10)&amp;"予定調達総額 "&amp;TEXT(VLOOKUP(A108,[1]令和3年度契約状況調査票!$C:$AR,18,FALSE),"#,##0円")&amp;CHAR(10)&amp;"分担契約"&amp;CHAR(10)&amp;VLOOKUP(A108,[1]令和3年度契約状況調査票!$C:$AR,34,FALSE),IF(O108="分担契約","分担契約"&amp;CHAR(10)&amp;"契約総額 "&amp;TEXT(VLOOKUP(A108,[1]令和3年度契約状況調査票!$C:$AR,18,FALSE),"#,##0円")&amp;CHAR(10)&amp;VLOOKUP(A108,[1]令和3年度契約状況調査票!$C:$AR,34,FALSE),IF(O108="単価契約","単価契約"&amp;CHAR(10)&amp;"予定調達総額 "&amp;TEXT(VLOOKUP(A108,[1]令和3年度契約状況調査票!$C:$AR,18,FALSE),"#,##0円")&amp;CHAR(10)&amp;VLOOKUP(A108,[1]令和3年度契約状況調査票!$C:$AR,34,FALSE),VLOOKUP(A108,[1]令和3年度契約状況調査票!$C:$AR,34,FALSE))))))))</f>
        <v/>
      </c>
      <c r="O108" s="21" t="str">
        <f>IF(A108="","",VLOOKUP(A108,[1]令和3年度契約状況調査票!$C:$BY,55,FALSE))</f>
        <v/>
      </c>
      <c r="P108" s="21" t="str">
        <f>IF(A108="","",IF(VLOOKUP(A108,[1]令和3年度契約状況調査票!$C:$AR,23,FALSE)="②同種の他の契約の予定価格を類推されるおそれがあるため公表しない","×","○"))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Zeros="0" view="pageBreakPreview" topLeftCell="B4" zoomScale="80" zoomScaleNormal="100" zoomScaleSheetLayoutView="80" workbookViewId="0">
      <selection activeCell="D13" sqref="D13"/>
    </sheetView>
  </sheetViews>
  <sheetFormatPr defaultRowHeight="13.5" x14ac:dyDescent="0.15"/>
  <cols>
    <col min="1" max="1" width="0" style="6" hidden="1" customWidth="1"/>
    <col min="2" max="2" width="30.625" style="4" customWidth="1"/>
    <col min="3" max="3" width="20.625" style="6" customWidth="1"/>
    <col min="4" max="4" width="14.375" style="7" customWidth="1"/>
    <col min="5" max="5" width="20.625" style="8" customWidth="1"/>
    <col min="6" max="6" width="14.625" style="8" customWidth="1"/>
    <col min="7" max="7" width="18.875" style="35" customWidth="1"/>
    <col min="8" max="8" width="13.625" style="9" customWidth="1"/>
    <col min="9" max="9" width="13.625" style="7" customWidth="1"/>
    <col min="10" max="10" width="7.625" style="36" customWidth="1"/>
    <col min="11" max="11" width="8.375" style="8" customWidth="1"/>
    <col min="12" max="13" width="8.125" style="8" customWidth="1"/>
    <col min="14" max="14" width="8.125" style="10" customWidth="1"/>
    <col min="15" max="15" width="11.5" style="8" customWidth="1"/>
    <col min="16" max="16" width="9" style="4"/>
    <col min="17" max="17" width="11.25" style="4" customWidth="1"/>
    <col min="18" max="16384" width="9" style="4"/>
  </cols>
  <sheetData>
    <row r="1" spans="1:17" ht="27.75" customHeight="1" x14ac:dyDescent="0.15">
      <c r="A1" s="1"/>
      <c r="B1" s="2" t="s">
        <v>15</v>
      </c>
      <c r="C1" s="3"/>
      <c r="D1" s="3"/>
      <c r="E1" s="3"/>
      <c r="F1" s="3"/>
      <c r="G1" s="34"/>
      <c r="H1" s="3"/>
      <c r="I1" s="3"/>
      <c r="J1" s="3"/>
      <c r="K1" s="3"/>
      <c r="L1" s="3"/>
      <c r="M1" s="3"/>
      <c r="N1" s="3"/>
      <c r="O1" s="3"/>
    </row>
    <row r="2" spans="1:17" x14ac:dyDescent="0.15">
      <c r="A2" s="5"/>
    </row>
    <row r="3" spans="1:17" x14ac:dyDescent="0.15">
      <c r="A3" s="5"/>
      <c r="B3" s="37"/>
      <c r="C3" s="38"/>
      <c r="D3" s="38"/>
      <c r="E3" s="39"/>
      <c r="F3" s="39"/>
      <c r="G3" s="40"/>
      <c r="H3" s="41"/>
      <c r="I3" s="38"/>
      <c r="J3" s="42"/>
      <c r="K3" s="39"/>
      <c r="L3" s="39"/>
      <c r="M3" s="39"/>
      <c r="N3" s="43"/>
      <c r="O3" s="44"/>
      <c r="P3" s="39"/>
      <c r="Q3" s="39"/>
    </row>
    <row r="4" spans="1:17" ht="21.95" customHeight="1" x14ac:dyDescent="0.15">
      <c r="A4" s="5"/>
      <c r="B4" s="13" t="s">
        <v>16</v>
      </c>
      <c r="C4" s="13" t="s">
        <v>17</v>
      </c>
      <c r="D4" s="13" t="s">
        <v>18</v>
      </c>
      <c r="E4" s="13" t="s">
        <v>19</v>
      </c>
      <c r="F4" s="14" t="s">
        <v>20</v>
      </c>
      <c r="G4" s="45" t="s">
        <v>21</v>
      </c>
      <c r="H4" s="15" t="s">
        <v>22</v>
      </c>
      <c r="I4" s="13" t="s">
        <v>23</v>
      </c>
      <c r="J4" s="46" t="s">
        <v>24</v>
      </c>
      <c r="K4" s="47" t="s">
        <v>25</v>
      </c>
      <c r="L4" s="48" t="s">
        <v>26</v>
      </c>
      <c r="M4" s="48"/>
      <c r="N4" s="48"/>
      <c r="O4" s="14" t="s">
        <v>27</v>
      </c>
      <c r="P4" s="39"/>
      <c r="Q4" s="39"/>
    </row>
    <row r="5" spans="1:17" s="21" customFormat="1" ht="37.5" customHeight="1" x14ac:dyDescent="0.15">
      <c r="A5" s="17"/>
      <c r="B5" s="13"/>
      <c r="C5" s="13"/>
      <c r="D5" s="13"/>
      <c r="E5" s="13"/>
      <c r="F5" s="18"/>
      <c r="G5" s="45"/>
      <c r="H5" s="15"/>
      <c r="I5" s="13"/>
      <c r="J5" s="46"/>
      <c r="K5" s="47"/>
      <c r="L5" s="49" t="s">
        <v>28</v>
      </c>
      <c r="M5" s="49" t="s">
        <v>29</v>
      </c>
      <c r="N5" s="50" t="s">
        <v>14</v>
      </c>
      <c r="O5" s="18"/>
      <c r="P5" s="51"/>
      <c r="Q5" s="51"/>
    </row>
    <row r="6" spans="1:17" s="21" customFormat="1" ht="60" customHeight="1" x14ac:dyDescent="0.15">
      <c r="A6" s="22" t="str">
        <f>IF(MAX([1]令和3年度契約状況調査票!D5:D244)&gt;=ROW()-5,ROW()-5,"")</f>
        <v/>
      </c>
      <c r="B6" s="23" t="str">
        <f>IF(A6="","",VLOOKUP(A6,[1]令和3年度契約状況調査票!$D:$AR,6,FALSE))</f>
        <v/>
      </c>
      <c r="C6" s="24" t="str">
        <f>IF(A6="","",VLOOKUP(A6,[1]令和3年度契約状況調査票!$D:$AR,7,FALSE))</f>
        <v/>
      </c>
      <c r="D6" s="52" t="str">
        <f>IF(A6="","",VLOOKUP(A6,[1]令和3年度契約状況調査票!$D:$AR,10,FALSE))</f>
        <v/>
      </c>
      <c r="E6" s="23" t="str">
        <f>IF(A6="","",VLOOKUP(A6,[1]令和3年度契約状況調査票!$D:$AR,11,FALSE))</f>
        <v/>
      </c>
      <c r="F6" s="26" t="str">
        <f>IF(A6="","",VLOOKUP(A6,[1]令和3年度契約状況調査票!$D:$AR,12,FALSE))</f>
        <v/>
      </c>
      <c r="G6" s="27" t="str">
        <f>IF(A6="","",VLOOKUP(A6,[1]令和3年度契約状況調査票!$D:$AR,32,FALSE))</f>
        <v/>
      </c>
      <c r="H6" s="28" t="str">
        <f>IF(A6="","",IF(VLOOKUP(A6,[1]令和3年度契約状況調査票!$D:$AR,22,FALSE)="②同種の他の契約の予定価格を類推されるおそれがあるため公表しない","同種の他の契約の予定価格を類推されるおそれがあるため公表しない",IF(VLOOKUP(A6,[1]令和3年度契約状況調査票!$D:$AR,22,FALSE)="－","－",IF(VLOOKUP(A6,[1]令和3年度契約状況調査票!$D:$AR,8,FALSE)&lt;&gt;"",TEXT(VLOOKUP(A6,[1]令和3年度契約状況調査票!$D:$AR,15,FALSE),"#,##0円")&amp;CHAR(10)&amp;"(A)",VLOOKUP(A6,[1]令和3年度契約状況調査票!$D:$AR,15,FALSE)))))</f>
        <v/>
      </c>
      <c r="I6" s="28" t="str">
        <f>IF(A6="","",VLOOKUP(A6,[1]令和3年度契約状況調査票!$D:$AR,16,FALSE))</f>
        <v/>
      </c>
      <c r="J6" s="30" t="str">
        <f>IF(A6="","",IF(VLOOKUP(A6,[1]令和3年度契約状況調査票!$D:$AR,22,FALSE)="②同種の他の契約の予定価格を類推されるおそれがあるため公表しない","－",IF(VLOOKUP(A6,[1]令和3年度契約状況調査票!$D:$AR,22,FALSE)="－","－",IF(VLOOKUP(A6,[1]令和3年度契約状況調査票!$D:$AR,8,FALSE)&lt;&gt;"",TEXT(VLOOKUP(A6,[1]令和3年度契約状況調査票!$D:$AR,18,FALSE),"#.0%")&amp;CHAR(10)&amp;"(B/A×100)",VLOOKUP(A6,[1]令和3年度契約状況調査票!$D:$AR,18,FALSE)))))</f>
        <v/>
      </c>
      <c r="K6" s="53"/>
      <c r="L6" s="30" t="str">
        <f>IF(A6="","",IF(VLOOKUP(A6,[1]令和3年度契約状況調査票!$D:$AR,28,FALSE)="①公益社団法人","公社",IF(VLOOKUP(A6,[1]令和3年度契約状況調査票!$D:$AR,28,FALSE)="②公益財団法人","公財","")))</f>
        <v/>
      </c>
      <c r="M6" s="30" t="str">
        <f>IF(A6="","",VLOOKUP(A6,[1]令和3年度契約状況調査票!$D:$AR,29,FALSE))</f>
        <v/>
      </c>
      <c r="N6" s="31" t="str">
        <f>IF(A6="","",IF(VLOOKUP(A6,[1]令和3年度契約状況調査票!$D:$AR,29,FALSE)="国所管",VLOOKUP(A6,[1]令和3年度契約状況調査票!$D:$AR,23,FALSE),""))</f>
        <v/>
      </c>
      <c r="O6" s="32" t="str">
        <f>IF(A6="","",IF(AND(Q6="○",P6="分担契約/単価契約"),"単価契約"&amp;CHAR(10)&amp;"予定調達総額 "&amp;TEXT(VLOOKUP(A6,[1]令和3年度契約状況調査票!$D:$AR,17,FALSE),"#,##0円")&amp;"(B)"&amp;CHAR(10)&amp;"分担契約"&amp;CHAR(10)&amp;VLOOKUP(A6,[1]令和3年度契約状況調査票!$D:$AR,33,FALSE),IF(AND(Q6="○",P6="分担契約"),"分担契約"&amp;CHAR(10)&amp;"契約総額 "&amp;TEXT(VLOOKUP(A6,[1]令和3年度契約状況調査票!$D:$AR,17,FALSE),"#,##0円")&amp;"(B)"&amp;CHAR(10)&amp;VLOOKUP(A6,[1]令和3年度契約状況調査票!$D:$AR,33,FALSE),(IF(P6="分担契約/単価契約","単価契約"&amp;CHAR(10)&amp;"予定調達総額 "&amp;TEXT(VLOOKUP(A6,[1]令和3年度契約状況調査票!$D:$AR,17,FALSE),"#,##0円")&amp;CHAR(10)&amp;"分担契約"&amp;CHAR(10)&amp;VLOOKUP(A6,[1]令和3年度契約状況調査票!$D:$AR,33,FALSE),IF(P6="分担契約","分担契約"&amp;CHAR(10)&amp;"契約総額 "&amp;TEXT(VLOOKUP(A6,[1]令和3年度契約状況調査票!$D:$AR,17,FALSE),"#,##0円")&amp;CHAR(10)&amp;VLOOKUP(A6,[1]令和3年度契約状況調査票!$D:$AR,33,FALSE),IF(P6="単価契約","単価契約"&amp;CHAR(10)&amp;"予定調達総額 "&amp;TEXT(VLOOKUP(A6,[1]令和3年度契約状況調査票!$D:$AR,17,FALSE),"#,##0円")&amp;CHAR(10)&amp;VLOOKUP(A6,[1]令和3年度契約状況調査票!$D:$AR,33,FALSE),VLOOKUP(A6,[1]令和3年度契約状況調査票!$D:$AR,33,FALSE))))))))</f>
        <v/>
      </c>
      <c r="P6" s="51" t="str">
        <f>IF(A6="","",VLOOKUP(A6,[1]令和3年度契約状況調査票!$D:$BY,54,FALSE))</f>
        <v/>
      </c>
      <c r="Q6" s="51" t="str">
        <f>IF(A6="","",IF(VLOOKUP(A6,[1]令和3年度契約状況調査票!$D:$AR,22,FALSE)="②同種の他の契約の予定価格を類推されるおそれがあるため公表しない","×","○"))</f>
        <v/>
      </c>
    </row>
    <row r="7" spans="1:17" s="21" customFormat="1" ht="60" customHeight="1" x14ac:dyDescent="0.15">
      <c r="A7" s="22" t="str">
        <f>IF(MAX([1]令和3年度契約状況調査票!D6:D245)&gt;=ROW()-5,ROW()-5,"")</f>
        <v/>
      </c>
      <c r="B7" s="23" t="str">
        <f>IF(A7="","",VLOOKUP(A7,[1]令和3年度契約状況調査票!$D:$AR,6,FALSE))</f>
        <v/>
      </c>
      <c r="C7" s="24" t="str">
        <f>IF(A7="","",VLOOKUP(A7,[1]令和3年度契約状況調査票!$D:$AR,7,FALSE))</f>
        <v/>
      </c>
      <c r="D7" s="52" t="str">
        <f>IF(A7="","",VLOOKUP(A7,[1]令和3年度契約状況調査票!$D:$AR,10,FALSE))</f>
        <v/>
      </c>
      <c r="E7" s="23" t="str">
        <f>IF(A7="","",VLOOKUP(A7,[1]令和3年度契約状況調査票!$D:$AR,11,FALSE))</f>
        <v/>
      </c>
      <c r="F7" s="26" t="str">
        <f>IF(A7="","",VLOOKUP(A7,[1]令和3年度契約状況調査票!$D:$AR,12,FALSE))</f>
        <v/>
      </c>
      <c r="G7" s="27" t="str">
        <f>IF(A7="","",VLOOKUP(A7,[1]令和3年度契約状況調査票!$D:$AR,32,FALSE))</f>
        <v/>
      </c>
      <c r="H7" s="28" t="str">
        <f>IF(A7="","",IF(VLOOKUP(A7,[1]令和3年度契約状況調査票!$D:$AR,22,FALSE)="②同種の他の契約の予定価格を類推されるおそれがあるため公表しない","同種の他の契約の予定価格を類推されるおそれがあるため公表しない",IF(VLOOKUP(A7,[1]令和3年度契約状況調査票!$D:$AR,22,FALSE)="－","－",IF(VLOOKUP(A7,[1]令和3年度契約状況調査票!$D:$AR,8,FALSE)&lt;&gt;"",TEXT(VLOOKUP(A7,[1]令和3年度契約状況調査票!$D:$AR,15,FALSE),"#,##0円")&amp;CHAR(10)&amp;"(A)",VLOOKUP(A7,[1]令和3年度契約状況調査票!$D:$AR,15,FALSE)))))</f>
        <v/>
      </c>
      <c r="I7" s="28" t="str">
        <f>IF(A7="","",VLOOKUP(A7,[1]令和3年度契約状況調査票!$D:$AR,16,FALSE))</f>
        <v/>
      </c>
      <c r="J7" s="30" t="str">
        <f>IF(A7="","",IF(VLOOKUP(A7,[1]令和3年度契約状況調査票!$D:$AR,22,FALSE)="②同種の他の契約の予定価格を類推されるおそれがあるため公表しない","－",IF(VLOOKUP(A7,[1]令和3年度契約状況調査票!$D:$AR,22,FALSE)="－","－",IF(VLOOKUP(A7,[1]令和3年度契約状況調査票!$D:$AR,8,FALSE)&lt;&gt;"",TEXT(VLOOKUP(A7,[1]令和3年度契約状況調査票!$D:$AR,18,FALSE),"#.0%")&amp;CHAR(10)&amp;"(B/A×100)",VLOOKUP(A7,[1]令和3年度契約状況調査票!$D:$AR,18,FALSE)))))</f>
        <v/>
      </c>
      <c r="K7" s="53"/>
      <c r="L7" s="30" t="str">
        <f>IF(A7="","",IF(VLOOKUP(A7,[1]令和3年度契約状況調査票!$D:$AR,28,FALSE)="①公益社団法人","公社",IF(VLOOKUP(A7,[1]令和3年度契約状況調査票!$D:$AR,28,FALSE)="②公益財団法人","公財","")))</f>
        <v/>
      </c>
      <c r="M7" s="30" t="str">
        <f>IF(A7="","",VLOOKUP(A7,[1]令和3年度契約状況調査票!$D:$AR,29,FALSE))</f>
        <v/>
      </c>
      <c r="N7" s="31" t="str">
        <f>IF(A7="","",IF(VLOOKUP(A7,[1]令和3年度契約状況調査票!$D:$AR,29,FALSE)="国所管",VLOOKUP(A7,[1]令和3年度契約状況調査票!$D:$AR,23,FALSE),""))</f>
        <v/>
      </c>
      <c r="O7" s="32" t="str">
        <f>IF(A7="","",IF(AND(Q7="○",P7="分担契約/単価契約"),"単価契約"&amp;CHAR(10)&amp;"予定調達総額 "&amp;TEXT(VLOOKUP(A7,[1]令和3年度契約状況調査票!$D:$AR,17,FALSE),"#,##0円")&amp;"(B)"&amp;CHAR(10)&amp;"分担契約"&amp;CHAR(10)&amp;VLOOKUP(A7,[1]令和3年度契約状況調査票!$D:$AR,33,FALSE),IF(AND(Q7="○",P7="分担契約"),"分担契約"&amp;CHAR(10)&amp;"契約総額 "&amp;TEXT(VLOOKUP(A7,[1]令和3年度契約状況調査票!$D:$AR,17,FALSE),"#,##0円")&amp;"(B)"&amp;CHAR(10)&amp;VLOOKUP(A7,[1]令和3年度契約状況調査票!$D:$AR,33,FALSE),(IF(P7="分担契約/単価契約","単価契約"&amp;CHAR(10)&amp;"予定調達総額 "&amp;TEXT(VLOOKUP(A7,[1]令和3年度契約状況調査票!$D:$AR,17,FALSE),"#,##0円")&amp;CHAR(10)&amp;"分担契約"&amp;CHAR(10)&amp;VLOOKUP(A7,[1]令和3年度契約状況調査票!$D:$AR,33,FALSE),IF(P7="分担契約","分担契約"&amp;CHAR(10)&amp;"契約総額 "&amp;TEXT(VLOOKUP(A7,[1]令和3年度契約状況調査票!$D:$AR,17,FALSE),"#,##0円")&amp;CHAR(10)&amp;VLOOKUP(A7,[1]令和3年度契約状況調査票!$D:$AR,33,FALSE),IF(P7="単価契約","単価契約"&amp;CHAR(10)&amp;"予定調達総額 "&amp;TEXT(VLOOKUP(A7,[1]令和3年度契約状況調査票!$D:$AR,17,FALSE),"#,##0円")&amp;CHAR(10)&amp;VLOOKUP(A7,[1]令和3年度契約状況調査票!$D:$AR,33,FALSE),VLOOKUP(A7,[1]令和3年度契約状況調査票!$D:$AR,33,FALSE))))))))</f>
        <v/>
      </c>
      <c r="P7" s="51" t="str">
        <f>IF(A7="","",VLOOKUP(A7,[1]令和3年度契約状況調査票!$D:$BY,54,FALSE))</f>
        <v/>
      </c>
      <c r="Q7" s="51" t="str">
        <f>IF(A7="","",IF(VLOOKUP(A7,[1]令和3年度契約状況調査票!$D:$AR,22,FALSE)="②同種の他の契約の予定価格を類推されるおそれがあるため公表しない","×","○"))</f>
        <v/>
      </c>
    </row>
    <row r="8" spans="1:17" s="21" customFormat="1" ht="60" customHeight="1" x14ac:dyDescent="0.15">
      <c r="A8" s="22" t="str">
        <f>IF(MAX([1]令和3年度契約状況調査票!D9:D246)&gt;=ROW()-5,ROW()-5,"")</f>
        <v/>
      </c>
      <c r="B8" s="23" t="str">
        <f>IF(A8="","",VLOOKUP(A8,[1]令和3年度契約状況調査票!$D:$AR,6,FALSE))</f>
        <v/>
      </c>
      <c r="C8" s="24" t="str">
        <f>IF(A8="","",VLOOKUP(A8,[1]令和3年度契約状況調査票!$D:$AR,7,FALSE))</f>
        <v/>
      </c>
      <c r="D8" s="52" t="str">
        <f>IF(A8="","",VLOOKUP(A8,[1]令和3年度契約状況調査票!$D:$AR,10,FALSE))</f>
        <v/>
      </c>
      <c r="E8" s="23" t="str">
        <f>IF(A8="","",VLOOKUP(A8,[1]令和3年度契約状況調査票!$D:$AR,11,FALSE))</f>
        <v/>
      </c>
      <c r="F8" s="26" t="str">
        <f>IF(A8="","",VLOOKUP(A8,[1]令和3年度契約状況調査票!$D:$AR,12,FALSE))</f>
        <v/>
      </c>
      <c r="G8" s="27" t="str">
        <f>IF(A8="","",VLOOKUP(A8,[1]令和3年度契約状況調査票!$D:$AR,32,FALSE))</f>
        <v/>
      </c>
      <c r="H8" s="28" t="str">
        <f>IF(A8="","",IF(VLOOKUP(A8,[1]令和3年度契約状況調査票!$D:$AR,22,FALSE)="②同種の他の契約の予定価格を類推されるおそれがあるため公表しない","同種の他の契約の予定価格を類推されるおそれがあるため公表しない",IF(VLOOKUP(A8,[1]令和3年度契約状況調査票!$D:$AR,22,FALSE)="－","－",IF(VLOOKUP(A8,[1]令和3年度契約状況調査票!$D:$AR,8,FALSE)&lt;&gt;"",TEXT(VLOOKUP(A8,[1]令和3年度契約状況調査票!$D:$AR,15,FALSE),"#,##0円")&amp;CHAR(10)&amp;"(A)",VLOOKUP(A8,[1]令和3年度契約状況調査票!$D:$AR,15,FALSE)))))</f>
        <v/>
      </c>
      <c r="I8" s="28" t="str">
        <f>IF(A8="","",VLOOKUP(A8,[1]令和3年度契約状況調査票!$D:$AR,16,FALSE))</f>
        <v/>
      </c>
      <c r="J8" s="30" t="str">
        <f>IF(A8="","",IF(VLOOKUP(A8,[1]令和3年度契約状況調査票!$D:$AR,22,FALSE)="②同種の他の契約の予定価格を類推されるおそれがあるため公表しない","－",IF(VLOOKUP(A8,[1]令和3年度契約状況調査票!$D:$AR,22,FALSE)="－","－",IF(VLOOKUP(A8,[1]令和3年度契約状況調査票!$D:$AR,8,FALSE)&lt;&gt;"",TEXT(VLOOKUP(A8,[1]令和3年度契約状況調査票!$D:$AR,18,FALSE),"#.0%")&amp;CHAR(10)&amp;"(B/A×100)",VLOOKUP(A8,[1]令和3年度契約状況調査票!$D:$AR,18,FALSE)))))</f>
        <v/>
      </c>
      <c r="K8" s="53" t="s">
        <v>30</v>
      </c>
      <c r="L8" s="30" t="str">
        <f>IF(A8="","",IF(VLOOKUP(A8,[1]令和3年度契約状況調査票!$D:$AR,28,FALSE)="①公益社団法人","公社",IF(VLOOKUP(A8,[1]令和3年度契約状況調査票!$D:$AR,28,FALSE)="②公益財団法人","公財","")))</f>
        <v/>
      </c>
      <c r="M8" s="30" t="str">
        <f>IF(A8="","",VLOOKUP(A8,[1]令和3年度契約状況調査票!$D:$AR,29,FALSE))</f>
        <v/>
      </c>
      <c r="N8" s="31" t="str">
        <f>IF(A8="","",IF(VLOOKUP(A8,[1]令和3年度契約状況調査票!$D:$AR,29,FALSE)="国所管",VLOOKUP(A8,[1]令和3年度契約状況調査票!$D:$AR,23,FALSE),""))</f>
        <v/>
      </c>
      <c r="O8" s="32" t="str">
        <f>IF(A8="","",IF(AND(Q8="○",P8="分担契約/単価契約"),"単価契約"&amp;CHAR(10)&amp;"予定調達総額 "&amp;TEXT(VLOOKUP(A8,[1]令和3年度契約状況調査票!$D:$AR,17,FALSE),"#,##0円")&amp;"(B)"&amp;CHAR(10)&amp;"分担契約"&amp;CHAR(10)&amp;VLOOKUP(A8,[1]令和3年度契約状況調査票!$D:$AR,33,FALSE),IF(AND(Q8="○",P8="分担契約"),"分担契約"&amp;CHAR(10)&amp;"契約総額 "&amp;TEXT(VLOOKUP(A8,[1]令和3年度契約状況調査票!$D:$AR,17,FALSE),"#,##0円")&amp;"(B)"&amp;CHAR(10)&amp;VLOOKUP(A8,[1]令和3年度契約状況調査票!$D:$AR,33,FALSE),(IF(P8="分担契約/単価契約","単価契約"&amp;CHAR(10)&amp;"予定調達総額 "&amp;TEXT(VLOOKUP(A8,[1]令和3年度契約状況調査票!$D:$AR,17,FALSE),"#,##0円")&amp;CHAR(10)&amp;"分担契約"&amp;CHAR(10)&amp;VLOOKUP(A8,[1]令和3年度契約状況調査票!$D:$AR,33,FALSE),IF(P8="分担契約","分担契約"&amp;CHAR(10)&amp;"契約総額 "&amp;TEXT(VLOOKUP(A8,[1]令和3年度契約状況調査票!$D:$AR,17,FALSE),"#,##0円")&amp;CHAR(10)&amp;VLOOKUP(A8,[1]令和3年度契約状況調査票!$D:$AR,33,FALSE),IF(P8="単価契約","単価契約"&amp;CHAR(10)&amp;"予定調達総額 "&amp;TEXT(VLOOKUP(A8,[1]令和3年度契約状況調査票!$D:$AR,17,FALSE),"#,##0円")&amp;CHAR(10)&amp;VLOOKUP(A8,[1]令和3年度契約状況調査票!$D:$AR,33,FALSE),VLOOKUP(A8,[1]令和3年度契約状況調査票!$D:$AR,33,FALSE))))))))</f>
        <v/>
      </c>
      <c r="P8" s="51" t="str">
        <f>IF(A8="","",VLOOKUP(A8,[1]令和3年度契約状況調査票!$D:$BY,54,FALSE))</f>
        <v/>
      </c>
      <c r="Q8" s="51" t="str">
        <f>IF(A8="","",IF(VLOOKUP(A8,[1]令和3年度契約状況調査票!$D:$AR,22,FALSE)="②同種の他の契約の予定価格を類推されるおそれがあるため公表しない","×","○"))</f>
        <v/>
      </c>
    </row>
    <row r="9" spans="1:17" s="21" customFormat="1" ht="60" customHeight="1" x14ac:dyDescent="0.15">
      <c r="A9" s="22" t="str">
        <f>IF(MAX([1]令和3年度契約状況調査票!D9:D247)&gt;=ROW()-5,ROW()-5,"")</f>
        <v/>
      </c>
      <c r="B9" s="23" t="str">
        <f>IF(A9="","",VLOOKUP(A9,[1]令和3年度契約状況調査票!$D:$AR,6,FALSE))</f>
        <v/>
      </c>
      <c r="C9" s="24" t="str">
        <f>IF(A9="","",VLOOKUP(A9,[1]令和3年度契約状況調査票!$D:$AR,7,FALSE))</f>
        <v/>
      </c>
      <c r="D9" s="52" t="str">
        <f>IF(A9="","",VLOOKUP(A9,[1]令和3年度契約状況調査票!$D:$AR,10,FALSE))</f>
        <v/>
      </c>
      <c r="E9" s="23" t="str">
        <f>IF(A9="","",VLOOKUP(A9,[1]令和3年度契約状況調査票!$D:$AR,11,FALSE))</f>
        <v/>
      </c>
      <c r="F9" s="26" t="str">
        <f>IF(A9="","",VLOOKUP(A9,[1]令和3年度契約状況調査票!$D:$AR,12,FALSE))</f>
        <v/>
      </c>
      <c r="G9" s="27" t="str">
        <f>IF(A9="","",VLOOKUP(A9,[1]令和3年度契約状況調査票!$D:$AR,32,FALSE))</f>
        <v/>
      </c>
      <c r="H9" s="28" t="str">
        <f>IF(A9="","",IF(VLOOKUP(A9,[1]令和3年度契約状況調査票!$D:$AR,22,FALSE)="②同種の他の契約の予定価格を類推されるおそれがあるため公表しない","同種の他の契約の予定価格を類推されるおそれがあるため公表しない",IF(VLOOKUP(A9,[1]令和3年度契約状況調査票!$D:$AR,22,FALSE)="－","－",IF(VLOOKUP(A9,[1]令和3年度契約状況調査票!$D:$AR,8,FALSE)&lt;&gt;"",TEXT(VLOOKUP(A9,[1]令和3年度契約状況調査票!$D:$AR,15,FALSE),"#,##0円")&amp;CHAR(10)&amp;"(A)",VLOOKUP(A9,[1]令和3年度契約状況調査票!$D:$AR,15,FALSE)))))</f>
        <v/>
      </c>
      <c r="I9" s="28" t="str">
        <f>IF(A9="","",VLOOKUP(A9,[1]令和3年度契約状況調査票!$D:$AR,16,FALSE))</f>
        <v/>
      </c>
      <c r="J9" s="30" t="str">
        <f>IF(A9="","",IF(VLOOKUP(A9,[1]令和3年度契約状況調査票!$D:$AR,22,FALSE)="②同種の他の契約の予定価格を類推されるおそれがあるため公表しない","－",IF(VLOOKUP(A9,[1]令和3年度契約状況調査票!$D:$AR,22,FALSE)="－","－",IF(VLOOKUP(A9,[1]令和3年度契約状況調査票!$D:$AR,8,FALSE)&lt;&gt;"",TEXT(VLOOKUP(A9,[1]令和3年度契約状況調査票!$D:$AR,18,FALSE),"#.0%")&amp;CHAR(10)&amp;"(B/A×100)",VLOOKUP(A9,[1]令和3年度契約状況調査票!$D:$AR,18,FALSE)))))</f>
        <v/>
      </c>
      <c r="K9" s="53" t="s">
        <v>30</v>
      </c>
      <c r="L9" s="30" t="str">
        <f>IF(A9="","",IF(VLOOKUP(A9,[1]令和3年度契約状況調査票!$D:$AR,28,FALSE)="①公益社団法人","公社",IF(VLOOKUP(A9,[1]令和3年度契約状況調査票!$D:$AR,28,FALSE)="②公益財団法人","公財","")))</f>
        <v/>
      </c>
      <c r="M9" s="30" t="str">
        <f>IF(A9="","",VLOOKUP(A9,[1]令和3年度契約状況調査票!$D:$AR,29,FALSE))</f>
        <v/>
      </c>
      <c r="N9" s="31" t="str">
        <f>IF(A9="","",IF(VLOOKUP(A9,[1]令和3年度契約状況調査票!$D:$AR,29,FALSE)="国所管",VLOOKUP(A9,[1]令和3年度契約状況調査票!$D:$AR,23,FALSE),""))</f>
        <v/>
      </c>
      <c r="O9" s="32" t="str">
        <f>IF(A9="","",IF(AND(Q9="○",P9="分担契約/単価契約"),"単価契約"&amp;CHAR(10)&amp;"予定調達総額 "&amp;TEXT(VLOOKUP(A9,[1]令和3年度契約状況調査票!$D:$AR,17,FALSE),"#,##0円")&amp;"(B)"&amp;CHAR(10)&amp;"分担契約"&amp;CHAR(10)&amp;VLOOKUP(A9,[1]令和3年度契約状況調査票!$D:$AR,33,FALSE),IF(AND(Q9="○",P9="分担契約"),"分担契約"&amp;CHAR(10)&amp;"契約総額 "&amp;TEXT(VLOOKUP(A9,[1]令和3年度契約状況調査票!$D:$AR,17,FALSE),"#,##0円")&amp;"(B)"&amp;CHAR(10)&amp;VLOOKUP(A9,[1]令和3年度契約状況調査票!$D:$AR,33,FALSE),(IF(P9="分担契約/単価契約","単価契約"&amp;CHAR(10)&amp;"予定調達総額 "&amp;TEXT(VLOOKUP(A9,[1]令和3年度契約状況調査票!$D:$AR,17,FALSE),"#,##0円")&amp;CHAR(10)&amp;"分担契約"&amp;CHAR(10)&amp;VLOOKUP(A9,[1]令和3年度契約状況調査票!$D:$AR,33,FALSE),IF(P9="分担契約","分担契約"&amp;CHAR(10)&amp;"契約総額 "&amp;TEXT(VLOOKUP(A9,[1]令和3年度契約状況調査票!$D:$AR,17,FALSE),"#,##0円")&amp;CHAR(10)&amp;VLOOKUP(A9,[1]令和3年度契約状況調査票!$D:$AR,33,FALSE),IF(P9="単価契約","単価契約"&amp;CHAR(10)&amp;"予定調達総額 "&amp;TEXT(VLOOKUP(A9,[1]令和3年度契約状況調査票!$D:$AR,17,FALSE),"#,##0円")&amp;CHAR(10)&amp;VLOOKUP(A9,[1]令和3年度契約状況調査票!$D:$AR,33,FALSE),VLOOKUP(A9,[1]令和3年度契約状況調査票!$D:$AR,33,FALSE))))))))</f>
        <v/>
      </c>
      <c r="P9" s="51" t="str">
        <f>IF(A9="","",VLOOKUP(A9,[1]令和3年度契約状況調査票!$D:$BY,54,FALSE))</f>
        <v/>
      </c>
      <c r="Q9" s="51" t="str">
        <f>IF(A9="","",IF(VLOOKUP(A9,[1]令和3年度契約状況調査票!$D:$AR,22,FALSE)="②同種の他の契約の予定価格を類推されるおそれがあるため公表しない","×","○"))</f>
        <v/>
      </c>
    </row>
    <row r="10" spans="1:17" s="21" customFormat="1" ht="60" customHeight="1" x14ac:dyDescent="0.15">
      <c r="A10" s="22" t="str">
        <f>IF(MAX([1]令和3年度契約状況調査票!D9:D248)&gt;=ROW()-5,ROW()-5,"")</f>
        <v/>
      </c>
      <c r="B10" s="23" t="str">
        <f>IF(A10="","",VLOOKUP(A10,[1]令和3年度契約状況調査票!$D:$AR,6,FALSE))</f>
        <v/>
      </c>
      <c r="C10" s="24" t="str">
        <f>IF(A10="","",VLOOKUP(A10,[1]令和3年度契約状況調査票!$D:$AR,7,FALSE))</f>
        <v/>
      </c>
      <c r="D10" s="52" t="str">
        <f>IF(A10="","",VLOOKUP(A10,[1]令和3年度契約状況調査票!$D:$AR,10,FALSE))</f>
        <v/>
      </c>
      <c r="E10" s="23" t="str">
        <f>IF(A10="","",VLOOKUP(A10,[1]令和3年度契約状況調査票!$D:$AR,11,FALSE))</f>
        <v/>
      </c>
      <c r="F10" s="26" t="str">
        <f>IF(A10="","",VLOOKUP(A10,[1]令和3年度契約状況調査票!$D:$AR,12,FALSE))</f>
        <v/>
      </c>
      <c r="G10" s="27" t="str">
        <f>IF(A10="","",VLOOKUP(A10,[1]令和3年度契約状況調査票!$D:$AR,32,FALSE))</f>
        <v/>
      </c>
      <c r="H10" s="28" t="str">
        <f>IF(A10="","",IF(VLOOKUP(A10,[1]令和3年度契約状況調査票!$D:$AR,22,FALSE)="②同種の他の契約の予定価格を類推されるおそれがあるため公表しない","同種の他の契約の予定価格を類推されるおそれがあるため公表しない",IF(VLOOKUP(A10,[1]令和3年度契約状況調査票!$D:$AR,22,FALSE)="－","－",IF(VLOOKUP(A10,[1]令和3年度契約状況調査票!$D:$AR,8,FALSE)&lt;&gt;"",TEXT(VLOOKUP(A10,[1]令和3年度契約状況調査票!$D:$AR,15,FALSE),"#,##0円")&amp;CHAR(10)&amp;"(A)",VLOOKUP(A10,[1]令和3年度契約状況調査票!$D:$AR,15,FALSE)))))</f>
        <v/>
      </c>
      <c r="I10" s="28" t="str">
        <f>IF(A10="","",VLOOKUP(A10,[1]令和3年度契約状況調査票!$D:$AR,16,FALSE))</f>
        <v/>
      </c>
      <c r="J10" s="30" t="str">
        <f>IF(A10="","",IF(VLOOKUP(A10,[1]令和3年度契約状況調査票!$D:$AR,22,FALSE)="②同種の他の契約の予定価格を類推されるおそれがあるため公表しない","－",IF(VLOOKUP(A10,[1]令和3年度契約状況調査票!$D:$AR,22,FALSE)="－","－",IF(VLOOKUP(A10,[1]令和3年度契約状況調査票!$D:$AR,8,FALSE)&lt;&gt;"",TEXT(VLOOKUP(A10,[1]令和3年度契約状況調査票!$D:$AR,18,FALSE),"#.0%")&amp;CHAR(10)&amp;"(B/A×100)",VLOOKUP(A10,[1]令和3年度契約状況調査票!$D:$AR,18,FALSE)))))</f>
        <v/>
      </c>
      <c r="K10" s="53" t="s">
        <v>30</v>
      </c>
      <c r="L10" s="30" t="str">
        <f>IF(A10="","",IF(VLOOKUP(A10,[1]令和3年度契約状況調査票!$D:$AR,28,FALSE)="①公益社団法人","公社",IF(VLOOKUP(A10,[1]令和3年度契約状況調査票!$D:$AR,28,FALSE)="②公益財団法人","公財","")))</f>
        <v/>
      </c>
      <c r="M10" s="30" t="str">
        <f>IF(A10="","",VLOOKUP(A10,[1]令和3年度契約状況調査票!$D:$AR,29,FALSE))</f>
        <v/>
      </c>
      <c r="N10" s="31" t="str">
        <f>IF(A10="","",IF(VLOOKUP(A10,[1]令和3年度契約状況調査票!$D:$AR,29,FALSE)="国所管",VLOOKUP(A10,[1]令和3年度契約状況調査票!$D:$AR,23,FALSE),""))</f>
        <v/>
      </c>
      <c r="O10" s="32" t="str">
        <f>IF(A10="","",IF(AND(Q10="○",P10="分担契約/単価契約"),"単価契約"&amp;CHAR(10)&amp;"予定調達総額 "&amp;TEXT(VLOOKUP(A10,[1]令和3年度契約状況調査票!$D:$AR,17,FALSE),"#,##0円")&amp;"(B)"&amp;CHAR(10)&amp;"分担契約"&amp;CHAR(10)&amp;VLOOKUP(A10,[1]令和3年度契約状況調査票!$D:$AR,33,FALSE),IF(AND(Q10="○",P10="分担契約"),"分担契約"&amp;CHAR(10)&amp;"契約総額 "&amp;TEXT(VLOOKUP(A10,[1]令和3年度契約状況調査票!$D:$AR,17,FALSE),"#,##0円")&amp;"(B)"&amp;CHAR(10)&amp;VLOOKUP(A10,[1]令和3年度契約状況調査票!$D:$AR,33,FALSE),(IF(P10="分担契約/単価契約","単価契約"&amp;CHAR(10)&amp;"予定調達総額 "&amp;TEXT(VLOOKUP(A10,[1]令和3年度契約状況調査票!$D:$AR,17,FALSE),"#,##0円")&amp;CHAR(10)&amp;"分担契約"&amp;CHAR(10)&amp;VLOOKUP(A10,[1]令和3年度契約状況調査票!$D:$AR,33,FALSE),IF(P10="分担契約","分担契約"&amp;CHAR(10)&amp;"契約総額 "&amp;TEXT(VLOOKUP(A10,[1]令和3年度契約状況調査票!$D:$AR,17,FALSE),"#,##0円")&amp;CHAR(10)&amp;VLOOKUP(A10,[1]令和3年度契約状況調査票!$D:$AR,33,FALSE),IF(P10="単価契約","単価契約"&amp;CHAR(10)&amp;"予定調達総額 "&amp;TEXT(VLOOKUP(A10,[1]令和3年度契約状況調査票!$D:$AR,17,FALSE),"#,##0円")&amp;CHAR(10)&amp;VLOOKUP(A10,[1]令和3年度契約状況調査票!$D:$AR,33,FALSE),VLOOKUP(A10,[1]令和3年度契約状況調査票!$D:$AR,33,FALSE))))))))</f>
        <v/>
      </c>
      <c r="P10" s="51" t="str">
        <f>IF(A10="","",VLOOKUP(A10,[1]令和3年度契約状況調査票!$D:$BY,54,FALSE))</f>
        <v/>
      </c>
      <c r="Q10" s="51" t="str">
        <f>IF(A10="","",IF(VLOOKUP(A10,[1]令和3年度契約状況調査票!$D:$AR,22,FALSE)="②同種の他の契約の予定価格を類推されるおそれがあるため公表しない","×","○"))</f>
        <v/>
      </c>
    </row>
    <row r="11" spans="1:17" s="21" customFormat="1" ht="60" customHeight="1" x14ac:dyDescent="0.15">
      <c r="A11" s="22" t="str">
        <f>IF(MAX([1]令和3年度契約状況調査票!D9:D249)&gt;=ROW()-5,ROW()-5,"")</f>
        <v/>
      </c>
      <c r="B11" s="23" t="str">
        <f>IF(A11="","",VLOOKUP(A11,[1]令和3年度契約状況調査票!$D:$AR,6,FALSE))</f>
        <v/>
      </c>
      <c r="C11" s="24" t="str">
        <f>IF(A11="","",VLOOKUP(A11,[1]令和3年度契約状況調査票!$D:$AR,7,FALSE))</f>
        <v/>
      </c>
      <c r="D11" s="52" t="str">
        <f>IF(A11="","",VLOOKUP(A11,[1]令和3年度契約状況調査票!$D:$AR,10,FALSE))</f>
        <v/>
      </c>
      <c r="E11" s="23" t="str">
        <f>IF(A11="","",VLOOKUP(A11,[1]令和3年度契約状況調査票!$D:$AR,11,FALSE))</f>
        <v/>
      </c>
      <c r="F11" s="26" t="str">
        <f>IF(A11="","",VLOOKUP(A11,[1]令和3年度契約状況調査票!$D:$AR,12,FALSE))</f>
        <v/>
      </c>
      <c r="G11" s="27" t="str">
        <f>IF(A11="","",VLOOKUP(A11,[1]令和3年度契約状況調査票!$D:$AR,32,FALSE))</f>
        <v/>
      </c>
      <c r="H11" s="28" t="str">
        <f>IF(A11="","",IF(VLOOKUP(A11,[1]令和3年度契約状況調査票!$D:$AR,22,FALSE)="②同種の他の契約の予定価格を類推されるおそれがあるため公表しない","同種の他の契約の予定価格を類推されるおそれがあるため公表しない",IF(VLOOKUP(A11,[1]令和3年度契約状況調査票!$D:$AR,22,FALSE)="－","－",IF(VLOOKUP(A11,[1]令和3年度契約状況調査票!$D:$AR,8,FALSE)&lt;&gt;"",TEXT(VLOOKUP(A11,[1]令和3年度契約状況調査票!$D:$AR,15,FALSE),"#,##0円")&amp;CHAR(10)&amp;"(A)",VLOOKUP(A11,[1]令和3年度契約状況調査票!$D:$AR,15,FALSE)))))</f>
        <v/>
      </c>
      <c r="I11" s="28" t="str">
        <f>IF(A11="","",VLOOKUP(A11,[1]令和3年度契約状況調査票!$D:$AR,16,FALSE))</f>
        <v/>
      </c>
      <c r="J11" s="30" t="str">
        <f>IF(A11="","",IF(VLOOKUP(A11,[1]令和3年度契約状況調査票!$D:$AR,22,FALSE)="②同種の他の契約の予定価格を類推されるおそれがあるため公表しない","－",IF(VLOOKUP(A11,[1]令和3年度契約状況調査票!$D:$AR,22,FALSE)="－","－",IF(VLOOKUP(A11,[1]令和3年度契約状況調査票!$D:$AR,8,FALSE)&lt;&gt;"",TEXT(VLOOKUP(A11,[1]令和3年度契約状況調査票!$D:$AR,18,FALSE),"#.0%")&amp;CHAR(10)&amp;"(B/A×100)",VLOOKUP(A11,[1]令和3年度契約状況調査票!$D:$AR,18,FALSE)))))</f>
        <v/>
      </c>
      <c r="K11" s="53" t="s">
        <v>30</v>
      </c>
      <c r="L11" s="30" t="str">
        <f>IF(A11="","",IF(VLOOKUP(A11,[1]令和3年度契約状況調査票!$D:$AR,28,FALSE)="①公益社団法人","公社",IF(VLOOKUP(A11,[1]令和3年度契約状況調査票!$D:$AR,28,FALSE)="②公益財団法人","公財","")))</f>
        <v/>
      </c>
      <c r="M11" s="30" t="str">
        <f>IF(A11="","",VLOOKUP(A11,[1]令和3年度契約状況調査票!$D:$AR,29,FALSE))</f>
        <v/>
      </c>
      <c r="N11" s="31" t="str">
        <f>IF(A11="","",IF(VLOOKUP(A11,[1]令和3年度契約状況調査票!$D:$AR,29,FALSE)="国所管",VLOOKUP(A11,[1]令和3年度契約状況調査票!$D:$AR,23,FALSE),""))</f>
        <v/>
      </c>
      <c r="O11" s="32" t="str">
        <f>IF(A11="","",IF(AND(Q11="○",P11="分担契約/単価契約"),"単価契約"&amp;CHAR(10)&amp;"予定調達総額 "&amp;TEXT(VLOOKUP(A11,[1]令和3年度契約状況調査票!$D:$AR,17,FALSE),"#,##0円")&amp;"(B)"&amp;CHAR(10)&amp;"分担契約"&amp;CHAR(10)&amp;VLOOKUP(A11,[1]令和3年度契約状況調査票!$D:$AR,33,FALSE),IF(AND(Q11="○",P11="分担契約"),"分担契約"&amp;CHAR(10)&amp;"契約総額 "&amp;TEXT(VLOOKUP(A11,[1]令和3年度契約状況調査票!$D:$AR,17,FALSE),"#,##0円")&amp;"(B)"&amp;CHAR(10)&amp;VLOOKUP(A11,[1]令和3年度契約状況調査票!$D:$AR,33,FALSE),(IF(P11="分担契約/単価契約","単価契約"&amp;CHAR(10)&amp;"予定調達総額 "&amp;TEXT(VLOOKUP(A11,[1]令和3年度契約状況調査票!$D:$AR,17,FALSE),"#,##0円")&amp;CHAR(10)&amp;"分担契約"&amp;CHAR(10)&amp;VLOOKUP(A11,[1]令和3年度契約状況調査票!$D:$AR,33,FALSE),IF(P11="分担契約","分担契約"&amp;CHAR(10)&amp;"契約総額 "&amp;TEXT(VLOOKUP(A11,[1]令和3年度契約状況調査票!$D:$AR,17,FALSE),"#,##0円")&amp;CHAR(10)&amp;VLOOKUP(A11,[1]令和3年度契約状況調査票!$D:$AR,33,FALSE),IF(P11="単価契約","単価契約"&amp;CHAR(10)&amp;"予定調達総額 "&amp;TEXT(VLOOKUP(A11,[1]令和3年度契約状況調査票!$D:$AR,17,FALSE),"#,##0円")&amp;CHAR(10)&amp;VLOOKUP(A11,[1]令和3年度契約状況調査票!$D:$AR,33,FALSE),VLOOKUP(A11,[1]令和3年度契約状況調査票!$D:$AR,33,FALSE))))))))</f>
        <v/>
      </c>
      <c r="P11" s="51" t="str">
        <f>IF(A11="","",VLOOKUP(A11,[1]令和3年度契約状況調査票!$D:$BY,54,FALSE))</f>
        <v/>
      </c>
      <c r="Q11" s="51" t="str">
        <f>IF(A11="","",IF(VLOOKUP(A11,[1]令和3年度契約状況調査票!$D:$AR,22,FALSE)="②同種の他の契約の予定価格を類推されるおそれがあるため公表しない","×","○"))</f>
        <v/>
      </c>
    </row>
    <row r="12" spans="1:17" s="21" customFormat="1" ht="60" customHeight="1" x14ac:dyDescent="0.15">
      <c r="A12" s="22" t="str">
        <f>IF(MAX([1]令和3年度契約状況調査票!D9:D250)&gt;=ROW()-5,ROW()-5,"")</f>
        <v/>
      </c>
      <c r="B12" s="23" t="str">
        <f>IF(A12="","",VLOOKUP(A12,[1]令和3年度契約状況調査票!$D:$AR,6,FALSE))</f>
        <v/>
      </c>
      <c r="C12" s="24" t="str">
        <f>IF(A12="","",VLOOKUP(A12,[1]令和3年度契約状況調査票!$D:$AR,7,FALSE))</f>
        <v/>
      </c>
      <c r="D12" s="52" t="str">
        <f>IF(A12="","",VLOOKUP(A12,[1]令和3年度契約状況調査票!$D:$AR,10,FALSE))</f>
        <v/>
      </c>
      <c r="E12" s="23" t="str">
        <f>IF(A12="","",VLOOKUP(A12,[1]令和3年度契約状況調査票!$D:$AR,11,FALSE))</f>
        <v/>
      </c>
      <c r="F12" s="26" t="str">
        <f>IF(A12="","",VLOOKUP(A12,[1]令和3年度契約状況調査票!$D:$AR,12,FALSE))</f>
        <v/>
      </c>
      <c r="G12" s="27" t="str">
        <f>IF(A12="","",VLOOKUP(A12,[1]令和3年度契約状況調査票!$D:$AR,32,FALSE))</f>
        <v/>
      </c>
      <c r="H12" s="28" t="str">
        <f>IF(A12="","",IF(VLOOKUP(A12,[1]令和3年度契約状況調査票!$D:$AR,22,FALSE)="②同種の他の契約の予定価格を類推されるおそれがあるため公表しない","同種の他の契約の予定価格を類推されるおそれがあるため公表しない",IF(VLOOKUP(A12,[1]令和3年度契約状況調査票!$D:$AR,22,FALSE)="－","－",IF(VLOOKUP(A12,[1]令和3年度契約状況調査票!$D:$AR,8,FALSE)&lt;&gt;"",TEXT(VLOOKUP(A12,[1]令和3年度契約状況調査票!$D:$AR,15,FALSE),"#,##0円")&amp;CHAR(10)&amp;"(A)",VLOOKUP(A12,[1]令和3年度契約状況調査票!$D:$AR,15,FALSE)))))</f>
        <v/>
      </c>
      <c r="I12" s="28" t="str">
        <f>IF(A12="","",VLOOKUP(A12,[1]令和3年度契約状況調査票!$D:$AR,16,FALSE))</f>
        <v/>
      </c>
      <c r="J12" s="30" t="str">
        <f>IF(A12="","",IF(VLOOKUP(A12,[1]令和3年度契約状況調査票!$D:$AR,22,FALSE)="②同種の他の契約の予定価格を類推されるおそれがあるため公表しない","－",IF(VLOOKUP(A12,[1]令和3年度契約状況調査票!$D:$AR,22,FALSE)="－","－",IF(VLOOKUP(A12,[1]令和3年度契約状況調査票!$D:$AR,8,FALSE)&lt;&gt;"",TEXT(VLOOKUP(A12,[1]令和3年度契約状況調査票!$D:$AR,18,FALSE),"#.0%")&amp;CHAR(10)&amp;"(B/A×100)",VLOOKUP(A12,[1]令和3年度契約状況調査票!$D:$AR,18,FALSE)))))</f>
        <v/>
      </c>
      <c r="K12" s="53" t="s">
        <v>30</v>
      </c>
      <c r="L12" s="30" t="str">
        <f>IF(A12="","",IF(VLOOKUP(A12,[1]令和3年度契約状況調査票!$D:$AR,28,FALSE)="①公益社団法人","公社",IF(VLOOKUP(A12,[1]令和3年度契約状況調査票!$D:$AR,28,FALSE)="②公益財団法人","公財","")))</f>
        <v/>
      </c>
      <c r="M12" s="30" t="str">
        <f>IF(A12="","",VLOOKUP(A12,[1]令和3年度契約状況調査票!$D:$AR,29,FALSE))</f>
        <v/>
      </c>
      <c r="N12" s="31" t="str">
        <f>IF(A12="","",IF(VLOOKUP(A12,[1]令和3年度契約状況調査票!$D:$AR,29,FALSE)="国所管",VLOOKUP(A12,[1]令和3年度契約状況調査票!$D:$AR,23,FALSE),""))</f>
        <v/>
      </c>
      <c r="O12" s="32" t="str">
        <f>IF(A12="","",IF(AND(Q12="○",P12="分担契約/単価契約"),"単価契約"&amp;CHAR(10)&amp;"予定調達総額 "&amp;TEXT(VLOOKUP(A12,[1]令和3年度契約状況調査票!$D:$AR,17,FALSE),"#,##0円")&amp;"(B)"&amp;CHAR(10)&amp;"分担契約"&amp;CHAR(10)&amp;VLOOKUP(A12,[1]令和3年度契約状況調査票!$D:$AR,33,FALSE),IF(AND(Q12="○",P12="分担契約"),"分担契約"&amp;CHAR(10)&amp;"契約総額 "&amp;TEXT(VLOOKUP(A12,[1]令和3年度契約状況調査票!$D:$AR,17,FALSE),"#,##0円")&amp;"(B)"&amp;CHAR(10)&amp;VLOOKUP(A12,[1]令和3年度契約状況調査票!$D:$AR,33,FALSE),(IF(P12="分担契約/単価契約","単価契約"&amp;CHAR(10)&amp;"予定調達総額 "&amp;TEXT(VLOOKUP(A12,[1]令和3年度契約状況調査票!$D:$AR,17,FALSE),"#,##0円")&amp;CHAR(10)&amp;"分担契約"&amp;CHAR(10)&amp;VLOOKUP(A12,[1]令和3年度契約状況調査票!$D:$AR,33,FALSE),IF(P12="分担契約","分担契約"&amp;CHAR(10)&amp;"契約総額 "&amp;TEXT(VLOOKUP(A12,[1]令和3年度契約状況調査票!$D:$AR,17,FALSE),"#,##0円")&amp;CHAR(10)&amp;VLOOKUP(A12,[1]令和3年度契約状況調査票!$D:$AR,33,FALSE),IF(P12="単価契約","単価契約"&amp;CHAR(10)&amp;"予定調達総額 "&amp;TEXT(VLOOKUP(A12,[1]令和3年度契約状況調査票!$D:$AR,17,FALSE),"#,##0円")&amp;CHAR(10)&amp;VLOOKUP(A12,[1]令和3年度契約状況調査票!$D:$AR,33,FALSE),VLOOKUP(A12,[1]令和3年度契約状況調査票!$D:$AR,33,FALSE))))))))</f>
        <v/>
      </c>
      <c r="P12" s="51" t="str">
        <f>IF(A12="","",VLOOKUP(A12,[1]令和3年度契約状況調査票!$D:$BY,54,FALSE))</f>
        <v/>
      </c>
      <c r="Q12" s="51" t="str">
        <f>IF(A12="","",IF(VLOOKUP(A12,[1]令和3年度契約状況調査票!$D:$AR,22,FALSE)="②同種の他の契約の予定価格を類推されるおそれがあるため公表しない","×","○"))</f>
        <v/>
      </c>
    </row>
    <row r="13" spans="1:17" s="21" customFormat="1" ht="60" customHeight="1" x14ac:dyDescent="0.15">
      <c r="A13" s="22" t="str">
        <f>IF(MAX([1]令和3年度契約状況調査票!D9:D251)&gt;=ROW()-5,ROW()-5,"")</f>
        <v/>
      </c>
      <c r="B13" s="23" t="str">
        <f>IF(A13="","",VLOOKUP(A13,[1]令和3年度契約状況調査票!$D:$AR,6,FALSE))</f>
        <v/>
      </c>
      <c r="C13" s="24" t="str">
        <f>IF(A13="","",VLOOKUP(A13,[1]令和3年度契約状況調査票!$D:$AR,7,FALSE))</f>
        <v/>
      </c>
      <c r="D13" s="52" t="str">
        <f>IF(A13="","",VLOOKUP(A13,[1]令和3年度契約状況調査票!$D:$AR,10,FALSE))</f>
        <v/>
      </c>
      <c r="E13" s="23" t="str">
        <f>IF(A13="","",VLOOKUP(A13,[1]令和3年度契約状況調査票!$D:$AR,11,FALSE))</f>
        <v/>
      </c>
      <c r="F13" s="26" t="str">
        <f>IF(A13="","",VLOOKUP(A13,[1]令和3年度契約状況調査票!$D:$AR,12,FALSE))</f>
        <v/>
      </c>
      <c r="G13" s="27" t="str">
        <f>IF(A13="","",VLOOKUP(A13,[1]令和3年度契約状況調査票!$D:$AR,32,FALSE))</f>
        <v/>
      </c>
      <c r="H13" s="28" t="str">
        <f>IF(A13="","",IF(VLOOKUP(A13,[1]令和3年度契約状況調査票!$D:$AR,22,FALSE)="②同種の他の契約の予定価格を類推されるおそれがあるため公表しない","同種の他の契約の予定価格を類推されるおそれがあるため公表しない",IF(VLOOKUP(A13,[1]令和3年度契約状況調査票!$D:$AR,22,FALSE)="－","－",IF(VLOOKUP(A13,[1]令和3年度契約状況調査票!$D:$AR,8,FALSE)&lt;&gt;"",TEXT(VLOOKUP(A13,[1]令和3年度契約状況調査票!$D:$AR,15,FALSE),"#,##0円")&amp;CHAR(10)&amp;"(A)",VLOOKUP(A13,[1]令和3年度契約状況調査票!$D:$AR,15,FALSE)))))</f>
        <v/>
      </c>
      <c r="I13" s="28" t="str">
        <f>IF(A13="","",VLOOKUP(A13,[1]令和3年度契約状況調査票!$D:$AR,16,FALSE))</f>
        <v/>
      </c>
      <c r="J13" s="30" t="str">
        <f>IF(A13="","",IF(VLOOKUP(A13,[1]令和3年度契約状況調査票!$D:$AR,22,FALSE)="②同種の他の契約の予定価格を類推されるおそれがあるため公表しない","－",IF(VLOOKUP(A13,[1]令和3年度契約状況調査票!$D:$AR,22,FALSE)="－","－",IF(VLOOKUP(A13,[1]令和3年度契約状況調査票!$D:$AR,8,FALSE)&lt;&gt;"",TEXT(VLOOKUP(A13,[1]令和3年度契約状況調査票!$D:$AR,18,FALSE),"#.0%")&amp;CHAR(10)&amp;"(B/A×100)",VLOOKUP(A13,[1]令和3年度契約状況調査票!$D:$AR,18,FALSE)))))</f>
        <v/>
      </c>
      <c r="K13" s="53" t="s">
        <v>30</v>
      </c>
      <c r="L13" s="30" t="str">
        <f>IF(A13="","",IF(VLOOKUP(A13,[1]令和3年度契約状況調査票!$D:$AR,28,FALSE)="①公益社団法人","公社",IF(VLOOKUP(A13,[1]令和3年度契約状況調査票!$D:$AR,28,FALSE)="②公益財団法人","公財","")))</f>
        <v/>
      </c>
      <c r="M13" s="30" t="str">
        <f>IF(A13="","",VLOOKUP(A13,[1]令和3年度契約状況調査票!$D:$AR,29,FALSE))</f>
        <v/>
      </c>
      <c r="N13" s="31" t="str">
        <f>IF(A13="","",IF(VLOOKUP(A13,[1]令和3年度契約状況調査票!$D:$AR,29,FALSE)="国所管",VLOOKUP(A13,[1]令和3年度契約状況調査票!$D:$AR,23,FALSE),""))</f>
        <v/>
      </c>
      <c r="O13" s="32" t="str">
        <f>IF(A13="","",IF(AND(Q13="○",P13="分担契約/単価契約"),"単価契約"&amp;CHAR(10)&amp;"予定調達総額 "&amp;TEXT(VLOOKUP(A13,[1]令和3年度契約状況調査票!$D:$AR,17,FALSE),"#,##0円")&amp;"(B)"&amp;CHAR(10)&amp;"分担契約"&amp;CHAR(10)&amp;VLOOKUP(A13,[1]令和3年度契約状況調査票!$D:$AR,33,FALSE),IF(AND(Q13="○",P13="分担契約"),"分担契約"&amp;CHAR(10)&amp;"契約総額 "&amp;TEXT(VLOOKUP(A13,[1]令和3年度契約状況調査票!$D:$AR,17,FALSE),"#,##0円")&amp;"(B)"&amp;CHAR(10)&amp;VLOOKUP(A13,[1]令和3年度契約状況調査票!$D:$AR,33,FALSE),(IF(P13="分担契約/単価契約","単価契約"&amp;CHAR(10)&amp;"予定調達総額 "&amp;TEXT(VLOOKUP(A13,[1]令和3年度契約状況調査票!$D:$AR,17,FALSE),"#,##0円")&amp;CHAR(10)&amp;"分担契約"&amp;CHAR(10)&amp;VLOOKUP(A13,[1]令和3年度契約状況調査票!$D:$AR,33,FALSE),IF(P13="分担契約","分担契約"&amp;CHAR(10)&amp;"契約総額 "&amp;TEXT(VLOOKUP(A13,[1]令和3年度契約状況調査票!$D:$AR,17,FALSE),"#,##0円")&amp;CHAR(10)&amp;VLOOKUP(A13,[1]令和3年度契約状況調査票!$D:$AR,33,FALSE),IF(P13="単価契約","単価契約"&amp;CHAR(10)&amp;"予定調達総額 "&amp;TEXT(VLOOKUP(A13,[1]令和3年度契約状況調査票!$D:$AR,17,FALSE),"#,##0円")&amp;CHAR(10)&amp;VLOOKUP(A13,[1]令和3年度契約状況調査票!$D:$AR,33,FALSE),VLOOKUP(A13,[1]令和3年度契約状況調査票!$D:$AR,33,FALSE))))))))</f>
        <v/>
      </c>
      <c r="P13" s="51" t="str">
        <f>IF(A13="","",VLOOKUP(A13,[1]令和3年度契約状況調査票!$D:$BY,54,FALSE))</f>
        <v/>
      </c>
      <c r="Q13" s="51" t="str">
        <f>IF(A13="","",IF(VLOOKUP(A13,[1]令和3年度契約状況調査票!$D:$AR,22,FALSE)="②同種の他の契約の予定価格を類推されるおそれがあるため公表しない","×","○"))</f>
        <v/>
      </c>
    </row>
    <row r="14" spans="1:17" s="21" customFormat="1" ht="60" customHeight="1" x14ac:dyDescent="0.15">
      <c r="A14" s="22" t="str">
        <f>IF(MAX([1]令和3年度契約状況調査票!D9:D252)&gt;=ROW()-5,ROW()-5,"")</f>
        <v/>
      </c>
      <c r="B14" s="23" t="str">
        <f>IF(A14="","",VLOOKUP(A14,[1]令和3年度契約状況調査票!$D:$AR,6,FALSE))</f>
        <v/>
      </c>
      <c r="C14" s="24" t="str">
        <f>IF(A14="","",VLOOKUP(A14,[1]令和3年度契約状況調査票!$D:$AR,7,FALSE))</f>
        <v/>
      </c>
      <c r="D14" s="52" t="str">
        <f>IF(A14="","",VLOOKUP(A14,[1]令和3年度契約状況調査票!$D:$AR,10,FALSE))</f>
        <v/>
      </c>
      <c r="E14" s="23" t="str">
        <f>IF(A14="","",VLOOKUP(A14,[1]令和3年度契約状況調査票!$D:$AR,11,FALSE))</f>
        <v/>
      </c>
      <c r="F14" s="26" t="str">
        <f>IF(A14="","",VLOOKUP(A14,[1]令和3年度契約状況調査票!$D:$AR,12,FALSE))</f>
        <v/>
      </c>
      <c r="G14" s="27" t="str">
        <f>IF(A14="","",VLOOKUP(A14,[1]令和3年度契約状況調査票!$D:$AR,32,FALSE))</f>
        <v/>
      </c>
      <c r="H14" s="28" t="str">
        <f>IF(A14="","",IF(VLOOKUP(A14,[1]令和3年度契約状況調査票!$D:$AR,22,FALSE)="②同種の他の契約の予定価格を類推されるおそれがあるため公表しない","同種の他の契約の予定価格を類推されるおそれがあるため公表しない",IF(VLOOKUP(A14,[1]令和3年度契約状況調査票!$D:$AR,22,FALSE)="－","－",IF(VLOOKUP(A14,[1]令和3年度契約状況調査票!$D:$AR,8,FALSE)&lt;&gt;"",TEXT(VLOOKUP(A14,[1]令和3年度契約状況調査票!$D:$AR,15,FALSE),"#,##0円")&amp;CHAR(10)&amp;"(A)",VLOOKUP(A14,[1]令和3年度契約状況調査票!$D:$AR,15,FALSE)))))</f>
        <v/>
      </c>
      <c r="I14" s="28" t="str">
        <f>IF(A14="","",VLOOKUP(A14,[1]令和3年度契約状況調査票!$D:$AR,16,FALSE))</f>
        <v/>
      </c>
      <c r="J14" s="30" t="str">
        <f>IF(A14="","",IF(VLOOKUP(A14,[1]令和3年度契約状況調査票!$D:$AR,22,FALSE)="②同種の他の契約の予定価格を類推されるおそれがあるため公表しない","－",IF(VLOOKUP(A14,[1]令和3年度契約状況調査票!$D:$AR,22,FALSE)="－","－",IF(VLOOKUP(A14,[1]令和3年度契約状況調査票!$D:$AR,8,FALSE)&lt;&gt;"",TEXT(VLOOKUP(A14,[1]令和3年度契約状況調査票!$D:$AR,18,FALSE),"#.0%")&amp;CHAR(10)&amp;"(B/A×100)",VLOOKUP(A14,[1]令和3年度契約状況調査票!$D:$AR,18,FALSE)))))</f>
        <v/>
      </c>
      <c r="K14" s="53" t="s">
        <v>30</v>
      </c>
      <c r="L14" s="30" t="str">
        <f>IF(A14="","",IF(VLOOKUP(A14,[1]令和3年度契約状況調査票!$D:$AR,28,FALSE)="①公益社団法人","公社",IF(VLOOKUP(A14,[1]令和3年度契約状況調査票!$D:$AR,28,FALSE)="②公益財団法人","公財","")))</f>
        <v/>
      </c>
      <c r="M14" s="30" t="str">
        <f>IF(A14="","",VLOOKUP(A14,[1]令和3年度契約状況調査票!$D:$AR,29,FALSE))</f>
        <v/>
      </c>
      <c r="N14" s="31" t="str">
        <f>IF(A14="","",IF(VLOOKUP(A14,[1]令和3年度契約状況調査票!$D:$AR,29,FALSE)="国所管",VLOOKUP(A14,[1]令和3年度契約状況調査票!$D:$AR,23,FALSE),""))</f>
        <v/>
      </c>
      <c r="O14" s="32" t="str">
        <f>IF(A14="","",IF(AND(Q14="○",P14="分担契約/単価契約"),"単価契約"&amp;CHAR(10)&amp;"予定調達総額 "&amp;TEXT(VLOOKUP(A14,[1]令和3年度契約状況調査票!$D:$AR,17,FALSE),"#,##0円")&amp;"(B)"&amp;CHAR(10)&amp;"分担契約"&amp;CHAR(10)&amp;VLOOKUP(A14,[1]令和3年度契約状況調査票!$D:$AR,33,FALSE),IF(AND(Q14="○",P14="分担契約"),"分担契約"&amp;CHAR(10)&amp;"契約総額 "&amp;TEXT(VLOOKUP(A14,[1]令和3年度契約状況調査票!$D:$AR,17,FALSE),"#,##0円")&amp;"(B)"&amp;CHAR(10)&amp;VLOOKUP(A14,[1]令和3年度契約状況調査票!$D:$AR,33,FALSE),(IF(P14="分担契約/単価契約","単価契約"&amp;CHAR(10)&amp;"予定調達総額 "&amp;TEXT(VLOOKUP(A14,[1]令和3年度契約状況調査票!$D:$AR,17,FALSE),"#,##0円")&amp;CHAR(10)&amp;"分担契約"&amp;CHAR(10)&amp;VLOOKUP(A14,[1]令和3年度契約状況調査票!$D:$AR,33,FALSE),IF(P14="分担契約","分担契約"&amp;CHAR(10)&amp;"契約総額 "&amp;TEXT(VLOOKUP(A14,[1]令和3年度契約状況調査票!$D:$AR,17,FALSE),"#,##0円")&amp;CHAR(10)&amp;VLOOKUP(A14,[1]令和3年度契約状況調査票!$D:$AR,33,FALSE),IF(P14="単価契約","単価契約"&amp;CHAR(10)&amp;"予定調達総額 "&amp;TEXT(VLOOKUP(A14,[1]令和3年度契約状況調査票!$D:$AR,17,FALSE),"#,##0円")&amp;CHAR(10)&amp;VLOOKUP(A14,[1]令和3年度契約状況調査票!$D:$AR,33,FALSE),VLOOKUP(A14,[1]令和3年度契約状況調査票!$D:$AR,33,FALSE))))))))</f>
        <v/>
      </c>
      <c r="P14" s="51" t="str">
        <f>IF(A14="","",VLOOKUP(A14,[1]令和3年度契約状況調査票!$D:$BY,54,FALSE))</f>
        <v/>
      </c>
      <c r="Q14" s="51" t="str">
        <f>IF(A14="","",IF(VLOOKUP(A14,[1]令和3年度契約状況調査票!$D:$AR,22,FALSE)="②同種の他の契約の予定価格を類推されるおそれがあるため公表しない","×","○"))</f>
        <v/>
      </c>
    </row>
    <row r="15" spans="1:17" s="21" customFormat="1" ht="60" customHeight="1" x14ac:dyDescent="0.15">
      <c r="A15" s="22" t="str">
        <f>IF(MAX([1]令和3年度契約状況調査票!D9:D253)&gt;=ROW()-5,ROW()-5,"")</f>
        <v/>
      </c>
      <c r="B15" s="23" t="str">
        <f>IF(A15="","",VLOOKUP(A15,[1]令和3年度契約状況調査票!$D:$AR,6,FALSE))</f>
        <v/>
      </c>
      <c r="C15" s="24" t="str">
        <f>IF(A15="","",VLOOKUP(A15,[1]令和3年度契約状況調査票!$D:$AR,7,FALSE))</f>
        <v/>
      </c>
      <c r="D15" s="52" t="str">
        <f>IF(A15="","",VLOOKUP(A15,[1]令和3年度契約状況調査票!$D:$AR,10,FALSE))</f>
        <v/>
      </c>
      <c r="E15" s="23" t="str">
        <f>IF(A15="","",VLOOKUP(A15,[1]令和3年度契約状況調査票!$D:$AR,11,FALSE))</f>
        <v/>
      </c>
      <c r="F15" s="26" t="str">
        <f>IF(A15="","",VLOOKUP(A15,[1]令和3年度契約状況調査票!$D:$AR,12,FALSE))</f>
        <v/>
      </c>
      <c r="G15" s="27" t="str">
        <f>IF(A15="","",VLOOKUP(A15,[1]令和3年度契約状況調査票!$D:$AR,32,FALSE))</f>
        <v/>
      </c>
      <c r="H15" s="28" t="str">
        <f>IF(A15="","",IF(VLOOKUP(A15,[1]令和3年度契約状況調査票!$D:$AR,22,FALSE)="②同種の他の契約の予定価格を類推されるおそれがあるため公表しない","同種の他の契約の予定価格を類推されるおそれがあるため公表しない",IF(VLOOKUP(A15,[1]令和3年度契約状況調査票!$D:$AR,22,FALSE)="－","－",IF(VLOOKUP(A15,[1]令和3年度契約状況調査票!$D:$AR,8,FALSE)&lt;&gt;"",TEXT(VLOOKUP(A15,[1]令和3年度契約状況調査票!$D:$AR,15,FALSE),"#,##0円")&amp;CHAR(10)&amp;"(A)",VLOOKUP(A15,[1]令和3年度契約状況調査票!$D:$AR,15,FALSE)))))</f>
        <v/>
      </c>
      <c r="I15" s="28" t="str">
        <f>IF(A15="","",VLOOKUP(A15,[1]令和3年度契約状況調査票!$D:$AR,16,FALSE))</f>
        <v/>
      </c>
      <c r="J15" s="30" t="str">
        <f>IF(A15="","",IF(VLOOKUP(A15,[1]令和3年度契約状況調査票!$D:$AR,22,FALSE)="②同種の他の契約の予定価格を類推されるおそれがあるため公表しない","－",IF(VLOOKUP(A15,[1]令和3年度契約状況調査票!$D:$AR,22,FALSE)="－","－",IF(VLOOKUP(A15,[1]令和3年度契約状況調査票!$D:$AR,8,FALSE)&lt;&gt;"",TEXT(VLOOKUP(A15,[1]令和3年度契約状況調査票!$D:$AR,18,FALSE),"#.0%")&amp;CHAR(10)&amp;"(B/A×100)",VLOOKUP(A15,[1]令和3年度契約状況調査票!$D:$AR,18,FALSE)))))</f>
        <v/>
      </c>
      <c r="K15" s="53" t="s">
        <v>30</v>
      </c>
      <c r="L15" s="30" t="str">
        <f>IF(A15="","",IF(VLOOKUP(A15,[1]令和3年度契約状況調査票!$D:$AR,28,FALSE)="①公益社団法人","公社",IF(VLOOKUP(A15,[1]令和3年度契約状況調査票!$D:$AR,28,FALSE)="②公益財団法人","公財","")))</f>
        <v/>
      </c>
      <c r="M15" s="30" t="str">
        <f>IF(A15="","",VLOOKUP(A15,[1]令和3年度契約状況調査票!$D:$AR,29,FALSE))</f>
        <v/>
      </c>
      <c r="N15" s="31" t="str">
        <f>IF(A15="","",IF(VLOOKUP(A15,[1]令和3年度契約状況調査票!$D:$AR,29,FALSE)="国所管",VLOOKUP(A15,[1]令和3年度契約状況調査票!$D:$AR,23,FALSE),""))</f>
        <v/>
      </c>
      <c r="O15" s="32" t="str">
        <f>IF(A15="","",IF(AND(Q15="○",P15="分担契約/単価契約"),"単価契約"&amp;CHAR(10)&amp;"予定調達総額 "&amp;TEXT(VLOOKUP(A15,[1]令和3年度契約状況調査票!$D:$AR,17,FALSE),"#,##0円")&amp;"(B)"&amp;CHAR(10)&amp;"分担契約"&amp;CHAR(10)&amp;VLOOKUP(A15,[1]令和3年度契約状況調査票!$D:$AR,33,FALSE),IF(AND(Q15="○",P15="分担契約"),"分担契約"&amp;CHAR(10)&amp;"契約総額 "&amp;TEXT(VLOOKUP(A15,[1]令和3年度契約状況調査票!$D:$AR,17,FALSE),"#,##0円")&amp;"(B)"&amp;CHAR(10)&amp;VLOOKUP(A15,[1]令和3年度契約状況調査票!$D:$AR,33,FALSE),(IF(P15="分担契約/単価契約","単価契約"&amp;CHAR(10)&amp;"予定調達総額 "&amp;TEXT(VLOOKUP(A15,[1]令和3年度契約状況調査票!$D:$AR,17,FALSE),"#,##0円")&amp;CHAR(10)&amp;"分担契約"&amp;CHAR(10)&amp;VLOOKUP(A15,[1]令和3年度契約状況調査票!$D:$AR,33,FALSE),IF(P15="分担契約","分担契約"&amp;CHAR(10)&amp;"契約総額 "&amp;TEXT(VLOOKUP(A15,[1]令和3年度契約状況調査票!$D:$AR,17,FALSE),"#,##0円")&amp;CHAR(10)&amp;VLOOKUP(A15,[1]令和3年度契約状況調査票!$D:$AR,33,FALSE),IF(P15="単価契約","単価契約"&amp;CHAR(10)&amp;"予定調達総額 "&amp;TEXT(VLOOKUP(A15,[1]令和3年度契約状況調査票!$D:$AR,17,FALSE),"#,##0円")&amp;CHAR(10)&amp;VLOOKUP(A15,[1]令和3年度契約状況調査票!$D:$AR,33,FALSE),VLOOKUP(A15,[1]令和3年度契約状況調査票!$D:$AR,33,FALSE))))))))</f>
        <v/>
      </c>
      <c r="P15" s="51" t="str">
        <f>IF(A15="","",VLOOKUP(A15,[1]令和3年度契約状況調査票!$D:$BY,54,FALSE))</f>
        <v/>
      </c>
      <c r="Q15" s="51" t="str">
        <f>IF(A15="","",IF(VLOOKUP(A15,[1]令和3年度契約状況調査票!$D:$AR,22,FALSE)="②同種の他の契約の予定価格を類推されるおそれがあるため公表しない","×","○"))</f>
        <v/>
      </c>
    </row>
    <row r="16" spans="1:17" s="21" customFormat="1" ht="67.5" hidden="1" customHeight="1" x14ac:dyDescent="0.15">
      <c r="A16" s="22" t="str">
        <f>IF(MAX([1]令和3年度契約状況調査票!D10:D254)&gt;=ROW()-5,ROW()-5,"")</f>
        <v/>
      </c>
      <c r="B16" s="23" t="str">
        <f>IF(A16="","",VLOOKUP(A16,[1]令和3年度契約状況調査票!$D:$AR,6,FALSE))</f>
        <v/>
      </c>
      <c r="C16" s="24" t="str">
        <f>IF(A16="","",VLOOKUP(A16,[1]令和3年度契約状況調査票!$D:$AR,7,FALSE))</f>
        <v/>
      </c>
      <c r="D16" s="52" t="str">
        <f>IF(A16="","",VLOOKUP(A16,[1]令和3年度契約状況調査票!$D:$AR,10,FALSE))</f>
        <v/>
      </c>
      <c r="E16" s="23" t="str">
        <f>IF(A16="","",VLOOKUP(A16,[1]令和3年度契約状況調査票!$D:$AR,11,FALSE))</f>
        <v/>
      </c>
      <c r="F16" s="26" t="str">
        <f>IF(A16="","",VLOOKUP(A16,[1]令和3年度契約状況調査票!$D:$AR,12,FALSE))</f>
        <v/>
      </c>
      <c r="G16" s="27" t="str">
        <f>IF(A16="","",VLOOKUP(A16,[1]令和3年度契約状況調査票!$D:$AR,32,FALSE))</f>
        <v/>
      </c>
      <c r="H16" s="28" t="str">
        <f>IF(A16="","",IF(VLOOKUP(A16,[1]令和3年度契約状況調査票!$D:$AR,22,FALSE)="②同種の他の契約の予定価格を類推されるおそれがあるため公表しない","同種の他の契約の予定価格を類推されるおそれがあるため公表しない",IF(VLOOKUP(A16,[1]令和3年度契約状況調査票!$D:$AR,22,FALSE)="－","－",IF(VLOOKUP(A16,[1]令和3年度契約状況調査票!$D:$AR,8,FALSE)&lt;&gt;"",TEXT(VLOOKUP(A16,[1]令和3年度契約状況調査票!$D:$AR,15,FALSE),"#,##0円")&amp;CHAR(10)&amp;"(A)",VLOOKUP(A16,[1]令和3年度契約状況調査票!$D:$AR,15,FALSE)))))</f>
        <v/>
      </c>
      <c r="I16" s="28" t="str">
        <f>IF(A16="","",VLOOKUP(A16,[1]令和3年度契約状況調査票!$D:$AR,16,FALSE))</f>
        <v/>
      </c>
      <c r="J16" s="30" t="str">
        <f>IF(A16="","",IF(VLOOKUP(A16,[1]令和3年度契約状況調査票!$D:$AR,22,FALSE)="②同種の他の契約の予定価格を類推されるおそれがあるため公表しない","－",IF(VLOOKUP(A16,[1]令和3年度契約状況調査票!$D:$AR,22,FALSE)="－","－",IF(VLOOKUP(A16,[1]令和3年度契約状況調査票!$D:$AR,8,FALSE)&lt;&gt;"",TEXT(VLOOKUP(A16,[1]令和3年度契約状況調査票!$D:$AR,18,FALSE),"#.0%")&amp;CHAR(10)&amp;"(B/A×100)",VLOOKUP(A16,[1]令和3年度契約状況調査票!$D:$AR,18,FALSE)))))</f>
        <v/>
      </c>
      <c r="K16" s="53" t="s">
        <v>30</v>
      </c>
      <c r="L16" s="30" t="str">
        <f>IF(A16="","",IF(VLOOKUP(A16,[1]令和3年度契約状況調査票!$D:$AR,28,FALSE)="①公益社団法人","公社",IF(VLOOKUP(A16,[1]令和3年度契約状況調査票!$D:$AR,28,FALSE)="②公益財団法人","公財","")))</f>
        <v/>
      </c>
      <c r="M16" s="30" t="str">
        <f>IF(A16="","",VLOOKUP(A16,[1]令和3年度契約状況調査票!$D:$AR,29,FALSE))</f>
        <v/>
      </c>
      <c r="N16" s="31" t="str">
        <f>IF(A16="","",IF(VLOOKUP(A16,[1]令和3年度契約状況調査票!$D:$AR,29,FALSE)="国所管",VLOOKUP(A16,[1]令和3年度契約状況調査票!$D:$AR,23,FALSE),""))</f>
        <v/>
      </c>
      <c r="O16" s="32" t="str">
        <f>IF(A16="","",IF(AND(Q16="○",P16="分担契約/単価契約"),"単価契約"&amp;CHAR(10)&amp;"予定調達総額 "&amp;TEXT(VLOOKUP(A16,[1]令和3年度契約状況調査票!$D:$AR,17,FALSE),"#,##0円")&amp;"(B)"&amp;CHAR(10)&amp;"分担契約"&amp;CHAR(10)&amp;VLOOKUP(A16,[1]令和3年度契約状況調査票!$D:$AR,33,FALSE),IF(AND(Q16="○",P16="分担契約"),"分担契約"&amp;CHAR(10)&amp;"契約総額 "&amp;TEXT(VLOOKUP(A16,[1]令和3年度契約状況調査票!$D:$AR,17,FALSE),"#,##0円")&amp;"(B)"&amp;CHAR(10)&amp;VLOOKUP(A16,[1]令和3年度契約状況調査票!$D:$AR,33,FALSE),(IF(P16="分担契約/単価契約","単価契約"&amp;CHAR(10)&amp;"予定調達総額 "&amp;TEXT(VLOOKUP(A16,[1]令和3年度契約状況調査票!$D:$AR,17,FALSE),"#,##0円")&amp;CHAR(10)&amp;"分担契約"&amp;CHAR(10)&amp;VLOOKUP(A16,[1]令和3年度契約状況調査票!$D:$AR,33,FALSE),IF(P16="分担契約","分担契約"&amp;CHAR(10)&amp;"契約総額 "&amp;TEXT(VLOOKUP(A16,[1]令和3年度契約状況調査票!$D:$AR,17,FALSE),"#,##0円")&amp;CHAR(10)&amp;VLOOKUP(A16,[1]令和3年度契約状況調査票!$D:$AR,33,FALSE),IF(P16="単価契約","単価契約"&amp;CHAR(10)&amp;"予定調達総額 "&amp;TEXT(VLOOKUP(A16,[1]令和3年度契約状況調査票!$D:$AR,17,FALSE),"#,##0円")&amp;CHAR(10)&amp;VLOOKUP(A16,[1]令和3年度契約状況調査票!$D:$AR,33,FALSE),VLOOKUP(A16,[1]令和3年度契約状況調査票!$D:$AR,33,FALSE))))))))</f>
        <v/>
      </c>
      <c r="P16" s="51" t="str">
        <f>IF(A16="","",VLOOKUP(A16,[1]令和3年度契約状況調査票!$D:$BY,54,FALSE))</f>
        <v/>
      </c>
      <c r="Q16" s="51" t="str">
        <f>IF(A16="","",IF(VLOOKUP(A16,[1]令和3年度契約状況調査票!$D:$AR,22,FALSE)="②同種の他の契約の予定価格を類推されるおそれがあるため公表しない","×","○"))</f>
        <v/>
      </c>
    </row>
    <row r="17" spans="1:17" s="21" customFormat="1" ht="60" hidden="1" customHeight="1" x14ac:dyDescent="0.15">
      <c r="A17" s="22" t="str">
        <f>IF(MAX([1]令和3年度契約状況調査票!D11:D255)&gt;=ROW()-5,ROW()-5,"")</f>
        <v/>
      </c>
      <c r="B17" s="23" t="str">
        <f>IF(A17="","",VLOOKUP(A17,[1]令和3年度契約状況調査票!$D:$AR,6,FALSE))</f>
        <v/>
      </c>
      <c r="C17" s="24" t="str">
        <f>IF(A17="","",VLOOKUP(A17,[1]令和3年度契約状況調査票!$D:$AR,7,FALSE))</f>
        <v/>
      </c>
      <c r="D17" s="52" t="str">
        <f>IF(A17="","",VLOOKUP(A17,[1]令和3年度契約状況調査票!$D:$AR,10,FALSE))</f>
        <v/>
      </c>
      <c r="E17" s="23" t="str">
        <f>IF(A17="","",VLOOKUP(A17,[1]令和3年度契約状況調査票!$D:$AR,11,FALSE))</f>
        <v/>
      </c>
      <c r="F17" s="26" t="str">
        <f>IF(A17="","",VLOOKUP(A17,[1]令和3年度契約状況調査票!$D:$AR,12,FALSE))</f>
        <v/>
      </c>
      <c r="G17" s="27" t="str">
        <f>IF(A17="","",VLOOKUP(A17,[1]令和3年度契約状況調査票!$D:$AR,32,FALSE))</f>
        <v/>
      </c>
      <c r="H17" s="28" t="str">
        <f>IF(A17="","",IF(VLOOKUP(A17,[1]令和3年度契約状況調査票!$D:$AR,22,FALSE)="②同種の他の契約の予定価格を類推されるおそれがあるため公表しない","同種の他の契約の予定価格を類推されるおそれがあるため公表しない",IF(VLOOKUP(A17,[1]令和3年度契約状況調査票!$D:$AR,22,FALSE)="－","－",IF(VLOOKUP(A17,[1]令和3年度契約状況調査票!$D:$AR,8,FALSE)&lt;&gt;"",TEXT(VLOOKUP(A17,[1]令和3年度契約状況調査票!$D:$AR,15,FALSE),"#,##0円")&amp;CHAR(10)&amp;"(A)",VLOOKUP(A17,[1]令和3年度契約状況調査票!$D:$AR,15,FALSE)))))</f>
        <v/>
      </c>
      <c r="I17" s="28" t="str">
        <f>IF(A17="","",VLOOKUP(A17,[1]令和3年度契約状況調査票!$D:$AR,16,FALSE))</f>
        <v/>
      </c>
      <c r="J17" s="30" t="str">
        <f>IF(A17="","",IF(VLOOKUP(A17,[1]令和3年度契約状況調査票!$D:$AR,22,FALSE)="②同種の他の契約の予定価格を類推されるおそれがあるため公表しない","－",IF(VLOOKUP(A17,[1]令和3年度契約状況調査票!$D:$AR,22,FALSE)="－","－",IF(VLOOKUP(A17,[1]令和3年度契約状況調査票!$D:$AR,8,FALSE)&lt;&gt;"",TEXT(VLOOKUP(A17,[1]令和3年度契約状況調査票!$D:$AR,18,FALSE),"#.0%")&amp;CHAR(10)&amp;"(B/A×100)",VLOOKUP(A17,[1]令和3年度契約状況調査票!$D:$AR,18,FALSE)))))</f>
        <v/>
      </c>
      <c r="K17" s="53" t="s">
        <v>30</v>
      </c>
      <c r="L17" s="30" t="str">
        <f>IF(A17="","",IF(VLOOKUP(A17,[1]令和3年度契約状況調査票!$D:$AR,28,FALSE)="①公益社団法人","公社",IF(VLOOKUP(A17,[1]令和3年度契約状況調査票!$D:$AR,28,FALSE)="②公益財団法人","公財","")))</f>
        <v/>
      </c>
      <c r="M17" s="30" t="str">
        <f>IF(A17="","",VLOOKUP(A17,[1]令和3年度契約状況調査票!$D:$AR,29,FALSE))</f>
        <v/>
      </c>
      <c r="N17" s="31" t="str">
        <f>IF(A17="","",IF(VLOOKUP(A17,[1]令和3年度契約状況調査票!$D:$AR,29,FALSE)="国所管",VLOOKUP(A17,[1]令和3年度契約状況調査票!$D:$AR,23,FALSE),""))</f>
        <v/>
      </c>
      <c r="O17" s="32" t="str">
        <f>IF(A17="","",IF(AND(Q17="○",P17="分担契約/単価契約"),"単価契約"&amp;CHAR(10)&amp;"予定調達総額 "&amp;TEXT(VLOOKUP(A17,[1]令和3年度契約状況調査票!$D:$AR,17,FALSE),"#,##0円")&amp;"(B)"&amp;CHAR(10)&amp;"分担契約"&amp;CHAR(10)&amp;VLOOKUP(A17,[1]令和3年度契約状況調査票!$D:$AR,33,FALSE),IF(AND(Q17="○",P17="分担契約"),"分担契約"&amp;CHAR(10)&amp;"契約総額 "&amp;TEXT(VLOOKUP(A17,[1]令和3年度契約状況調査票!$D:$AR,17,FALSE),"#,##0円")&amp;"(B)"&amp;CHAR(10)&amp;VLOOKUP(A17,[1]令和3年度契約状況調査票!$D:$AR,33,FALSE),(IF(P17="分担契約/単価契約","単価契約"&amp;CHAR(10)&amp;"予定調達総額 "&amp;TEXT(VLOOKUP(A17,[1]令和3年度契約状況調査票!$D:$AR,17,FALSE),"#,##0円")&amp;CHAR(10)&amp;"分担契約"&amp;CHAR(10)&amp;VLOOKUP(A17,[1]令和3年度契約状況調査票!$D:$AR,33,FALSE),IF(P17="分担契約","分担契約"&amp;CHAR(10)&amp;"契約総額 "&amp;TEXT(VLOOKUP(A17,[1]令和3年度契約状況調査票!$D:$AR,17,FALSE),"#,##0円")&amp;CHAR(10)&amp;VLOOKUP(A17,[1]令和3年度契約状況調査票!$D:$AR,33,FALSE),IF(P17="単価契約","単価契約"&amp;CHAR(10)&amp;"予定調達総額 "&amp;TEXT(VLOOKUP(A17,[1]令和3年度契約状況調査票!$D:$AR,17,FALSE),"#,##0円")&amp;CHAR(10)&amp;VLOOKUP(A17,[1]令和3年度契約状況調査票!$D:$AR,33,FALSE),VLOOKUP(A17,[1]令和3年度契約状況調査票!$D:$AR,33,FALSE))))))))</f>
        <v/>
      </c>
      <c r="P17" s="51" t="str">
        <f>IF(A17="","",VLOOKUP(A17,[1]令和3年度契約状況調査票!$D:$BY,54,FALSE))</f>
        <v/>
      </c>
      <c r="Q17" s="51" t="str">
        <f>IF(A17="","",IF(VLOOKUP(A17,[1]令和3年度契約状況調査票!$D:$AR,22,FALSE)="②同種の他の契約の予定価格を類推されるおそれがあるため公表しない","×","○"))</f>
        <v/>
      </c>
    </row>
    <row r="18" spans="1:17" s="21" customFormat="1" ht="60" hidden="1" customHeight="1" x14ac:dyDescent="0.15">
      <c r="A18" s="22" t="str">
        <f>IF(MAX([1]令和3年度契約状況調査票!D12:D256)&gt;=ROW()-5,ROW()-5,"")</f>
        <v/>
      </c>
      <c r="B18" s="23" t="str">
        <f>IF(A18="","",VLOOKUP(A18,[1]令和3年度契約状況調査票!$D:$AR,6,FALSE))</f>
        <v/>
      </c>
      <c r="C18" s="24" t="str">
        <f>IF(A18="","",VLOOKUP(A18,[1]令和3年度契約状況調査票!$D:$AR,7,FALSE))</f>
        <v/>
      </c>
      <c r="D18" s="52" t="str">
        <f>IF(A18="","",VLOOKUP(A18,[1]令和3年度契約状況調査票!$D:$AR,10,FALSE))</f>
        <v/>
      </c>
      <c r="E18" s="23" t="str">
        <f>IF(A18="","",VLOOKUP(A18,[1]令和3年度契約状況調査票!$D:$AR,11,FALSE))</f>
        <v/>
      </c>
      <c r="F18" s="26" t="str">
        <f>IF(A18="","",VLOOKUP(A18,[1]令和3年度契約状況調査票!$D:$AR,12,FALSE))</f>
        <v/>
      </c>
      <c r="G18" s="27" t="str">
        <f>IF(A18="","",VLOOKUP(A18,[1]令和3年度契約状況調査票!$D:$AR,32,FALSE))</f>
        <v/>
      </c>
      <c r="H18" s="28" t="str">
        <f>IF(A18="","",IF(VLOOKUP(A18,[1]令和3年度契約状況調査票!$D:$AR,22,FALSE)="②同種の他の契約の予定価格を類推されるおそれがあるため公表しない","同種の他の契約の予定価格を類推されるおそれがあるため公表しない",IF(VLOOKUP(A18,[1]令和3年度契約状況調査票!$D:$AR,22,FALSE)="－","－",IF(VLOOKUP(A18,[1]令和3年度契約状況調査票!$D:$AR,8,FALSE)&lt;&gt;"",TEXT(VLOOKUP(A18,[1]令和3年度契約状況調査票!$D:$AR,15,FALSE),"#,##0円")&amp;CHAR(10)&amp;"(A)",VLOOKUP(A18,[1]令和3年度契約状況調査票!$D:$AR,15,FALSE)))))</f>
        <v/>
      </c>
      <c r="I18" s="28" t="str">
        <f>IF(A18="","",VLOOKUP(A18,[1]令和3年度契約状況調査票!$D:$AR,16,FALSE))</f>
        <v/>
      </c>
      <c r="J18" s="30" t="str">
        <f>IF(A18="","",IF(VLOOKUP(A18,[1]令和3年度契約状況調査票!$D:$AR,22,FALSE)="②同種の他の契約の予定価格を類推されるおそれがあるため公表しない","－",IF(VLOOKUP(A18,[1]令和3年度契約状況調査票!$D:$AR,22,FALSE)="－","－",IF(VLOOKUP(A18,[1]令和3年度契約状況調査票!$D:$AR,8,FALSE)&lt;&gt;"",TEXT(VLOOKUP(A18,[1]令和3年度契約状況調査票!$D:$AR,18,FALSE),"#.0%")&amp;CHAR(10)&amp;"(B/A×100)",VLOOKUP(A18,[1]令和3年度契約状況調査票!$D:$AR,18,FALSE)))))</f>
        <v/>
      </c>
      <c r="K18" s="53" t="s">
        <v>30</v>
      </c>
      <c r="L18" s="30" t="str">
        <f>IF(A18="","",IF(VLOOKUP(A18,[1]令和3年度契約状況調査票!$D:$AR,28,FALSE)="①公益社団法人","公社",IF(VLOOKUP(A18,[1]令和3年度契約状況調査票!$D:$AR,28,FALSE)="②公益財団法人","公財","")))</f>
        <v/>
      </c>
      <c r="M18" s="30" t="str">
        <f>IF(A18="","",VLOOKUP(A18,[1]令和3年度契約状況調査票!$D:$AR,29,FALSE))</f>
        <v/>
      </c>
      <c r="N18" s="31" t="str">
        <f>IF(A18="","",IF(VLOOKUP(A18,[1]令和3年度契約状況調査票!$D:$AR,29,FALSE)="国所管",VLOOKUP(A18,[1]令和3年度契約状況調査票!$D:$AR,23,FALSE),""))</f>
        <v/>
      </c>
      <c r="O18" s="32" t="str">
        <f>IF(A18="","",IF(AND(Q18="○",P18="分担契約/単価契約"),"単価契約"&amp;CHAR(10)&amp;"予定調達総額 "&amp;TEXT(VLOOKUP(A18,[1]令和3年度契約状況調査票!$D:$AR,17,FALSE),"#,##0円")&amp;"(B)"&amp;CHAR(10)&amp;"分担契約"&amp;CHAR(10)&amp;VLOOKUP(A18,[1]令和3年度契約状況調査票!$D:$AR,33,FALSE),IF(AND(Q18="○",P18="分担契約"),"分担契約"&amp;CHAR(10)&amp;"契約総額 "&amp;TEXT(VLOOKUP(A18,[1]令和3年度契約状況調査票!$D:$AR,17,FALSE),"#,##0円")&amp;"(B)"&amp;CHAR(10)&amp;VLOOKUP(A18,[1]令和3年度契約状況調査票!$D:$AR,33,FALSE),(IF(P18="分担契約/単価契約","単価契約"&amp;CHAR(10)&amp;"予定調達総額 "&amp;TEXT(VLOOKUP(A18,[1]令和3年度契約状況調査票!$D:$AR,17,FALSE),"#,##0円")&amp;CHAR(10)&amp;"分担契約"&amp;CHAR(10)&amp;VLOOKUP(A18,[1]令和3年度契約状況調査票!$D:$AR,33,FALSE),IF(P18="分担契約","分担契約"&amp;CHAR(10)&amp;"契約総額 "&amp;TEXT(VLOOKUP(A18,[1]令和3年度契約状況調査票!$D:$AR,17,FALSE),"#,##0円")&amp;CHAR(10)&amp;VLOOKUP(A18,[1]令和3年度契約状況調査票!$D:$AR,33,FALSE),IF(P18="単価契約","単価契約"&amp;CHAR(10)&amp;"予定調達総額 "&amp;TEXT(VLOOKUP(A18,[1]令和3年度契約状況調査票!$D:$AR,17,FALSE),"#,##0円")&amp;CHAR(10)&amp;VLOOKUP(A18,[1]令和3年度契約状況調査票!$D:$AR,33,FALSE),VLOOKUP(A18,[1]令和3年度契約状況調査票!$D:$AR,33,FALSE))))))))</f>
        <v/>
      </c>
      <c r="P18" s="51" t="str">
        <f>IF(A18="","",VLOOKUP(A18,[1]令和3年度契約状況調査票!$D:$BY,54,FALSE))</f>
        <v/>
      </c>
      <c r="Q18" s="51" t="str">
        <f>IF(A18="","",IF(VLOOKUP(A18,[1]令和3年度契約状況調査票!$D:$AR,22,FALSE)="②同種の他の契約の予定価格を類推されるおそれがあるため公表しない","×","○"))</f>
        <v/>
      </c>
    </row>
    <row r="19" spans="1:17" s="21" customFormat="1" ht="60" hidden="1" customHeight="1" x14ac:dyDescent="0.15">
      <c r="A19" s="22" t="str">
        <f>IF(MAX([1]令和3年度契約状況調査票!D13:D257)&gt;=ROW()-5,ROW()-5,"")</f>
        <v/>
      </c>
      <c r="B19" s="23" t="str">
        <f>IF(A19="","",VLOOKUP(A19,[1]令和3年度契約状況調査票!$D:$AR,6,FALSE))</f>
        <v/>
      </c>
      <c r="C19" s="24" t="str">
        <f>IF(A19="","",VLOOKUP(A19,[1]令和3年度契約状況調査票!$D:$AR,7,FALSE))</f>
        <v/>
      </c>
      <c r="D19" s="52" t="str">
        <f>IF(A19="","",VLOOKUP(A19,[1]令和3年度契約状況調査票!$D:$AR,10,FALSE))</f>
        <v/>
      </c>
      <c r="E19" s="23" t="str">
        <f>IF(A19="","",VLOOKUP(A19,[1]令和3年度契約状況調査票!$D:$AR,11,FALSE))</f>
        <v/>
      </c>
      <c r="F19" s="26" t="str">
        <f>IF(A19="","",VLOOKUP(A19,[1]令和3年度契約状況調査票!$D:$AR,12,FALSE))</f>
        <v/>
      </c>
      <c r="G19" s="27" t="str">
        <f>IF(A19="","",VLOOKUP(A19,[1]令和3年度契約状況調査票!$D:$AR,32,FALSE))</f>
        <v/>
      </c>
      <c r="H19" s="28" t="str">
        <f>IF(A19="","",IF(VLOOKUP(A19,[1]令和3年度契約状況調査票!$D:$AR,22,FALSE)="②同種の他の契約の予定価格を類推されるおそれがあるため公表しない","同種の他の契約の予定価格を類推されるおそれがあるため公表しない",IF(VLOOKUP(A19,[1]令和3年度契約状況調査票!$D:$AR,22,FALSE)="－","－",IF(VLOOKUP(A19,[1]令和3年度契約状況調査票!$D:$AR,8,FALSE)&lt;&gt;"",TEXT(VLOOKUP(A19,[1]令和3年度契約状況調査票!$D:$AR,15,FALSE),"#,##0円")&amp;CHAR(10)&amp;"(A)",VLOOKUP(A19,[1]令和3年度契約状況調査票!$D:$AR,15,FALSE)))))</f>
        <v/>
      </c>
      <c r="I19" s="28" t="str">
        <f>IF(A19="","",VLOOKUP(A19,[1]令和3年度契約状況調査票!$D:$AR,16,FALSE))</f>
        <v/>
      </c>
      <c r="J19" s="30" t="str">
        <f>IF(A19="","",IF(VLOOKUP(A19,[1]令和3年度契約状況調査票!$D:$AR,22,FALSE)="②同種の他の契約の予定価格を類推されるおそれがあるため公表しない","－",IF(VLOOKUP(A19,[1]令和3年度契約状況調査票!$D:$AR,22,FALSE)="－","－",IF(VLOOKUP(A19,[1]令和3年度契約状況調査票!$D:$AR,8,FALSE)&lt;&gt;"",TEXT(VLOOKUP(A19,[1]令和3年度契約状況調査票!$D:$AR,18,FALSE),"#.0%")&amp;CHAR(10)&amp;"(B/A×100)",VLOOKUP(A19,[1]令和3年度契約状況調査票!$D:$AR,18,FALSE)))))</f>
        <v/>
      </c>
      <c r="K19" s="53" t="s">
        <v>30</v>
      </c>
      <c r="L19" s="30" t="str">
        <f>IF(A19="","",IF(VLOOKUP(A19,[1]令和3年度契約状況調査票!$D:$AR,28,FALSE)="①公益社団法人","公社",IF(VLOOKUP(A19,[1]令和3年度契約状況調査票!$D:$AR,28,FALSE)="②公益財団法人","公財","")))</f>
        <v/>
      </c>
      <c r="M19" s="30" t="str">
        <f>IF(A19="","",VLOOKUP(A19,[1]令和3年度契約状況調査票!$D:$AR,29,FALSE))</f>
        <v/>
      </c>
      <c r="N19" s="31" t="str">
        <f>IF(A19="","",IF(VLOOKUP(A19,[1]令和3年度契約状況調査票!$D:$AR,29,FALSE)="国所管",VLOOKUP(A19,[1]令和3年度契約状況調査票!$D:$AR,23,FALSE),""))</f>
        <v/>
      </c>
      <c r="O19" s="32" t="str">
        <f>IF(A19="","",IF(AND(Q19="○",P19="分担契約/単価契約"),"単価契約"&amp;CHAR(10)&amp;"予定調達総額 "&amp;TEXT(VLOOKUP(A19,[1]令和3年度契約状況調査票!$D:$AR,17,FALSE),"#,##0円")&amp;"(B)"&amp;CHAR(10)&amp;"分担契約"&amp;CHAR(10)&amp;VLOOKUP(A19,[1]令和3年度契約状況調査票!$D:$AR,33,FALSE),IF(AND(Q19="○",P19="分担契約"),"分担契約"&amp;CHAR(10)&amp;"契約総額 "&amp;TEXT(VLOOKUP(A19,[1]令和3年度契約状況調査票!$D:$AR,17,FALSE),"#,##0円")&amp;"(B)"&amp;CHAR(10)&amp;VLOOKUP(A19,[1]令和3年度契約状況調査票!$D:$AR,33,FALSE),(IF(P19="分担契約/単価契約","単価契約"&amp;CHAR(10)&amp;"予定調達総額 "&amp;TEXT(VLOOKUP(A19,[1]令和3年度契約状況調査票!$D:$AR,17,FALSE),"#,##0円")&amp;CHAR(10)&amp;"分担契約"&amp;CHAR(10)&amp;VLOOKUP(A19,[1]令和3年度契約状況調査票!$D:$AR,33,FALSE),IF(P19="分担契約","分担契約"&amp;CHAR(10)&amp;"契約総額 "&amp;TEXT(VLOOKUP(A19,[1]令和3年度契約状況調査票!$D:$AR,17,FALSE),"#,##0円")&amp;CHAR(10)&amp;VLOOKUP(A19,[1]令和3年度契約状況調査票!$D:$AR,33,FALSE),IF(P19="単価契約","単価契約"&amp;CHAR(10)&amp;"予定調達総額 "&amp;TEXT(VLOOKUP(A19,[1]令和3年度契約状況調査票!$D:$AR,17,FALSE),"#,##0円")&amp;CHAR(10)&amp;VLOOKUP(A19,[1]令和3年度契約状況調査票!$D:$AR,33,FALSE),VLOOKUP(A19,[1]令和3年度契約状況調査票!$D:$AR,33,FALSE))))))))</f>
        <v/>
      </c>
      <c r="P19" s="51" t="str">
        <f>IF(A19="","",VLOOKUP(A19,[1]令和3年度契約状況調査票!$D:$BY,54,FALSE))</f>
        <v/>
      </c>
      <c r="Q19" s="51" t="str">
        <f>IF(A19="","",IF(VLOOKUP(A19,[1]令和3年度契約状況調査票!$D:$AR,22,FALSE)="②同種の他の契約の予定価格を類推されるおそれがあるため公表しない","×","○"))</f>
        <v/>
      </c>
    </row>
    <row r="20" spans="1:17" s="21" customFormat="1" ht="60" hidden="1" customHeight="1" x14ac:dyDescent="0.15">
      <c r="A20" s="22" t="str">
        <f>IF(MAX([1]令和3年度契約状況調査票!D14:D258)&gt;=ROW()-5,ROW()-5,"")</f>
        <v/>
      </c>
      <c r="B20" s="23" t="str">
        <f>IF(A20="","",VLOOKUP(A20,[1]令和3年度契約状況調査票!$D:$AR,6,FALSE))</f>
        <v/>
      </c>
      <c r="C20" s="24" t="str">
        <f>IF(A20="","",VLOOKUP(A20,[1]令和3年度契約状況調査票!$D:$AR,7,FALSE))</f>
        <v/>
      </c>
      <c r="D20" s="52" t="str">
        <f>IF(A20="","",VLOOKUP(A20,[1]令和3年度契約状況調査票!$D:$AR,10,FALSE))</f>
        <v/>
      </c>
      <c r="E20" s="23" t="str">
        <f>IF(A20="","",VLOOKUP(A20,[1]令和3年度契約状況調査票!$D:$AR,11,FALSE))</f>
        <v/>
      </c>
      <c r="F20" s="26" t="str">
        <f>IF(A20="","",VLOOKUP(A20,[1]令和3年度契約状況調査票!$D:$AR,12,FALSE))</f>
        <v/>
      </c>
      <c r="G20" s="27" t="str">
        <f>IF(A20="","",VLOOKUP(A20,[1]令和3年度契約状況調査票!$D:$AR,32,FALSE))</f>
        <v/>
      </c>
      <c r="H20" s="28" t="str">
        <f>IF(A20="","",IF(VLOOKUP(A20,[1]令和3年度契約状況調査票!$D:$AR,22,FALSE)="②同種の他の契約の予定価格を類推されるおそれがあるため公表しない","同種の他の契約の予定価格を類推されるおそれがあるため公表しない",IF(VLOOKUP(A20,[1]令和3年度契約状況調査票!$D:$AR,22,FALSE)="－","－",IF(VLOOKUP(A20,[1]令和3年度契約状況調査票!$D:$AR,8,FALSE)&lt;&gt;"",TEXT(VLOOKUP(A20,[1]令和3年度契約状況調査票!$D:$AR,15,FALSE),"#,##0円")&amp;CHAR(10)&amp;"(A)",VLOOKUP(A20,[1]令和3年度契約状況調査票!$D:$AR,15,FALSE)))))</f>
        <v/>
      </c>
      <c r="I20" s="28" t="str">
        <f>IF(A20="","",VLOOKUP(A20,[1]令和3年度契約状況調査票!$D:$AR,16,FALSE))</f>
        <v/>
      </c>
      <c r="J20" s="30" t="str">
        <f>IF(A20="","",IF(VLOOKUP(A20,[1]令和3年度契約状況調査票!$D:$AR,22,FALSE)="②同種の他の契約の予定価格を類推されるおそれがあるため公表しない","－",IF(VLOOKUP(A20,[1]令和3年度契約状況調査票!$D:$AR,22,FALSE)="－","－",IF(VLOOKUP(A20,[1]令和3年度契約状況調査票!$D:$AR,8,FALSE)&lt;&gt;"",TEXT(VLOOKUP(A20,[1]令和3年度契約状況調査票!$D:$AR,18,FALSE),"#.0%")&amp;CHAR(10)&amp;"(B/A×100)",VLOOKUP(A20,[1]令和3年度契約状況調査票!$D:$AR,18,FALSE)))))</f>
        <v/>
      </c>
      <c r="K20" s="53" t="s">
        <v>30</v>
      </c>
      <c r="L20" s="30" t="str">
        <f>IF(A20="","",IF(VLOOKUP(A20,[1]令和3年度契約状況調査票!$D:$AR,28,FALSE)="①公益社団法人","公社",IF(VLOOKUP(A20,[1]令和3年度契約状況調査票!$D:$AR,28,FALSE)="②公益財団法人","公財","")))</f>
        <v/>
      </c>
      <c r="M20" s="30" t="str">
        <f>IF(A20="","",VLOOKUP(A20,[1]令和3年度契約状況調査票!$D:$AR,29,FALSE))</f>
        <v/>
      </c>
      <c r="N20" s="31" t="str">
        <f>IF(A20="","",IF(VLOOKUP(A20,[1]令和3年度契約状況調査票!$D:$AR,29,FALSE)="国所管",VLOOKUP(A20,[1]令和3年度契約状況調査票!$D:$AR,23,FALSE),""))</f>
        <v/>
      </c>
      <c r="O20" s="32" t="str">
        <f>IF(A20="","",IF(AND(Q20="○",P20="分担契約/単価契約"),"単価契約"&amp;CHAR(10)&amp;"予定調達総額 "&amp;TEXT(VLOOKUP(A20,[1]令和3年度契約状況調査票!$D:$AR,17,FALSE),"#,##0円")&amp;"(B)"&amp;CHAR(10)&amp;"分担契約"&amp;CHAR(10)&amp;VLOOKUP(A20,[1]令和3年度契約状況調査票!$D:$AR,33,FALSE),IF(AND(Q20="○",P20="分担契約"),"分担契約"&amp;CHAR(10)&amp;"契約総額 "&amp;TEXT(VLOOKUP(A20,[1]令和3年度契約状況調査票!$D:$AR,17,FALSE),"#,##0円")&amp;"(B)"&amp;CHAR(10)&amp;VLOOKUP(A20,[1]令和3年度契約状況調査票!$D:$AR,33,FALSE),(IF(P20="分担契約/単価契約","単価契約"&amp;CHAR(10)&amp;"予定調達総額 "&amp;TEXT(VLOOKUP(A20,[1]令和3年度契約状況調査票!$D:$AR,17,FALSE),"#,##0円")&amp;CHAR(10)&amp;"分担契約"&amp;CHAR(10)&amp;VLOOKUP(A20,[1]令和3年度契約状況調査票!$D:$AR,33,FALSE),IF(P20="分担契約","分担契約"&amp;CHAR(10)&amp;"契約総額 "&amp;TEXT(VLOOKUP(A20,[1]令和3年度契約状況調査票!$D:$AR,17,FALSE),"#,##0円")&amp;CHAR(10)&amp;VLOOKUP(A20,[1]令和3年度契約状況調査票!$D:$AR,33,FALSE),IF(P20="単価契約","単価契約"&amp;CHAR(10)&amp;"予定調達総額 "&amp;TEXT(VLOOKUP(A20,[1]令和3年度契約状況調査票!$D:$AR,17,FALSE),"#,##0円")&amp;CHAR(10)&amp;VLOOKUP(A20,[1]令和3年度契約状況調査票!$D:$AR,33,FALSE),VLOOKUP(A20,[1]令和3年度契約状況調査票!$D:$AR,33,FALSE))))))))</f>
        <v/>
      </c>
      <c r="P20" s="51" t="str">
        <f>IF(A20="","",VLOOKUP(A20,[1]令和3年度契約状況調査票!$D:$BY,54,FALSE))</f>
        <v/>
      </c>
      <c r="Q20" s="51" t="str">
        <f>IF(A20="","",IF(VLOOKUP(A20,[1]令和3年度契約状況調査票!$D:$AR,22,FALSE)="②同種の他の契約の予定価格を類推されるおそれがあるため公表しない","×","○"))</f>
        <v/>
      </c>
    </row>
    <row r="21" spans="1:17" s="21" customFormat="1" ht="60" hidden="1" customHeight="1" x14ac:dyDescent="0.15">
      <c r="A21" s="22" t="str">
        <f>IF(MAX([1]令和3年度契約状況調査票!D14:D259)&gt;=ROW()-5,ROW()-5,"")</f>
        <v/>
      </c>
      <c r="B21" s="23" t="str">
        <f>IF(A21="","",VLOOKUP(A21,[1]令和3年度契約状況調査票!$D:$AR,6,FALSE))</f>
        <v/>
      </c>
      <c r="C21" s="24" t="str">
        <f>IF(A21="","",VLOOKUP(A21,[1]令和3年度契約状況調査票!$D:$AR,7,FALSE))</f>
        <v/>
      </c>
      <c r="D21" s="52" t="str">
        <f>IF(A21="","",VLOOKUP(A21,[1]令和3年度契約状況調査票!$D:$AR,10,FALSE))</f>
        <v/>
      </c>
      <c r="E21" s="23" t="str">
        <f>IF(A21="","",VLOOKUP(A21,[1]令和3年度契約状況調査票!$D:$AR,11,FALSE))</f>
        <v/>
      </c>
      <c r="F21" s="26" t="str">
        <f>IF(A21="","",VLOOKUP(A21,[1]令和3年度契約状況調査票!$D:$AR,12,FALSE))</f>
        <v/>
      </c>
      <c r="G21" s="27" t="str">
        <f>IF(A21="","",VLOOKUP(A21,[1]令和3年度契約状況調査票!$D:$AR,32,FALSE))</f>
        <v/>
      </c>
      <c r="H21" s="28" t="str">
        <f>IF(A21="","",IF(VLOOKUP(A21,[1]令和3年度契約状況調査票!$D:$AR,22,FALSE)="②同種の他の契約の予定価格を類推されるおそれがあるため公表しない","同種の他の契約の予定価格を類推されるおそれがあるため公表しない",IF(VLOOKUP(A21,[1]令和3年度契約状況調査票!$D:$AR,22,FALSE)="－","－",IF(VLOOKUP(A21,[1]令和3年度契約状況調査票!$D:$AR,8,FALSE)&lt;&gt;"",TEXT(VLOOKUP(A21,[1]令和3年度契約状況調査票!$D:$AR,15,FALSE),"#,##0円")&amp;CHAR(10)&amp;"(A)",VLOOKUP(A21,[1]令和3年度契約状況調査票!$D:$AR,15,FALSE)))))</f>
        <v/>
      </c>
      <c r="I21" s="28" t="str">
        <f>IF(A21="","",VLOOKUP(A21,[1]令和3年度契約状況調査票!$D:$AR,16,FALSE))</f>
        <v/>
      </c>
      <c r="J21" s="30" t="str">
        <f>IF(A21="","",IF(VLOOKUP(A21,[1]令和3年度契約状況調査票!$D:$AR,22,FALSE)="②同種の他の契約の予定価格を類推されるおそれがあるため公表しない","－",IF(VLOOKUP(A21,[1]令和3年度契約状況調査票!$D:$AR,22,FALSE)="－","－",IF(VLOOKUP(A21,[1]令和3年度契約状況調査票!$D:$AR,8,FALSE)&lt;&gt;"",TEXT(VLOOKUP(A21,[1]令和3年度契約状況調査票!$D:$AR,18,FALSE),"#.0%")&amp;CHAR(10)&amp;"(B/A×100)",VLOOKUP(A21,[1]令和3年度契約状況調査票!$D:$AR,18,FALSE)))))</f>
        <v/>
      </c>
      <c r="K21" s="53" t="s">
        <v>30</v>
      </c>
      <c r="L21" s="30" t="str">
        <f>IF(A21="","",IF(VLOOKUP(A21,[1]令和3年度契約状況調査票!$D:$AR,28,FALSE)="①公益社団法人","公社",IF(VLOOKUP(A21,[1]令和3年度契約状況調査票!$D:$AR,28,FALSE)="②公益財団法人","公財","")))</f>
        <v/>
      </c>
      <c r="M21" s="30" t="str">
        <f>IF(A21="","",VLOOKUP(A21,[1]令和3年度契約状況調査票!$D:$AR,29,FALSE))</f>
        <v/>
      </c>
      <c r="N21" s="31" t="str">
        <f>IF(A21="","",IF(VLOOKUP(A21,[1]令和3年度契約状況調査票!$D:$AR,29,FALSE)="国所管",VLOOKUP(A21,[1]令和3年度契約状況調査票!$D:$AR,23,FALSE),""))</f>
        <v/>
      </c>
      <c r="O21" s="32" t="str">
        <f>IF(A21="","",IF(AND(Q21="○",P21="分担契約/単価契約"),"単価契約"&amp;CHAR(10)&amp;"予定調達総額 "&amp;TEXT(VLOOKUP(A21,[1]令和3年度契約状況調査票!$D:$AR,17,FALSE),"#,##0円")&amp;"(B)"&amp;CHAR(10)&amp;"分担契約"&amp;CHAR(10)&amp;VLOOKUP(A21,[1]令和3年度契約状況調査票!$D:$AR,33,FALSE),IF(AND(Q21="○",P21="分担契約"),"分担契約"&amp;CHAR(10)&amp;"契約総額 "&amp;TEXT(VLOOKUP(A21,[1]令和3年度契約状況調査票!$D:$AR,17,FALSE),"#,##0円")&amp;"(B)"&amp;CHAR(10)&amp;VLOOKUP(A21,[1]令和3年度契約状況調査票!$D:$AR,33,FALSE),(IF(P21="分担契約/単価契約","単価契約"&amp;CHAR(10)&amp;"予定調達総額 "&amp;TEXT(VLOOKUP(A21,[1]令和3年度契約状況調査票!$D:$AR,17,FALSE),"#,##0円")&amp;CHAR(10)&amp;"分担契約"&amp;CHAR(10)&amp;VLOOKUP(A21,[1]令和3年度契約状況調査票!$D:$AR,33,FALSE),IF(P21="分担契約","分担契約"&amp;CHAR(10)&amp;"契約総額 "&amp;TEXT(VLOOKUP(A21,[1]令和3年度契約状況調査票!$D:$AR,17,FALSE),"#,##0円")&amp;CHAR(10)&amp;VLOOKUP(A21,[1]令和3年度契約状況調査票!$D:$AR,33,FALSE),IF(P21="単価契約","単価契約"&amp;CHAR(10)&amp;"予定調達総額 "&amp;TEXT(VLOOKUP(A21,[1]令和3年度契約状況調査票!$D:$AR,17,FALSE),"#,##0円")&amp;CHAR(10)&amp;VLOOKUP(A21,[1]令和3年度契約状況調査票!$D:$AR,33,FALSE),VLOOKUP(A21,[1]令和3年度契約状況調査票!$D:$AR,33,FALSE))))))))</f>
        <v/>
      </c>
      <c r="P21" s="51" t="str">
        <f>IF(A21="","",VLOOKUP(A21,[1]令和3年度契約状況調査票!$D:$BY,54,FALSE))</f>
        <v/>
      </c>
      <c r="Q21" s="51" t="str">
        <f>IF(A21="","",IF(VLOOKUP(A21,[1]令和3年度契約状況調査票!$D:$AR,22,FALSE)="②同種の他の契約の予定価格を類推されるおそれがあるため公表しない","×","○"))</f>
        <v/>
      </c>
    </row>
    <row r="22" spans="1:17" s="21" customFormat="1" ht="60" hidden="1" customHeight="1" x14ac:dyDescent="0.15">
      <c r="A22" s="22" t="str">
        <f>IF(MAX([1]令和3年度契約状況調査票!D15:D260)&gt;=ROW()-5,ROW()-5,"")</f>
        <v/>
      </c>
      <c r="B22" s="23" t="str">
        <f>IF(A22="","",VLOOKUP(A22,[1]令和3年度契約状況調査票!$D:$AR,6,FALSE))</f>
        <v/>
      </c>
      <c r="C22" s="24" t="str">
        <f>IF(A22="","",VLOOKUP(A22,[1]令和3年度契約状況調査票!$D:$AR,7,FALSE))</f>
        <v/>
      </c>
      <c r="D22" s="52" t="str">
        <f>IF(A22="","",VLOOKUP(A22,[1]令和3年度契約状況調査票!$D:$AR,10,FALSE))</f>
        <v/>
      </c>
      <c r="E22" s="23" t="str">
        <f>IF(A22="","",VLOOKUP(A22,[1]令和3年度契約状況調査票!$D:$AR,11,FALSE))</f>
        <v/>
      </c>
      <c r="F22" s="26" t="str">
        <f>IF(A22="","",VLOOKUP(A22,[1]令和3年度契約状況調査票!$D:$AR,12,FALSE))</f>
        <v/>
      </c>
      <c r="G22" s="27" t="str">
        <f>IF(A22="","",VLOOKUP(A22,[1]令和3年度契約状況調査票!$D:$AR,32,FALSE))</f>
        <v/>
      </c>
      <c r="H22" s="28" t="str">
        <f>IF(A22="","",IF(VLOOKUP(A22,[1]令和3年度契約状況調査票!$D:$AR,22,FALSE)="②同種の他の契約の予定価格を類推されるおそれがあるため公表しない","同種の他の契約の予定価格を類推されるおそれがあるため公表しない",IF(VLOOKUP(A22,[1]令和3年度契約状況調査票!$D:$AR,22,FALSE)="－","－",IF(VLOOKUP(A22,[1]令和3年度契約状況調査票!$D:$AR,8,FALSE)&lt;&gt;"",TEXT(VLOOKUP(A22,[1]令和3年度契約状況調査票!$D:$AR,15,FALSE),"#,##0円")&amp;CHAR(10)&amp;"(A)",VLOOKUP(A22,[1]令和3年度契約状況調査票!$D:$AR,15,FALSE)))))</f>
        <v/>
      </c>
      <c r="I22" s="28" t="str">
        <f>IF(A22="","",VLOOKUP(A22,[1]令和3年度契約状況調査票!$D:$AR,16,FALSE))</f>
        <v/>
      </c>
      <c r="J22" s="30" t="str">
        <f>IF(A22="","",IF(VLOOKUP(A22,[1]令和3年度契約状況調査票!$D:$AR,22,FALSE)="②同種の他の契約の予定価格を類推されるおそれがあるため公表しない","－",IF(VLOOKUP(A22,[1]令和3年度契約状況調査票!$D:$AR,22,FALSE)="－","－",IF(VLOOKUP(A22,[1]令和3年度契約状況調査票!$D:$AR,8,FALSE)&lt;&gt;"",TEXT(VLOOKUP(A22,[1]令和3年度契約状況調査票!$D:$AR,18,FALSE),"#.0%")&amp;CHAR(10)&amp;"(B/A×100)",VLOOKUP(A22,[1]令和3年度契約状況調査票!$D:$AR,18,FALSE)))))</f>
        <v/>
      </c>
      <c r="K22" s="53" t="s">
        <v>30</v>
      </c>
      <c r="L22" s="30" t="str">
        <f>IF(A22="","",IF(VLOOKUP(A22,[1]令和3年度契約状況調査票!$D:$AR,28,FALSE)="①公益社団法人","公社",IF(VLOOKUP(A22,[1]令和3年度契約状況調査票!$D:$AR,28,FALSE)="②公益財団法人","公財","")))</f>
        <v/>
      </c>
      <c r="M22" s="30" t="str">
        <f>IF(A22="","",VLOOKUP(A22,[1]令和3年度契約状況調査票!$D:$AR,29,FALSE))</f>
        <v/>
      </c>
      <c r="N22" s="31" t="str">
        <f>IF(A22="","",IF(VLOOKUP(A22,[1]令和3年度契約状況調査票!$D:$AR,29,FALSE)="国所管",VLOOKUP(A22,[1]令和3年度契約状況調査票!$D:$AR,23,FALSE),""))</f>
        <v/>
      </c>
      <c r="O22" s="32" t="str">
        <f>IF(A22="","",IF(AND(Q22="○",P22="分担契約/単価契約"),"単価契約"&amp;CHAR(10)&amp;"予定調達総額 "&amp;TEXT(VLOOKUP(A22,[1]令和3年度契約状況調査票!$D:$AR,17,FALSE),"#,##0円")&amp;"(B)"&amp;CHAR(10)&amp;"分担契約"&amp;CHAR(10)&amp;VLOOKUP(A22,[1]令和3年度契約状況調査票!$D:$AR,33,FALSE),IF(AND(Q22="○",P22="分担契約"),"分担契約"&amp;CHAR(10)&amp;"契約総額 "&amp;TEXT(VLOOKUP(A22,[1]令和3年度契約状況調査票!$D:$AR,17,FALSE),"#,##0円")&amp;"(B)"&amp;CHAR(10)&amp;VLOOKUP(A22,[1]令和3年度契約状況調査票!$D:$AR,33,FALSE),(IF(P22="分担契約/単価契約","単価契約"&amp;CHAR(10)&amp;"予定調達総額 "&amp;TEXT(VLOOKUP(A22,[1]令和3年度契約状況調査票!$D:$AR,17,FALSE),"#,##0円")&amp;CHAR(10)&amp;"分担契約"&amp;CHAR(10)&amp;VLOOKUP(A22,[1]令和3年度契約状況調査票!$D:$AR,33,FALSE),IF(P22="分担契約","分担契約"&amp;CHAR(10)&amp;"契約総額 "&amp;TEXT(VLOOKUP(A22,[1]令和3年度契約状況調査票!$D:$AR,17,FALSE),"#,##0円")&amp;CHAR(10)&amp;VLOOKUP(A22,[1]令和3年度契約状況調査票!$D:$AR,33,FALSE),IF(P22="単価契約","単価契約"&amp;CHAR(10)&amp;"予定調達総額 "&amp;TEXT(VLOOKUP(A22,[1]令和3年度契約状況調査票!$D:$AR,17,FALSE),"#,##0円")&amp;CHAR(10)&amp;VLOOKUP(A22,[1]令和3年度契約状況調査票!$D:$AR,33,FALSE),VLOOKUP(A22,[1]令和3年度契約状況調査票!$D:$AR,33,FALSE))))))))</f>
        <v/>
      </c>
      <c r="P22" s="51" t="str">
        <f>IF(A22="","",VLOOKUP(A22,[1]令和3年度契約状況調査票!$D:$BY,54,FALSE))</f>
        <v/>
      </c>
      <c r="Q22" s="51" t="str">
        <f>IF(A22="","",IF(VLOOKUP(A22,[1]令和3年度契約状況調査票!$D:$AR,22,FALSE)="②同種の他の契約の予定価格を類推されるおそれがあるため公表しない","×","○"))</f>
        <v/>
      </c>
    </row>
    <row r="23" spans="1:17" s="21" customFormat="1" ht="60" hidden="1" customHeight="1" x14ac:dyDescent="0.15">
      <c r="A23" s="22" t="str">
        <f>IF(MAX([1]令和3年度契約状況調査票!D16:D261)&gt;=ROW()-5,ROW()-5,"")</f>
        <v/>
      </c>
      <c r="B23" s="23" t="str">
        <f>IF(A23="","",VLOOKUP(A23,[1]令和3年度契約状況調査票!$D:$AR,6,FALSE))</f>
        <v/>
      </c>
      <c r="C23" s="24" t="str">
        <f>IF(A23="","",VLOOKUP(A23,[1]令和3年度契約状況調査票!$D:$AR,7,FALSE))</f>
        <v/>
      </c>
      <c r="D23" s="52" t="str">
        <f>IF(A23="","",VLOOKUP(A23,[1]令和3年度契約状況調査票!$D:$AR,10,FALSE))</f>
        <v/>
      </c>
      <c r="E23" s="23" t="str">
        <f>IF(A23="","",VLOOKUP(A23,[1]令和3年度契約状況調査票!$D:$AR,11,FALSE))</f>
        <v/>
      </c>
      <c r="F23" s="26" t="str">
        <f>IF(A23="","",VLOOKUP(A23,[1]令和3年度契約状況調査票!$D:$AR,12,FALSE))</f>
        <v/>
      </c>
      <c r="G23" s="27" t="str">
        <f>IF(A23="","",VLOOKUP(A23,[1]令和3年度契約状況調査票!$D:$AR,32,FALSE))</f>
        <v/>
      </c>
      <c r="H23" s="28" t="str">
        <f>IF(A23="","",IF(VLOOKUP(A23,[1]令和3年度契約状況調査票!$D:$AR,22,FALSE)="②同種の他の契約の予定価格を類推されるおそれがあるため公表しない","同種の他の契約の予定価格を類推されるおそれがあるため公表しない",IF(VLOOKUP(A23,[1]令和3年度契約状況調査票!$D:$AR,22,FALSE)="－","－",IF(VLOOKUP(A23,[1]令和3年度契約状況調査票!$D:$AR,8,FALSE)&lt;&gt;"",TEXT(VLOOKUP(A23,[1]令和3年度契約状況調査票!$D:$AR,15,FALSE),"#,##0円")&amp;CHAR(10)&amp;"(A)",VLOOKUP(A23,[1]令和3年度契約状況調査票!$D:$AR,15,FALSE)))))</f>
        <v/>
      </c>
      <c r="I23" s="28" t="str">
        <f>IF(A23="","",VLOOKUP(A23,[1]令和3年度契約状況調査票!$D:$AR,16,FALSE))</f>
        <v/>
      </c>
      <c r="J23" s="30" t="str">
        <f>IF(A23="","",IF(VLOOKUP(A23,[1]令和3年度契約状況調査票!$D:$AR,22,FALSE)="②同種の他の契約の予定価格を類推されるおそれがあるため公表しない","－",IF(VLOOKUP(A23,[1]令和3年度契約状況調査票!$D:$AR,22,FALSE)="－","－",IF(VLOOKUP(A23,[1]令和3年度契約状況調査票!$D:$AR,8,FALSE)&lt;&gt;"",TEXT(VLOOKUP(A23,[1]令和3年度契約状況調査票!$D:$AR,18,FALSE),"#.0%")&amp;CHAR(10)&amp;"(B/A×100)",VLOOKUP(A23,[1]令和3年度契約状況調査票!$D:$AR,18,FALSE)))))</f>
        <v/>
      </c>
      <c r="K23" s="53" t="s">
        <v>30</v>
      </c>
      <c r="L23" s="30" t="str">
        <f>IF(A23="","",IF(VLOOKUP(A23,[1]令和3年度契約状況調査票!$D:$AR,28,FALSE)="①公益社団法人","公社",IF(VLOOKUP(A23,[1]令和3年度契約状況調査票!$D:$AR,28,FALSE)="②公益財団法人","公財","")))</f>
        <v/>
      </c>
      <c r="M23" s="30" t="str">
        <f>IF(A23="","",VLOOKUP(A23,[1]令和3年度契約状況調査票!$D:$AR,29,FALSE))</f>
        <v/>
      </c>
      <c r="N23" s="31" t="str">
        <f>IF(A23="","",IF(VLOOKUP(A23,[1]令和3年度契約状況調査票!$D:$AR,29,FALSE)="国所管",VLOOKUP(A23,[1]令和3年度契約状況調査票!$D:$AR,23,FALSE),""))</f>
        <v/>
      </c>
      <c r="O23" s="32" t="str">
        <f>IF(A23="","",IF(AND(Q23="○",P23="分担契約/単価契約"),"単価契約"&amp;CHAR(10)&amp;"予定調達総額 "&amp;TEXT(VLOOKUP(A23,[1]令和3年度契約状況調査票!$D:$AR,17,FALSE),"#,##0円")&amp;"(B)"&amp;CHAR(10)&amp;"分担契約"&amp;CHAR(10)&amp;VLOOKUP(A23,[1]令和3年度契約状況調査票!$D:$AR,33,FALSE),IF(AND(Q23="○",P23="分担契約"),"分担契約"&amp;CHAR(10)&amp;"契約総額 "&amp;TEXT(VLOOKUP(A23,[1]令和3年度契約状況調査票!$D:$AR,17,FALSE),"#,##0円")&amp;"(B)"&amp;CHAR(10)&amp;VLOOKUP(A23,[1]令和3年度契約状況調査票!$D:$AR,33,FALSE),(IF(P23="分担契約/単価契約","単価契約"&amp;CHAR(10)&amp;"予定調達総額 "&amp;TEXT(VLOOKUP(A23,[1]令和3年度契約状況調査票!$D:$AR,17,FALSE),"#,##0円")&amp;CHAR(10)&amp;"分担契約"&amp;CHAR(10)&amp;VLOOKUP(A23,[1]令和3年度契約状況調査票!$D:$AR,33,FALSE),IF(P23="分担契約","分担契約"&amp;CHAR(10)&amp;"契約総額 "&amp;TEXT(VLOOKUP(A23,[1]令和3年度契約状況調査票!$D:$AR,17,FALSE),"#,##0円")&amp;CHAR(10)&amp;VLOOKUP(A23,[1]令和3年度契約状況調査票!$D:$AR,33,FALSE),IF(P23="単価契約","単価契約"&amp;CHAR(10)&amp;"予定調達総額 "&amp;TEXT(VLOOKUP(A23,[1]令和3年度契約状況調査票!$D:$AR,17,FALSE),"#,##0円")&amp;CHAR(10)&amp;VLOOKUP(A23,[1]令和3年度契約状況調査票!$D:$AR,33,FALSE),VLOOKUP(A23,[1]令和3年度契約状況調査票!$D:$AR,33,FALSE))))))))</f>
        <v/>
      </c>
      <c r="P23" s="51" t="str">
        <f>IF(A23="","",VLOOKUP(A23,[1]令和3年度契約状況調査票!$D:$BY,54,FALSE))</f>
        <v/>
      </c>
      <c r="Q23" s="51" t="str">
        <f>IF(A23="","",IF(VLOOKUP(A23,[1]令和3年度契約状況調査票!$D:$AR,22,FALSE)="②同種の他の契約の予定価格を類推されるおそれがあるため公表しない","×","○"))</f>
        <v/>
      </c>
    </row>
    <row r="24" spans="1:17" s="21" customFormat="1" ht="60" hidden="1" customHeight="1" x14ac:dyDescent="0.15">
      <c r="A24" s="22" t="str">
        <f>IF(MAX([1]令和3年度契約状況調査票!D17:D262)&gt;=ROW()-5,ROW()-5,"")</f>
        <v/>
      </c>
      <c r="B24" s="23" t="str">
        <f>IF(A24="","",VLOOKUP(A24,[1]令和3年度契約状況調査票!$D:$AR,6,FALSE))</f>
        <v/>
      </c>
      <c r="C24" s="24" t="str">
        <f>IF(A24="","",VLOOKUP(A24,[1]令和3年度契約状況調査票!$D:$AR,7,FALSE))</f>
        <v/>
      </c>
      <c r="D24" s="52" t="str">
        <f>IF(A24="","",VLOOKUP(A24,[1]令和3年度契約状況調査票!$D:$AR,10,FALSE))</f>
        <v/>
      </c>
      <c r="E24" s="23" t="str">
        <f>IF(A24="","",VLOOKUP(A24,[1]令和3年度契約状況調査票!$D:$AR,11,FALSE))</f>
        <v/>
      </c>
      <c r="F24" s="26" t="str">
        <f>IF(A24="","",VLOOKUP(A24,[1]令和3年度契約状況調査票!$D:$AR,12,FALSE))</f>
        <v/>
      </c>
      <c r="G24" s="27" t="str">
        <f>IF(A24="","",VLOOKUP(A24,[1]令和3年度契約状況調査票!$D:$AR,32,FALSE))</f>
        <v/>
      </c>
      <c r="H24" s="28" t="str">
        <f>IF(A24="","",IF(VLOOKUP(A24,[1]令和3年度契約状況調査票!$D:$AR,22,FALSE)="②同種の他の契約の予定価格を類推されるおそれがあるため公表しない","同種の他の契約の予定価格を類推されるおそれがあるため公表しない",IF(VLOOKUP(A24,[1]令和3年度契約状況調査票!$D:$AR,22,FALSE)="－","－",IF(VLOOKUP(A24,[1]令和3年度契約状況調査票!$D:$AR,8,FALSE)&lt;&gt;"",TEXT(VLOOKUP(A24,[1]令和3年度契約状況調査票!$D:$AR,15,FALSE),"#,##0円")&amp;CHAR(10)&amp;"(A)",VLOOKUP(A24,[1]令和3年度契約状況調査票!$D:$AR,15,FALSE)))))</f>
        <v/>
      </c>
      <c r="I24" s="28" t="str">
        <f>IF(A24="","",VLOOKUP(A24,[1]令和3年度契約状況調査票!$D:$AR,16,FALSE))</f>
        <v/>
      </c>
      <c r="J24" s="30" t="str">
        <f>IF(A24="","",IF(VLOOKUP(A24,[1]令和3年度契約状況調査票!$D:$AR,22,FALSE)="②同種の他の契約の予定価格を類推されるおそれがあるため公表しない","－",IF(VLOOKUP(A24,[1]令和3年度契約状況調査票!$D:$AR,22,FALSE)="－","－",IF(VLOOKUP(A24,[1]令和3年度契約状況調査票!$D:$AR,8,FALSE)&lt;&gt;"",TEXT(VLOOKUP(A24,[1]令和3年度契約状況調査票!$D:$AR,18,FALSE),"#.0%")&amp;CHAR(10)&amp;"(B/A×100)",VLOOKUP(A24,[1]令和3年度契約状況調査票!$D:$AR,18,FALSE)))))</f>
        <v/>
      </c>
      <c r="K24" s="53" t="s">
        <v>30</v>
      </c>
      <c r="L24" s="30" t="str">
        <f>IF(A24="","",IF(VLOOKUP(A24,[1]令和3年度契約状況調査票!$D:$AR,28,FALSE)="①公益社団法人","公社",IF(VLOOKUP(A24,[1]令和3年度契約状況調査票!$D:$AR,28,FALSE)="②公益財団法人","公財","")))</f>
        <v/>
      </c>
      <c r="M24" s="30" t="str">
        <f>IF(A24="","",VLOOKUP(A24,[1]令和3年度契約状況調査票!$D:$AR,29,FALSE))</f>
        <v/>
      </c>
      <c r="N24" s="31" t="str">
        <f>IF(A24="","",IF(VLOOKUP(A24,[1]令和3年度契約状況調査票!$D:$AR,29,FALSE)="国所管",VLOOKUP(A24,[1]令和3年度契約状況調査票!$D:$AR,23,FALSE),""))</f>
        <v/>
      </c>
      <c r="O24" s="32" t="str">
        <f>IF(A24="","",IF(AND(Q24="○",P24="分担契約/単価契約"),"単価契約"&amp;CHAR(10)&amp;"予定調達総額 "&amp;TEXT(VLOOKUP(A24,[1]令和3年度契約状況調査票!$D:$AR,17,FALSE),"#,##0円")&amp;"(B)"&amp;CHAR(10)&amp;"分担契約"&amp;CHAR(10)&amp;VLOOKUP(A24,[1]令和3年度契約状況調査票!$D:$AR,33,FALSE),IF(AND(Q24="○",P24="分担契約"),"分担契約"&amp;CHAR(10)&amp;"契約総額 "&amp;TEXT(VLOOKUP(A24,[1]令和3年度契約状況調査票!$D:$AR,17,FALSE),"#,##0円")&amp;"(B)"&amp;CHAR(10)&amp;VLOOKUP(A24,[1]令和3年度契約状況調査票!$D:$AR,33,FALSE),(IF(P24="分担契約/単価契約","単価契約"&amp;CHAR(10)&amp;"予定調達総額 "&amp;TEXT(VLOOKUP(A24,[1]令和3年度契約状況調査票!$D:$AR,17,FALSE),"#,##0円")&amp;CHAR(10)&amp;"分担契約"&amp;CHAR(10)&amp;VLOOKUP(A24,[1]令和3年度契約状況調査票!$D:$AR,33,FALSE),IF(P24="分担契約","分担契約"&amp;CHAR(10)&amp;"契約総額 "&amp;TEXT(VLOOKUP(A24,[1]令和3年度契約状況調査票!$D:$AR,17,FALSE),"#,##0円")&amp;CHAR(10)&amp;VLOOKUP(A24,[1]令和3年度契約状況調査票!$D:$AR,33,FALSE),IF(P24="単価契約","単価契約"&amp;CHAR(10)&amp;"予定調達総額 "&amp;TEXT(VLOOKUP(A24,[1]令和3年度契約状況調査票!$D:$AR,17,FALSE),"#,##0円")&amp;CHAR(10)&amp;VLOOKUP(A24,[1]令和3年度契約状況調査票!$D:$AR,33,FALSE),VLOOKUP(A24,[1]令和3年度契約状況調査票!$D:$AR,33,FALSE))))))))</f>
        <v/>
      </c>
      <c r="P24" s="51" t="str">
        <f>IF(A24="","",VLOOKUP(A24,[1]令和3年度契約状況調査票!$D:$BY,54,FALSE))</f>
        <v/>
      </c>
      <c r="Q24" s="51" t="str">
        <f>IF(A24="","",IF(VLOOKUP(A24,[1]令和3年度契約状況調査票!$D:$AR,22,FALSE)="②同種の他の契約の予定価格を類推されるおそれがあるため公表しない","×","○"))</f>
        <v/>
      </c>
    </row>
    <row r="25" spans="1:17" s="21" customFormat="1" ht="60" hidden="1" customHeight="1" x14ac:dyDescent="0.15">
      <c r="A25" s="22" t="str">
        <f>IF(MAX([1]令和3年度契約状況調査票!D18:D263)&gt;=ROW()-5,ROW()-5,"")</f>
        <v/>
      </c>
      <c r="B25" s="23" t="str">
        <f>IF(A25="","",VLOOKUP(A25,[1]令和3年度契約状況調査票!$D:$AR,6,FALSE))</f>
        <v/>
      </c>
      <c r="C25" s="24" t="str">
        <f>IF(A25="","",VLOOKUP(A25,[1]令和3年度契約状況調査票!$D:$AR,7,FALSE))</f>
        <v/>
      </c>
      <c r="D25" s="52" t="str">
        <f>IF(A25="","",VLOOKUP(A25,[1]令和3年度契約状況調査票!$D:$AR,10,FALSE))</f>
        <v/>
      </c>
      <c r="E25" s="23" t="str">
        <f>IF(A25="","",VLOOKUP(A25,[1]令和3年度契約状況調査票!$D:$AR,11,FALSE))</f>
        <v/>
      </c>
      <c r="F25" s="26" t="str">
        <f>IF(A25="","",VLOOKUP(A25,[1]令和3年度契約状況調査票!$D:$AR,12,FALSE))</f>
        <v/>
      </c>
      <c r="G25" s="27" t="str">
        <f>IF(A25="","",VLOOKUP(A25,[1]令和3年度契約状況調査票!$D:$AR,32,FALSE))</f>
        <v/>
      </c>
      <c r="H25" s="28" t="str">
        <f>IF(A25="","",IF(VLOOKUP(A25,[1]令和3年度契約状況調査票!$D:$AR,22,FALSE)="②同種の他の契約の予定価格を類推されるおそれがあるため公表しない","同種の他の契約の予定価格を類推されるおそれがあるため公表しない",IF(VLOOKUP(A25,[1]令和3年度契約状況調査票!$D:$AR,22,FALSE)="－","－",IF(VLOOKUP(A25,[1]令和3年度契約状況調査票!$D:$AR,8,FALSE)&lt;&gt;"",TEXT(VLOOKUP(A25,[1]令和3年度契約状況調査票!$D:$AR,15,FALSE),"#,##0円")&amp;CHAR(10)&amp;"(A)",VLOOKUP(A25,[1]令和3年度契約状況調査票!$D:$AR,15,FALSE)))))</f>
        <v/>
      </c>
      <c r="I25" s="28" t="str">
        <f>IF(A25="","",VLOOKUP(A25,[1]令和3年度契約状況調査票!$D:$AR,16,FALSE))</f>
        <v/>
      </c>
      <c r="J25" s="30" t="str">
        <f>IF(A25="","",IF(VLOOKUP(A25,[1]令和3年度契約状況調査票!$D:$AR,22,FALSE)="②同種の他の契約の予定価格を類推されるおそれがあるため公表しない","－",IF(VLOOKUP(A25,[1]令和3年度契約状況調査票!$D:$AR,22,FALSE)="－","－",IF(VLOOKUP(A25,[1]令和3年度契約状況調査票!$D:$AR,8,FALSE)&lt;&gt;"",TEXT(VLOOKUP(A25,[1]令和3年度契約状況調査票!$D:$AR,18,FALSE),"#.0%")&amp;CHAR(10)&amp;"(B/A×100)",VLOOKUP(A25,[1]令和3年度契約状況調査票!$D:$AR,18,FALSE)))))</f>
        <v/>
      </c>
      <c r="K25" s="53" t="s">
        <v>30</v>
      </c>
      <c r="L25" s="30" t="str">
        <f>IF(A25="","",IF(VLOOKUP(A25,[1]令和3年度契約状況調査票!$D:$AR,28,FALSE)="①公益社団法人","公社",IF(VLOOKUP(A25,[1]令和3年度契約状況調査票!$D:$AR,28,FALSE)="②公益財団法人","公財","")))</f>
        <v/>
      </c>
      <c r="M25" s="30" t="str">
        <f>IF(A25="","",VLOOKUP(A25,[1]令和3年度契約状況調査票!$D:$AR,29,FALSE))</f>
        <v/>
      </c>
      <c r="N25" s="31" t="str">
        <f>IF(A25="","",IF(VLOOKUP(A25,[1]令和3年度契約状況調査票!$D:$AR,29,FALSE)="国所管",VLOOKUP(A25,[1]令和3年度契約状況調査票!$D:$AR,23,FALSE),""))</f>
        <v/>
      </c>
      <c r="O25" s="32" t="str">
        <f>IF(A25="","",IF(AND(Q25="○",P25="分担契約/単価契約"),"単価契約"&amp;CHAR(10)&amp;"予定調達総額 "&amp;TEXT(VLOOKUP(A25,[1]令和3年度契約状況調査票!$D:$AR,17,FALSE),"#,##0円")&amp;"(B)"&amp;CHAR(10)&amp;"分担契約"&amp;CHAR(10)&amp;VLOOKUP(A25,[1]令和3年度契約状況調査票!$D:$AR,33,FALSE),IF(AND(Q25="○",P25="分担契約"),"分担契約"&amp;CHAR(10)&amp;"契約総額 "&amp;TEXT(VLOOKUP(A25,[1]令和3年度契約状況調査票!$D:$AR,17,FALSE),"#,##0円")&amp;"(B)"&amp;CHAR(10)&amp;VLOOKUP(A25,[1]令和3年度契約状況調査票!$D:$AR,33,FALSE),(IF(P25="分担契約/単価契約","単価契約"&amp;CHAR(10)&amp;"予定調達総額 "&amp;TEXT(VLOOKUP(A25,[1]令和3年度契約状況調査票!$D:$AR,17,FALSE),"#,##0円")&amp;CHAR(10)&amp;"分担契約"&amp;CHAR(10)&amp;VLOOKUP(A25,[1]令和3年度契約状況調査票!$D:$AR,33,FALSE),IF(P25="分担契約","分担契約"&amp;CHAR(10)&amp;"契約総額 "&amp;TEXT(VLOOKUP(A25,[1]令和3年度契約状況調査票!$D:$AR,17,FALSE),"#,##0円")&amp;CHAR(10)&amp;VLOOKUP(A25,[1]令和3年度契約状況調査票!$D:$AR,33,FALSE),IF(P25="単価契約","単価契約"&amp;CHAR(10)&amp;"予定調達総額 "&amp;TEXT(VLOOKUP(A25,[1]令和3年度契約状況調査票!$D:$AR,17,FALSE),"#,##0円")&amp;CHAR(10)&amp;VLOOKUP(A25,[1]令和3年度契約状況調査票!$D:$AR,33,FALSE),VLOOKUP(A25,[1]令和3年度契約状況調査票!$D:$AR,33,FALSE))))))))</f>
        <v/>
      </c>
      <c r="P25" s="51" t="str">
        <f>IF(A25="","",VLOOKUP(A25,[1]令和3年度契約状況調査票!$D:$BY,54,FALSE))</f>
        <v/>
      </c>
      <c r="Q25" s="51" t="str">
        <f>IF(A25="","",IF(VLOOKUP(A25,[1]令和3年度契約状況調査票!$D:$AR,22,FALSE)="②同種の他の契約の予定価格を類推されるおそれがあるため公表しない","×","○"))</f>
        <v/>
      </c>
    </row>
    <row r="26" spans="1:17" s="21" customFormat="1" ht="60" hidden="1" customHeight="1" x14ac:dyDescent="0.15">
      <c r="A26" s="22" t="str">
        <f>IF(MAX([1]令和3年度契約状況調査票!D19:D264)&gt;=ROW()-5,ROW()-5,"")</f>
        <v/>
      </c>
      <c r="B26" s="23" t="str">
        <f>IF(A26="","",VLOOKUP(A26,[1]令和3年度契約状況調査票!$D:$AR,6,FALSE))</f>
        <v/>
      </c>
      <c r="C26" s="24" t="str">
        <f>IF(A26="","",VLOOKUP(A26,[1]令和3年度契約状況調査票!$D:$AR,7,FALSE))</f>
        <v/>
      </c>
      <c r="D26" s="52" t="str">
        <f>IF(A26="","",VLOOKUP(A26,[1]令和3年度契約状況調査票!$D:$AR,10,FALSE))</f>
        <v/>
      </c>
      <c r="E26" s="23" t="str">
        <f>IF(A26="","",VLOOKUP(A26,[1]令和3年度契約状況調査票!$D:$AR,11,FALSE))</f>
        <v/>
      </c>
      <c r="F26" s="26" t="str">
        <f>IF(A26="","",VLOOKUP(A26,[1]令和3年度契約状況調査票!$D:$AR,12,FALSE))</f>
        <v/>
      </c>
      <c r="G26" s="27" t="str">
        <f>IF(A26="","",VLOOKUP(A26,[1]令和3年度契約状況調査票!$D:$AR,32,FALSE))</f>
        <v/>
      </c>
      <c r="H26" s="28" t="str">
        <f>IF(A26="","",IF(VLOOKUP(A26,[1]令和3年度契約状況調査票!$D:$AR,22,FALSE)="②同種の他の契約の予定価格を類推されるおそれがあるため公表しない","同種の他の契約の予定価格を類推されるおそれがあるため公表しない",IF(VLOOKUP(A26,[1]令和3年度契約状況調査票!$D:$AR,22,FALSE)="－","－",IF(VLOOKUP(A26,[1]令和3年度契約状況調査票!$D:$AR,8,FALSE)&lt;&gt;"",TEXT(VLOOKUP(A26,[1]令和3年度契約状況調査票!$D:$AR,15,FALSE),"#,##0円")&amp;CHAR(10)&amp;"(A)",VLOOKUP(A26,[1]令和3年度契約状況調査票!$D:$AR,15,FALSE)))))</f>
        <v/>
      </c>
      <c r="I26" s="28" t="str">
        <f>IF(A26="","",VLOOKUP(A26,[1]令和3年度契約状況調査票!$D:$AR,16,FALSE))</f>
        <v/>
      </c>
      <c r="J26" s="30" t="str">
        <f>IF(A26="","",IF(VLOOKUP(A26,[1]令和3年度契約状況調査票!$D:$AR,22,FALSE)="②同種の他の契約の予定価格を類推されるおそれがあるため公表しない","－",IF(VLOOKUP(A26,[1]令和3年度契約状況調査票!$D:$AR,22,FALSE)="－","－",IF(VLOOKUP(A26,[1]令和3年度契約状況調査票!$D:$AR,8,FALSE)&lt;&gt;"",TEXT(VLOOKUP(A26,[1]令和3年度契約状況調査票!$D:$AR,18,FALSE),"#.0%")&amp;CHAR(10)&amp;"(B/A×100)",VLOOKUP(A26,[1]令和3年度契約状況調査票!$D:$AR,18,FALSE)))))</f>
        <v/>
      </c>
      <c r="K26" s="53" t="s">
        <v>30</v>
      </c>
      <c r="L26" s="30" t="str">
        <f>IF(A26="","",IF(VLOOKUP(A26,[1]令和3年度契約状況調査票!$D:$AR,28,FALSE)="①公益社団法人","公社",IF(VLOOKUP(A26,[1]令和3年度契約状況調査票!$D:$AR,28,FALSE)="②公益財団法人","公財","")))</f>
        <v/>
      </c>
      <c r="M26" s="30" t="str">
        <f>IF(A26="","",VLOOKUP(A26,[1]令和3年度契約状況調査票!$D:$AR,29,FALSE))</f>
        <v/>
      </c>
      <c r="N26" s="31" t="str">
        <f>IF(A26="","",IF(VLOOKUP(A26,[1]令和3年度契約状況調査票!$D:$AR,29,FALSE)="国所管",VLOOKUP(A26,[1]令和3年度契約状況調査票!$D:$AR,23,FALSE),""))</f>
        <v/>
      </c>
      <c r="O26" s="32" t="str">
        <f>IF(A26="","",IF(AND(Q26="○",P26="分担契約/単価契約"),"単価契約"&amp;CHAR(10)&amp;"予定調達総額 "&amp;TEXT(VLOOKUP(A26,[1]令和3年度契約状況調査票!$D:$AR,17,FALSE),"#,##0円")&amp;"(B)"&amp;CHAR(10)&amp;"分担契約"&amp;CHAR(10)&amp;VLOOKUP(A26,[1]令和3年度契約状況調査票!$D:$AR,33,FALSE),IF(AND(Q26="○",P26="分担契約"),"分担契約"&amp;CHAR(10)&amp;"契約総額 "&amp;TEXT(VLOOKUP(A26,[1]令和3年度契約状況調査票!$D:$AR,17,FALSE),"#,##0円")&amp;"(B)"&amp;CHAR(10)&amp;VLOOKUP(A26,[1]令和3年度契約状況調査票!$D:$AR,33,FALSE),(IF(P26="分担契約/単価契約","単価契約"&amp;CHAR(10)&amp;"予定調達総額 "&amp;TEXT(VLOOKUP(A26,[1]令和3年度契約状況調査票!$D:$AR,17,FALSE),"#,##0円")&amp;CHAR(10)&amp;"分担契約"&amp;CHAR(10)&amp;VLOOKUP(A26,[1]令和3年度契約状況調査票!$D:$AR,33,FALSE),IF(P26="分担契約","分担契約"&amp;CHAR(10)&amp;"契約総額 "&amp;TEXT(VLOOKUP(A26,[1]令和3年度契約状況調査票!$D:$AR,17,FALSE),"#,##0円")&amp;CHAR(10)&amp;VLOOKUP(A26,[1]令和3年度契約状況調査票!$D:$AR,33,FALSE),IF(P26="単価契約","単価契約"&amp;CHAR(10)&amp;"予定調達総額 "&amp;TEXT(VLOOKUP(A26,[1]令和3年度契約状況調査票!$D:$AR,17,FALSE),"#,##0円")&amp;CHAR(10)&amp;VLOOKUP(A26,[1]令和3年度契約状況調査票!$D:$AR,33,FALSE),VLOOKUP(A26,[1]令和3年度契約状況調査票!$D:$AR,33,FALSE))))))))</f>
        <v/>
      </c>
      <c r="P26" s="51" t="str">
        <f>IF(A26="","",VLOOKUP(A26,[1]令和3年度契約状況調査票!$D:$BY,54,FALSE))</f>
        <v/>
      </c>
      <c r="Q26" s="51" t="str">
        <f>IF(A26="","",IF(VLOOKUP(A26,[1]令和3年度契約状況調査票!$D:$AR,22,FALSE)="②同種の他の契約の予定価格を類推されるおそれがあるため公表しない","×","○"))</f>
        <v/>
      </c>
    </row>
    <row r="27" spans="1:17" s="21" customFormat="1" ht="60" hidden="1" customHeight="1" x14ac:dyDescent="0.15">
      <c r="A27" s="22" t="str">
        <f>IF(MAX([1]令和3年度契約状況調査票!D20:D265)&gt;=ROW()-5,ROW()-5,"")</f>
        <v/>
      </c>
      <c r="B27" s="23" t="str">
        <f>IF(A27="","",VLOOKUP(A27,[1]令和3年度契約状況調査票!$D:$AR,6,FALSE))</f>
        <v/>
      </c>
      <c r="C27" s="24" t="str">
        <f>IF(A27="","",VLOOKUP(A27,[1]令和3年度契約状況調査票!$D:$AR,7,FALSE))</f>
        <v/>
      </c>
      <c r="D27" s="52" t="str">
        <f>IF(A27="","",VLOOKUP(A27,[1]令和3年度契約状況調査票!$D:$AR,10,FALSE))</f>
        <v/>
      </c>
      <c r="E27" s="23" t="str">
        <f>IF(A27="","",VLOOKUP(A27,[1]令和3年度契約状況調査票!$D:$AR,11,FALSE))</f>
        <v/>
      </c>
      <c r="F27" s="26" t="str">
        <f>IF(A27="","",VLOOKUP(A27,[1]令和3年度契約状況調査票!$D:$AR,12,FALSE))</f>
        <v/>
      </c>
      <c r="G27" s="27" t="str">
        <f>IF(A27="","",VLOOKUP(A27,[1]令和3年度契約状況調査票!$D:$AR,32,FALSE))</f>
        <v/>
      </c>
      <c r="H27" s="28" t="str">
        <f>IF(A27="","",IF(VLOOKUP(A27,[1]令和3年度契約状況調査票!$D:$AR,22,FALSE)="②同種の他の契約の予定価格を類推されるおそれがあるため公表しない","同種の他の契約の予定価格を類推されるおそれがあるため公表しない",IF(VLOOKUP(A27,[1]令和3年度契約状況調査票!$D:$AR,22,FALSE)="－","－",IF(VLOOKUP(A27,[1]令和3年度契約状況調査票!$D:$AR,8,FALSE)&lt;&gt;"",TEXT(VLOOKUP(A27,[1]令和3年度契約状況調査票!$D:$AR,15,FALSE),"#,##0円")&amp;CHAR(10)&amp;"(A)",VLOOKUP(A27,[1]令和3年度契約状況調査票!$D:$AR,15,FALSE)))))</f>
        <v/>
      </c>
      <c r="I27" s="28" t="str">
        <f>IF(A27="","",VLOOKUP(A27,[1]令和3年度契約状況調査票!$D:$AR,16,FALSE))</f>
        <v/>
      </c>
      <c r="J27" s="30" t="str">
        <f>IF(A27="","",IF(VLOOKUP(A27,[1]令和3年度契約状況調査票!$D:$AR,22,FALSE)="②同種の他の契約の予定価格を類推されるおそれがあるため公表しない","－",IF(VLOOKUP(A27,[1]令和3年度契約状況調査票!$D:$AR,22,FALSE)="－","－",IF(VLOOKUP(A27,[1]令和3年度契約状況調査票!$D:$AR,8,FALSE)&lt;&gt;"",TEXT(VLOOKUP(A27,[1]令和3年度契約状況調査票!$D:$AR,18,FALSE),"#.0%")&amp;CHAR(10)&amp;"(B/A×100)",VLOOKUP(A27,[1]令和3年度契約状況調査票!$D:$AR,18,FALSE)))))</f>
        <v/>
      </c>
      <c r="K27" s="53" t="s">
        <v>30</v>
      </c>
      <c r="L27" s="30" t="str">
        <f>IF(A27="","",IF(VLOOKUP(A27,[1]令和3年度契約状況調査票!$D:$AR,28,FALSE)="①公益社団法人","公社",IF(VLOOKUP(A27,[1]令和3年度契約状況調査票!$D:$AR,28,FALSE)="②公益財団法人","公財","")))</f>
        <v/>
      </c>
      <c r="M27" s="30" t="str">
        <f>IF(A27="","",VLOOKUP(A27,[1]令和3年度契約状況調査票!$D:$AR,29,FALSE))</f>
        <v/>
      </c>
      <c r="N27" s="31" t="str">
        <f>IF(A27="","",IF(VLOOKUP(A27,[1]令和3年度契約状況調査票!$D:$AR,29,FALSE)="国所管",VLOOKUP(A27,[1]令和3年度契約状況調査票!$D:$AR,23,FALSE),""))</f>
        <v/>
      </c>
      <c r="O27" s="32" t="str">
        <f>IF(A27="","",IF(AND(Q27="○",P27="分担契約/単価契約"),"単価契約"&amp;CHAR(10)&amp;"予定調達総額 "&amp;TEXT(VLOOKUP(A27,[1]令和3年度契約状況調査票!$D:$AR,17,FALSE),"#,##0円")&amp;"(B)"&amp;CHAR(10)&amp;"分担契約"&amp;CHAR(10)&amp;VLOOKUP(A27,[1]令和3年度契約状況調査票!$D:$AR,33,FALSE),IF(AND(Q27="○",P27="分担契約"),"分担契約"&amp;CHAR(10)&amp;"契約総額 "&amp;TEXT(VLOOKUP(A27,[1]令和3年度契約状況調査票!$D:$AR,17,FALSE),"#,##0円")&amp;"(B)"&amp;CHAR(10)&amp;VLOOKUP(A27,[1]令和3年度契約状況調査票!$D:$AR,33,FALSE),(IF(P27="分担契約/単価契約","単価契約"&amp;CHAR(10)&amp;"予定調達総額 "&amp;TEXT(VLOOKUP(A27,[1]令和3年度契約状況調査票!$D:$AR,17,FALSE),"#,##0円")&amp;CHAR(10)&amp;"分担契約"&amp;CHAR(10)&amp;VLOOKUP(A27,[1]令和3年度契約状況調査票!$D:$AR,33,FALSE),IF(P27="分担契約","分担契約"&amp;CHAR(10)&amp;"契約総額 "&amp;TEXT(VLOOKUP(A27,[1]令和3年度契約状況調査票!$D:$AR,17,FALSE),"#,##0円")&amp;CHAR(10)&amp;VLOOKUP(A27,[1]令和3年度契約状況調査票!$D:$AR,33,FALSE),IF(P27="単価契約","単価契約"&amp;CHAR(10)&amp;"予定調達総額 "&amp;TEXT(VLOOKUP(A27,[1]令和3年度契約状況調査票!$D:$AR,17,FALSE),"#,##0円")&amp;CHAR(10)&amp;VLOOKUP(A27,[1]令和3年度契約状況調査票!$D:$AR,33,FALSE),VLOOKUP(A27,[1]令和3年度契約状況調査票!$D:$AR,33,FALSE))))))))</f>
        <v/>
      </c>
      <c r="P27" s="51" t="str">
        <f>IF(A27="","",VLOOKUP(A27,[1]令和3年度契約状況調査票!$D:$BY,54,FALSE))</f>
        <v/>
      </c>
      <c r="Q27" s="51" t="str">
        <f>IF(A27="","",IF(VLOOKUP(A27,[1]令和3年度契約状況調査票!$D:$AR,22,FALSE)="②同種の他の契約の予定価格を類推されるおそれがあるため公表しない","×","○"))</f>
        <v/>
      </c>
    </row>
    <row r="28" spans="1:17" s="21" customFormat="1" ht="60" hidden="1" customHeight="1" x14ac:dyDescent="0.15">
      <c r="A28" s="22" t="str">
        <f>IF(MAX([1]令和3年度契約状況調査票!D21:D266)&gt;=ROW()-5,ROW()-5,"")</f>
        <v/>
      </c>
      <c r="B28" s="23" t="str">
        <f>IF(A28="","",VLOOKUP(A28,[1]令和3年度契約状況調査票!$D:$AR,6,FALSE))</f>
        <v/>
      </c>
      <c r="C28" s="24" t="str">
        <f>IF(A28="","",VLOOKUP(A28,[1]令和3年度契約状況調査票!$D:$AR,7,FALSE))</f>
        <v/>
      </c>
      <c r="D28" s="52" t="str">
        <f>IF(A28="","",VLOOKUP(A28,[1]令和3年度契約状況調査票!$D:$AR,10,FALSE))</f>
        <v/>
      </c>
      <c r="E28" s="23" t="str">
        <f>IF(A28="","",VLOOKUP(A28,[1]令和3年度契約状況調査票!$D:$AR,11,FALSE))</f>
        <v/>
      </c>
      <c r="F28" s="26" t="str">
        <f>IF(A28="","",VLOOKUP(A28,[1]令和3年度契約状況調査票!$D:$AR,12,FALSE))</f>
        <v/>
      </c>
      <c r="G28" s="27" t="str">
        <f>IF(A28="","",VLOOKUP(A28,[1]令和3年度契約状況調査票!$D:$AR,32,FALSE))</f>
        <v/>
      </c>
      <c r="H28" s="28" t="str">
        <f>IF(A28="","",IF(VLOOKUP(A28,[1]令和3年度契約状況調査票!$D:$AR,22,FALSE)="②同種の他の契約の予定価格を類推されるおそれがあるため公表しない","同種の他の契約の予定価格を類推されるおそれがあるため公表しない",IF(VLOOKUP(A28,[1]令和3年度契約状況調査票!$D:$AR,22,FALSE)="－","－",IF(VLOOKUP(A28,[1]令和3年度契約状況調査票!$D:$AR,8,FALSE)&lt;&gt;"",TEXT(VLOOKUP(A28,[1]令和3年度契約状況調査票!$D:$AR,15,FALSE),"#,##0円")&amp;CHAR(10)&amp;"(A)",VLOOKUP(A28,[1]令和3年度契約状況調査票!$D:$AR,15,FALSE)))))</f>
        <v/>
      </c>
      <c r="I28" s="28" t="str">
        <f>IF(A28="","",VLOOKUP(A28,[1]令和3年度契約状況調査票!$D:$AR,16,FALSE))</f>
        <v/>
      </c>
      <c r="J28" s="30" t="str">
        <f>IF(A28="","",IF(VLOOKUP(A28,[1]令和3年度契約状況調査票!$D:$AR,22,FALSE)="②同種の他の契約の予定価格を類推されるおそれがあるため公表しない","－",IF(VLOOKUP(A28,[1]令和3年度契約状況調査票!$D:$AR,22,FALSE)="－","－",IF(VLOOKUP(A28,[1]令和3年度契約状況調査票!$D:$AR,8,FALSE)&lt;&gt;"",TEXT(VLOOKUP(A28,[1]令和3年度契約状況調査票!$D:$AR,18,FALSE),"#.0%")&amp;CHAR(10)&amp;"(B/A×100)",VLOOKUP(A28,[1]令和3年度契約状況調査票!$D:$AR,18,FALSE)))))</f>
        <v/>
      </c>
      <c r="K28" s="53" t="s">
        <v>30</v>
      </c>
      <c r="L28" s="30" t="str">
        <f>IF(A28="","",IF(VLOOKUP(A28,[1]令和3年度契約状況調査票!$D:$AR,28,FALSE)="①公益社団法人","公社",IF(VLOOKUP(A28,[1]令和3年度契約状況調査票!$D:$AR,28,FALSE)="②公益財団法人","公財","")))</f>
        <v/>
      </c>
      <c r="M28" s="30" t="str">
        <f>IF(A28="","",VLOOKUP(A28,[1]令和3年度契約状況調査票!$D:$AR,29,FALSE))</f>
        <v/>
      </c>
      <c r="N28" s="31" t="str">
        <f>IF(A28="","",IF(VLOOKUP(A28,[1]令和3年度契約状況調査票!$D:$AR,29,FALSE)="国所管",VLOOKUP(A28,[1]令和3年度契約状況調査票!$D:$AR,23,FALSE),""))</f>
        <v/>
      </c>
      <c r="O28" s="32" t="str">
        <f>IF(A28="","",IF(AND(Q28="○",P28="分担契約/単価契約"),"単価契約"&amp;CHAR(10)&amp;"予定調達総額 "&amp;TEXT(VLOOKUP(A28,[1]令和3年度契約状況調査票!$D:$AR,17,FALSE),"#,##0円")&amp;"(B)"&amp;CHAR(10)&amp;"分担契約"&amp;CHAR(10)&amp;VLOOKUP(A28,[1]令和3年度契約状況調査票!$D:$AR,33,FALSE),IF(AND(Q28="○",P28="分担契約"),"分担契約"&amp;CHAR(10)&amp;"契約総額 "&amp;TEXT(VLOOKUP(A28,[1]令和3年度契約状況調査票!$D:$AR,17,FALSE),"#,##0円")&amp;"(B)"&amp;CHAR(10)&amp;VLOOKUP(A28,[1]令和3年度契約状況調査票!$D:$AR,33,FALSE),(IF(P28="分担契約/単価契約","単価契約"&amp;CHAR(10)&amp;"予定調達総額 "&amp;TEXT(VLOOKUP(A28,[1]令和3年度契約状況調査票!$D:$AR,17,FALSE),"#,##0円")&amp;CHAR(10)&amp;"分担契約"&amp;CHAR(10)&amp;VLOOKUP(A28,[1]令和3年度契約状況調査票!$D:$AR,33,FALSE),IF(P28="分担契約","分担契約"&amp;CHAR(10)&amp;"契約総額 "&amp;TEXT(VLOOKUP(A28,[1]令和3年度契約状況調査票!$D:$AR,17,FALSE),"#,##0円")&amp;CHAR(10)&amp;VLOOKUP(A28,[1]令和3年度契約状況調査票!$D:$AR,33,FALSE),IF(P28="単価契約","単価契約"&amp;CHAR(10)&amp;"予定調達総額 "&amp;TEXT(VLOOKUP(A28,[1]令和3年度契約状況調査票!$D:$AR,17,FALSE),"#,##0円")&amp;CHAR(10)&amp;VLOOKUP(A28,[1]令和3年度契約状況調査票!$D:$AR,33,FALSE),VLOOKUP(A28,[1]令和3年度契約状況調査票!$D:$AR,33,FALSE))))))))</f>
        <v/>
      </c>
      <c r="P28" s="51" t="str">
        <f>IF(A28="","",VLOOKUP(A28,[1]令和3年度契約状況調査票!$D:$BY,54,FALSE))</f>
        <v/>
      </c>
      <c r="Q28" s="51" t="str">
        <f>IF(A28="","",IF(VLOOKUP(A28,[1]令和3年度契約状況調査票!$D:$AR,22,FALSE)="②同種の他の契約の予定価格を類推されるおそれがあるため公表しない","×","○"))</f>
        <v/>
      </c>
    </row>
    <row r="29" spans="1:17" s="21" customFormat="1" ht="60" hidden="1" customHeight="1" x14ac:dyDescent="0.15">
      <c r="A29" s="22" t="str">
        <f>IF(MAX([1]令和3年度契約状況調査票!D22:D267)&gt;=ROW()-5,ROW()-5,"")</f>
        <v/>
      </c>
      <c r="B29" s="23" t="str">
        <f>IF(A29="","",VLOOKUP(A29,[1]令和3年度契約状況調査票!$D:$AR,6,FALSE))</f>
        <v/>
      </c>
      <c r="C29" s="24" t="str">
        <f>IF(A29="","",VLOOKUP(A29,[1]令和3年度契約状況調査票!$D:$AR,7,FALSE))</f>
        <v/>
      </c>
      <c r="D29" s="52" t="str">
        <f>IF(A29="","",VLOOKUP(A29,[1]令和3年度契約状況調査票!$D:$AR,10,FALSE))</f>
        <v/>
      </c>
      <c r="E29" s="23" t="str">
        <f>IF(A29="","",VLOOKUP(A29,[1]令和3年度契約状況調査票!$D:$AR,11,FALSE))</f>
        <v/>
      </c>
      <c r="F29" s="26" t="str">
        <f>IF(A29="","",VLOOKUP(A29,[1]令和3年度契約状況調査票!$D:$AR,12,FALSE))</f>
        <v/>
      </c>
      <c r="G29" s="27" t="str">
        <f>IF(A29="","",VLOOKUP(A29,[1]令和3年度契約状況調査票!$D:$AR,32,FALSE))</f>
        <v/>
      </c>
      <c r="H29" s="28" t="str">
        <f>IF(A29="","",IF(VLOOKUP(A29,[1]令和3年度契約状況調査票!$D:$AR,22,FALSE)="②同種の他の契約の予定価格を類推されるおそれがあるため公表しない","同種の他の契約の予定価格を類推されるおそれがあるため公表しない",IF(VLOOKUP(A29,[1]令和3年度契約状況調査票!$D:$AR,22,FALSE)="－","－",IF(VLOOKUP(A29,[1]令和3年度契約状況調査票!$D:$AR,8,FALSE)&lt;&gt;"",TEXT(VLOOKUP(A29,[1]令和3年度契約状況調査票!$D:$AR,15,FALSE),"#,##0円")&amp;CHAR(10)&amp;"(A)",VLOOKUP(A29,[1]令和3年度契約状況調査票!$D:$AR,15,FALSE)))))</f>
        <v/>
      </c>
      <c r="I29" s="28" t="str">
        <f>IF(A29="","",VLOOKUP(A29,[1]令和3年度契約状況調査票!$D:$AR,16,FALSE))</f>
        <v/>
      </c>
      <c r="J29" s="30" t="str">
        <f>IF(A29="","",IF(VLOOKUP(A29,[1]令和3年度契約状況調査票!$D:$AR,22,FALSE)="②同種の他の契約の予定価格を類推されるおそれがあるため公表しない","－",IF(VLOOKUP(A29,[1]令和3年度契約状況調査票!$D:$AR,22,FALSE)="－","－",IF(VLOOKUP(A29,[1]令和3年度契約状況調査票!$D:$AR,8,FALSE)&lt;&gt;"",TEXT(VLOOKUP(A29,[1]令和3年度契約状況調査票!$D:$AR,18,FALSE),"#.0%")&amp;CHAR(10)&amp;"(B/A×100)",VLOOKUP(A29,[1]令和3年度契約状況調査票!$D:$AR,18,FALSE)))))</f>
        <v/>
      </c>
      <c r="K29" s="53" t="s">
        <v>30</v>
      </c>
      <c r="L29" s="30" t="str">
        <f>IF(A29="","",IF(VLOOKUP(A29,[1]令和3年度契約状況調査票!$D:$AR,28,FALSE)="①公益社団法人","公社",IF(VLOOKUP(A29,[1]令和3年度契約状況調査票!$D:$AR,28,FALSE)="②公益財団法人","公財","")))</f>
        <v/>
      </c>
      <c r="M29" s="30" t="str">
        <f>IF(A29="","",VLOOKUP(A29,[1]令和3年度契約状況調査票!$D:$AR,29,FALSE))</f>
        <v/>
      </c>
      <c r="N29" s="31" t="str">
        <f>IF(A29="","",IF(VLOOKUP(A29,[1]令和3年度契約状況調査票!$D:$AR,29,FALSE)="国所管",VLOOKUP(A29,[1]令和3年度契約状況調査票!$D:$AR,23,FALSE),""))</f>
        <v/>
      </c>
      <c r="O29" s="32" t="str">
        <f>IF(A29="","",IF(AND(Q29="○",P29="分担契約/単価契約"),"単価契約"&amp;CHAR(10)&amp;"予定調達総額 "&amp;TEXT(VLOOKUP(A29,[1]令和3年度契約状況調査票!$D:$AR,17,FALSE),"#,##0円")&amp;"(B)"&amp;CHAR(10)&amp;"分担契約"&amp;CHAR(10)&amp;VLOOKUP(A29,[1]令和3年度契約状況調査票!$D:$AR,33,FALSE),IF(AND(Q29="○",P29="分担契約"),"分担契約"&amp;CHAR(10)&amp;"契約総額 "&amp;TEXT(VLOOKUP(A29,[1]令和3年度契約状況調査票!$D:$AR,17,FALSE),"#,##0円")&amp;"(B)"&amp;CHAR(10)&amp;VLOOKUP(A29,[1]令和3年度契約状況調査票!$D:$AR,33,FALSE),(IF(P29="分担契約/単価契約","単価契約"&amp;CHAR(10)&amp;"予定調達総額 "&amp;TEXT(VLOOKUP(A29,[1]令和3年度契約状況調査票!$D:$AR,17,FALSE),"#,##0円")&amp;CHAR(10)&amp;"分担契約"&amp;CHAR(10)&amp;VLOOKUP(A29,[1]令和3年度契約状況調査票!$D:$AR,33,FALSE),IF(P29="分担契約","分担契約"&amp;CHAR(10)&amp;"契約総額 "&amp;TEXT(VLOOKUP(A29,[1]令和3年度契約状況調査票!$D:$AR,17,FALSE),"#,##0円")&amp;CHAR(10)&amp;VLOOKUP(A29,[1]令和3年度契約状況調査票!$D:$AR,33,FALSE),IF(P29="単価契約","単価契約"&amp;CHAR(10)&amp;"予定調達総額 "&amp;TEXT(VLOOKUP(A29,[1]令和3年度契約状況調査票!$D:$AR,17,FALSE),"#,##0円")&amp;CHAR(10)&amp;VLOOKUP(A29,[1]令和3年度契約状況調査票!$D:$AR,33,FALSE),VLOOKUP(A29,[1]令和3年度契約状況調査票!$D:$AR,33,FALSE))))))))</f>
        <v/>
      </c>
      <c r="P29" s="51" t="str">
        <f>IF(A29="","",VLOOKUP(A29,[1]令和3年度契約状況調査票!$D:$BY,54,FALSE))</f>
        <v/>
      </c>
      <c r="Q29" s="51" t="str">
        <f>IF(A29="","",IF(VLOOKUP(A29,[1]令和3年度契約状況調査票!$D:$AR,22,FALSE)="②同種の他の契約の予定価格を類推されるおそれがあるため公表しない","×","○"))</f>
        <v/>
      </c>
    </row>
    <row r="30" spans="1:17" s="21" customFormat="1" ht="67.5" hidden="1" customHeight="1" x14ac:dyDescent="0.15">
      <c r="A30" s="22" t="str">
        <f>IF(MAX([1]令和3年度契約状況調査票!D23:D268)&gt;=ROW()-5,ROW()-5,"")</f>
        <v/>
      </c>
      <c r="B30" s="23" t="str">
        <f>IF(A30="","",VLOOKUP(A30,[1]令和3年度契約状況調査票!$D:$AR,6,FALSE))</f>
        <v/>
      </c>
      <c r="C30" s="24" t="str">
        <f>IF(A30="","",VLOOKUP(A30,[1]令和3年度契約状況調査票!$D:$AR,7,FALSE))</f>
        <v/>
      </c>
      <c r="D30" s="52" t="str">
        <f>IF(A30="","",VLOOKUP(A30,[1]令和3年度契約状況調査票!$D:$AR,10,FALSE))</f>
        <v/>
      </c>
      <c r="E30" s="23" t="str">
        <f>IF(A30="","",VLOOKUP(A30,[1]令和3年度契約状況調査票!$D:$AR,11,FALSE))</f>
        <v/>
      </c>
      <c r="F30" s="26" t="str">
        <f>IF(A30="","",VLOOKUP(A30,[1]令和3年度契約状況調査票!$D:$AR,12,FALSE))</f>
        <v/>
      </c>
      <c r="G30" s="27" t="str">
        <f>IF(A30="","",VLOOKUP(A30,[1]令和3年度契約状況調査票!$D:$AR,32,FALSE))</f>
        <v/>
      </c>
      <c r="H30" s="28" t="str">
        <f>IF(A30="","",IF(VLOOKUP(A30,[1]令和3年度契約状況調査票!$D:$AR,22,FALSE)="②同種の他の契約の予定価格を類推されるおそれがあるため公表しない","同種の他の契約の予定価格を類推されるおそれがあるため公表しない",IF(VLOOKUP(A30,[1]令和3年度契約状況調査票!$D:$AR,22,FALSE)="－","－",IF(VLOOKUP(A30,[1]令和3年度契約状況調査票!$D:$AR,8,FALSE)&lt;&gt;"",TEXT(VLOOKUP(A30,[1]令和3年度契約状況調査票!$D:$AR,15,FALSE),"#,##0円")&amp;CHAR(10)&amp;"(A)",VLOOKUP(A30,[1]令和3年度契約状況調査票!$D:$AR,15,FALSE)))))</f>
        <v/>
      </c>
      <c r="I30" s="28" t="str">
        <f>IF(A30="","",VLOOKUP(A30,[1]令和3年度契約状況調査票!$D:$AR,16,FALSE))</f>
        <v/>
      </c>
      <c r="J30" s="30" t="str">
        <f>IF(A30="","",IF(VLOOKUP(A30,[1]令和3年度契約状況調査票!$D:$AR,22,FALSE)="②同種の他の契約の予定価格を類推されるおそれがあるため公表しない","－",IF(VLOOKUP(A30,[1]令和3年度契約状況調査票!$D:$AR,22,FALSE)="－","－",IF(VLOOKUP(A30,[1]令和3年度契約状況調査票!$D:$AR,8,FALSE)&lt;&gt;"",TEXT(VLOOKUP(A30,[1]令和3年度契約状況調査票!$D:$AR,18,FALSE),"#.0%")&amp;CHAR(10)&amp;"(B/A×100)",VLOOKUP(A30,[1]令和3年度契約状況調査票!$D:$AR,18,FALSE)))))</f>
        <v/>
      </c>
      <c r="K30" s="53" t="s">
        <v>30</v>
      </c>
      <c r="L30" s="30" t="str">
        <f>IF(A30="","",IF(VLOOKUP(A30,[1]令和3年度契約状況調査票!$D:$AR,28,FALSE)="①公益社団法人","公社",IF(VLOOKUP(A30,[1]令和3年度契約状況調査票!$D:$AR,28,FALSE)="②公益財団法人","公財","")))</f>
        <v/>
      </c>
      <c r="M30" s="30" t="str">
        <f>IF(A30="","",VLOOKUP(A30,[1]令和3年度契約状況調査票!$D:$AR,29,FALSE))</f>
        <v/>
      </c>
      <c r="N30" s="31" t="str">
        <f>IF(A30="","",IF(VLOOKUP(A30,[1]令和3年度契約状況調査票!$D:$AR,29,FALSE)="国所管",VLOOKUP(A30,[1]令和3年度契約状況調査票!$D:$AR,23,FALSE),""))</f>
        <v/>
      </c>
      <c r="O30" s="32" t="str">
        <f>IF(A30="","",IF(AND(Q30="○",P30="分担契約/単価契約"),"単価契約"&amp;CHAR(10)&amp;"予定調達総額 "&amp;TEXT(VLOOKUP(A30,[1]令和3年度契約状況調査票!$D:$AR,17,FALSE),"#,##0円")&amp;"(B)"&amp;CHAR(10)&amp;"分担契約"&amp;CHAR(10)&amp;VLOOKUP(A30,[1]令和3年度契約状況調査票!$D:$AR,33,FALSE),IF(AND(Q30="○",P30="分担契約"),"分担契約"&amp;CHAR(10)&amp;"契約総額 "&amp;TEXT(VLOOKUP(A30,[1]令和3年度契約状況調査票!$D:$AR,17,FALSE),"#,##0円")&amp;"(B)"&amp;CHAR(10)&amp;VLOOKUP(A30,[1]令和3年度契約状況調査票!$D:$AR,33,FALSE),(IF(P30="分担契約/単価契約","単価契約"&amp;CHAR(10)&amp;"予定調達総額 "&amp;TEXT(VLOOKUP(A30,[1]令和3年度契約状況調査票!$D:$AR,17,FALSE),"#,##0円")&amp;CHAR(10)&amp;"分担契約"&amp;CHAR(10)&amp;VLOOKUP(A30,[1]令和3年度契約状況調査票!$D:$AR,33,FALSE),IF(P30="分担契約","分担契約"&amp;CHAR(10)&amp;"契約総額 "&amp;TEXT(VLOOKUP(A30,[1]令和3年度契約状況調査票!$D:$AR,17,FALSE),"#,##0円")&amp;CHAR(10)&amp;VLOOKUP(A30,[1]令和3年度契約状況調査票!$D:$AR,33,FALSE),IF(P30="単価契約","単価契約"&amp;CHAR(10)&amp;"予定調達総額 "&amp;TEXT(VLOOKUP(A30,[1]令和3年度契約状況調査票!$D:$AR,17,FALSE),"#,##0円")&amp;CHAR(10)&amp;VLOOKUP(A30,[1]令和3年度契約状況調査票!$D:$AR,33,FALSE),VLOOKUP(A30,[1]令和3年度契約状況調査票!$D:$AR,33,FALSE))))))))</f>
        <v/>
      </c>
      <c r="P30" s="51" t="str">
        <f>IF(A30="","",VLOOKUP(A30,[1]令和3年度契約状況調査票!$D:$BY,54,FALSE))</f>
        <v/>
      </c>
      <c r="Q30" s="51" t="str">
        <f>IF(A30="","",IF(VLOOKUP(A30,[1]令和3年度契約状況調査票!$D:$AR,22,FALSE)="②同種の他の契約の予定価格を類推されるおそれがあるため公表しない","×","○"))</f>
        <v/>
      </c>
    </row>
    <row r="31" spans="1:17" s="21" customFormat="1" ht="60" hidden="1" customHeight="1" x14ac:dyDescent="0.15">
      <c r="A31" s="22" t="str">
        <f>IF(MAX([1]令和3年度契約状況調査票!D24:D269)&gt;=ROW()-5,ROW()-5,"")</f>
        <v/>
      </c>
      <c r="B31" s="23" t="str">
        <f>IF(A31="","",VLOOKUP(A31,[1]令和3年度契約状況調査票!$D:$AR,6,FALSE))</f>
        <v/>
      </c>
      <c r="C31" s="24" t="str">
        <f>IF(A31="","",VLOOKUP(A31,[1]令和3年度契約状況調査票!$D:$AR,7,FALSE))</f>
        <v/>
      </c>
      <c r="D31" s="52" t="str">
        <f>IF(A31="","",VLOOKUP(A31,[1]令和3年度契約状況調査票!$D:$AR,10,FALSE))</f>
        <v/>
      </c>
      <c r="E31" s="23" t="str">
        <f>IF(A31="","",VLOOKUP(A31,[1]令和3年度契約状況調査票!$D:$AR,11,FALSE))</f>
        <v/>
      </c>
      <c r="F31" s="26" t="str">
        <f>IF(A31="","",VLOOKUP(A31,[1]令和3年度契約状況調査票!$D:$AR,12,FALSE))</f>
        <v/>
      </c>
      <c r="G31" s="27" t="str">
        <f>IF(A31="","",VLOOKUP(A31,[1]令和3年度契約状況調査票!$D:$AR,32,FALSE))</f>
        <v/>
      </c>
      <c r="H31" s="28" t="str">
        <f>IF(A31="","",IF(VLOOKUP(A31,[1]令和3年度契約状況調査票!$D:$AR,22,FALSE)="②同種の他の契約の予定価格を類推されるおそれがあるため公表しない","同種の他の契約の予定価格を類推されるおそれがあるため公表しない",IF(VLOOKUP(A31,[1]令和3年度契約状況調査票!$D:$AR,22,FALSE)="－","－",IF(VLOOKUP(A31,[1]令和3年度契約状況調査票!$D:$AR,8,FALSE)&lt;&gt;"",TEXT(VLOOKUP(A31,[1]令和3年度契約状況調査票!$D:$AR,15,FALSE),"#,##0円")&amp;CHAR(10)&amp;"(A)",VLOOKUP(A31,[1]令和3年度契約状況調査票!$D:$AR,15,FALSE)))))</f>
        <v/>
      </c>
      <c r="I31" s="28" t="str">
        <f>IF(A31="","",VLOOKUP(A31,[1]令和3年度契約状況調査票!$D:$AR,16,FALSE))</f>
        <v/>
      </c>
      <c r="J31" s="30" t="str">
        <f>IF(A31="","",IF(VLOOKUP(A31,[1]令和3年度契約状況調査票!$D:$AR,22,FALSE)="②同種の他の契約の予定価格を類推されるおそれがあるため公表しない","－",IF(VLOOKUP(A31,[1]令和3年度契約状況調査票!$D:$AR,22,FALSE)="－","－",IF(VLOOKUP(A31,[1]令和3年度契約状況調査票!$D:$AR,8,FALSE)&lt;&gt;"",TEXT(VLOOKUP(A31,[1]令和3年度契約状況調査票!$D:$AR,18,FALSE),"#.0%")&amp;CHAR(10)&amp;"(B/A×100)",VLOOKUP(A31,[1]令和3年度契約状況調査票!$D:$AR,18,FALSE)))))</f>
        <v/>
      </c>
      <c r="K31" s="53" t="s">
        <v>30</v>
      </c>
      <c r="L31" s="30" t="str">
        <f>IF(A31="","",IF(VLOOKUP(A31,[1]令和3年度契約状況調査票!$D:$AR,28,FALSE)="①公益社団法人","公社",IF(VLOOKUP(A31,[1]令和3年度契約状況調査票!$D:$AR,28,FALSE)="②公益財団法人","公財","")))</f>
        <v/>
      </c>
      <c r="M31" s="30" t="str">
        <f>IF(A31="","",VLOOKUP(A31,[1]令和3年度契約状況調査票!$D:$AR,29,FALSE))</f>
        <v/>
      </c>
      <c r="N31" s="31" t="str">
        <f>IF(A31="","",IF(VLOOKUP(A31,[1]令和3年度契約状況調査票!$D:$AR,29,FALSE)="国所管",VLOOKUP(A31,[1]令和3年度契約状況調査票!$D:$AR,23,FALSE),""))</f>
        <v/>
      </c>
      <c r="O31" s="32" t="str">
        <f>IF(A31="","",IF(AND(Q31="○",P31="分担契約/単価契約"),"単価契約"&amp;CHAR(10)&amp;"予定調達総額 "&amp;TEXT(VLOOKUP(A31,[1]令和3年度契約状況調査票!$D:$AR,17,FALSE),"#,##0円")&amp;"(B)"&amp;CHAR(10)&amp;"分担契約"&amp;CHAR(10)&amp;VLOOKUP(A31,[1]令和3年度契約状況調査票!$D:$AR,33,FALSE),IF(AND(Q31="○",P31="分担契約"),"分担契約"&amp;CHAR(10)&amp;"契約総額 "&amp;TEXT(VLOOKUP(A31,[1]令和3年度契約状況調査票!$D:$AR,17,FALSE),"#,##0円")&amp;"(B)"&amp;CHAR(10)&amp;VLOOKUP(A31,[1]令和3年度契約状況調査票!$D:$AR,33,FALSE),(IF(P31="分担契約/単価契約","単価契約"&amp;CHAR(10)&amp;"予定調達総額 "&amp;TEXT(VLOOKUP(A31,[1]令和3年度契約状況調査票!$D:$AR,17,FALSE),"#,##0円")&amp;CHAR(10)&amp;"分担契約"&amp;CHAR(10)&amp;VLOOKUP(A31,[1]令和3年度契約状況調査票!$D:$AR,33,FALSE),IF(P31="分担契約","分担契約"&amp;CHAR(10)&amp;"契約総額 "&amp;TEXT(VLOOKUP(A31,[1]令和3年度契約状況調査票!$D:$AR,17,FALSE),"#,##0円")&amp;CHAR(10)&amp;VLOOKUP(A31,[1]令和3年度契約状況調査票!$D:$AR,33,FALSE),IF(P31="単価契約","単価契約"&amp;CHAR(10)&amp;"予定調達総額 "&amp;TEXT(VLOOKUP(A31,[1]令和3年度契約状況調査票!$D:$AR,17,FALSE),"#,##0円")&amp;CHAR(10)&amp;VLOOKUP(A31,[1]令和3年度契約状況調査票!$D:$AR,33,FALSE),VLOOKUP(A31,[1]令和3年度契約状況調査票!$D:$AR,33,FALSE))))))))</f>
        <v/>
      </c>
      <c r="P31" s="51" t="str">
        <f>IF(A31="","",VLOOKUP(A31,[1]令和3年度契約状況調査票!$D:$BY,54,FALSE))</f>
        <v/>
      </c>
      <c r="Q31" s="51" t="str">
        <f>IF(A31="","",IF(VLOOKUP(A31,[1]令和3年度契約状況調査票!$D:$AR,22,FALSE)="②同種の他の契約の予定価格を類推されるおそれがあるため公表しない","×","○"))</f>
        <v/>
      </c>
    </row>
    <row r="32" spans="1:17" s="21" customFormat="1" ht="60" hidden="1" customHeight="1" x14ac:dyDescent="0.15">
      <c r="A32" s="22" t="str">
        <f>IF(MAX([1]令和3年度契約状況調査票!D25:D270)&gt;=ROW()-5,ROW()-5,"")</f>
        <v/>
      </c>
      <c r="B32" s="23" t="str">
        <f>IF(A32="","",VLOOKUP(A32,[1]令和3年度契約状況調査票!$D:$AR,6,FALSE))</f>
        <v/>
      </c>
      <c r="C32" s="24" t="str">
        <f>IF(A32="","",VLOOKUP(A32,[1]令和3年度契約状況調査票!$D:$AR,7,FALSE))</f>
        <v/>
      </c>
      <c r="D32" s="52" t="str">
        <f>IF(A32="","",VLOOKUP(A32,[1]令和3年度契約状況調査票!$D:$AR,10,FALSE))</f>
        <v/>
      </c>
      <c r="E32" s="23" t="str">
        <f>IF(A32="","",VLOOKUP(A32,[1]令和3年度契約状況調査票!$D:$AR,11,FALSE))</f>
        <v/>
      </c>
      <c r="F32" s="26" t="str">
        <f>IF(A32="","",VLOOKUP(A32,[1]令和3年度契約状況調査票!$D:$AR,12,FALSE))</f>
        <v/>
      </c>
      <c r="G32" s="27" t="str">
        <f>IF(A32="","",VLOOKUP(A32,[1]令和3年度契約状況調査票!$D:$AR,32,FALSE))</f>
        <v/>
      </c>
      <c r="H32" s="28" t="str">
        <f>IF(A32="","",IF(VLOOKUP(A32,[1]令和3年度契約状況調査票!$D:$AR,22,FALSE)="②同種の他の契約の予定価格を類推されるおそれがあるため公表しない","同種の他の契約の予定価格を類推されるおそれがあるため公表しない",IF(VLOOKUP(A32,[1]令和3年度契約状況調査票!$D:$AR,22,FALSE)="－","－",IF(VLOOKUP(A32,[1]令和3年度契約状況調査票!$D:$AR,8,FALSE)&lt;&gt;"",TEXT(VLOOKUP(A32,[1]令和3年度契約状況調査票!$D:$AR,15,FALSE),"#,##0円")&amp;CHAR(10)&amp;"(A)",VLOOKUP(A32,[1]令和3年度契約状況調査票!$D:$AR,15,FALSE)))))</f>
        <v/>
      </c>
      <c r="I32" s="28" t="str">
        <f>IF(A32="","",VLOOKUP(A32,[1]令和3年度契約状況調査票!$D:$AR,16,FALSE))</f>
        <v/>
      </c>
      <c r="J32" s="30" t="str">
        <f>IF(A32="","",IF(VLOOKUP(A32,[1]令和3年度契約状況調査票!$D:$AR,22,FALSE)="②同種の他の契約の予定価格を類推されるおそれがあるため公表しない","－",IF(VLOOKUP(A32,[1]令和3年度契約状況調査票!$D:$AR,22,FALSE)="－","－",IF(VLOOKUP(A32,[1]令和3年度契約状況調査票!$D:$AR,8,FALSE)&lt;&gt;"",TEXT(VLOOKUP(A32,[1]令和3年度契約状況調査票!$D:$AR,18,FALSE),"#.0%")&amp;CHAR(10)&amp;"(B/A×100)",VLOOKUP(A32,[1]令和3年度契約状況調査票!$D:$AR,18,FALSE)))))</f>
        <v/>
      </c>
      <c r="K32" s="53" t="s">
        <v>30</v>
      </c>
      <c r="L32" s="30" t="str">
        <f>IF(A32="","",IF(VLOOKUP(A32,[1]令和3年度契約状況調査票!$D:$AR,28,FALSE)="①公益社団法人","公社",IF(VLOOKUP(A32,[1]令和3年度契約状況調査票!$D:$AR,28,FALSE)="②公益財団法人","公財","")))</f>
        <v/>
      </c>
      <c r="M32" s="30" t="str">
        <f>IF(A32="","",VLOOKUP(A32,[1]令和3年度契約状況調査票!$D:$AR,29,FALSE))</f>
        <v/>
      </c>
      <c r="N32" s="31" t="str">
        <f>IF(A32="","",IF(VLOOKUP(A32,[1]令和3年度契約状況調査票!$D:$AR,29,FALSE)="国所管",VLOOKUP(A32,[1]令和3年度契約状況調査票!$D:$AR,23,FALSE),""))</f>
        <v/>
      </c>
      <c r="O32" s="32" t="str">
        <f>IF(A32="","",IF(AND(Q32="○",P32="分担契約/単価契約"),"単価契約"&amp;CHAR(10)&amp;"予定調達総額 "&amp;TEXT(VLOOKUP(A32,[1]令和3年度契約状況調査票!$D:$AR,17,FALSE),"#,##0円")&amp;"(B)"&amp;CHAR(10)&amp;"分担契約"&amp;CHAR(10)&amp;VLOOKUP(A32,[1]令和3年度契約状況調査票!$D:$AR,33,FALSE),IF(AND(Q32="○",P32="分担契約"),"分担契約"&amp;CHAR(10)&amp;"契約総額 "&amp;TEXT(VLOOKUP(A32,[1]令和3年度契約状況調査票!$D:$AR,17,FALSE),"#,##0円")&amp;"(B)"&amp;CHAR(10)&amp;VLOOKUP(A32,[1]令和3年度契約状況調査票!$D:$AR,33,FALSE),(IF(P32="分担契約/単価契約","単価契約"&amp;CHAR(10)&amp;"予定調達総額 "&amp;TEXT(VLOOKUP(A32,[1]令和3年度契約状況調査票!$D:$AR,17,FALSE),"#,##0円")&amp;CHAR(10)&amp;"分担契約"&amp;CHAR(10)&amp;VLOOKUP(A32,[1]令和3年度契約状況調査票!$D:$AR,33,FALSE),IF(P32="分担契約","分担契約"&amp;CHAR(10)&amp;"契約総額 "&amp;TEXT(VLOOKUP(A32,[1]令和3年度契約状況調査票!$D:$AR,17,FALSE),"#,##0円")&amp;CHAR(10)&amp;VLOOKUP(A32,[1]令和3年度契約状況調査票!$D:$AR,33,FALSE),IF(P32="単価契約","単価契約"&amp;CHAR(10)&amp;"予定調達総額 "&amp;TEXT(VLOOKUP(A32,[1]令和3年度契約状況調査票!$D:$AR,17,FALSE),"#,##0円")&amp;CHAR(10)&amp;VLOOKUP(A32,[1]令和3年度契約状況調査票!$D:$AR,33,FALSE),VLOOKUP(A32,[1]令和3年度契約状況調査票!$D:$AR,33,FALSE))))))))</f>
        <v/>
      </c>
      <c r="P32" s="51" t="str">
        <f>IF(A32="","",VLOOKUP(A32,[1]令和3年度契約状況調査票!$D:$BY,54,FALSE))</f>
        <v/>
      </c>
      <c r="Q32" s="51" t="str">
        <f>IF(A32="","",IF(VLOOKUP(A32,[1]令和3年度契約状況調査票!$D:$AR,22,FALSE)="②同種の他の契約の予定価格を類推されるおそれがあるため公表しない","×","○"))</f>
        <v/>
      </c>
    </row>
    <row r="33" spans="1:17" s="21" customFormat="1" ht="60" hidden="1" customHeight="1" x14ac:dyDescent="0.15">
      <c r="A33" s="22" t="str">
        <f>IF(MAX([1]令和3年度契約状況調査票!D26:D271)&gt;=ROW()-5,ROW()-5,"")</f>
        <v/>
      </c>
      <c r="B33" s="23" t="str">
        <f>IF(A33="","",VLOOKUP(A33,[1]令和3年度契約状況調査票!$D:$AR,6,FALSE))</f>
        <v/>
      </c>
      <c r="C33" s="24" t="str">
        <f>IF(A33="","",VLOOKUP(A33,[1]令和3年度契約状況調査票!$D:$AR,7,FALSE))</f>
        <v/>
      </c>
      <c r="D33" s="52" t="str">
        <f>IF(A33="","",VLOOKUP(A33,[1]令和3年度契約状況調査票!$D:$AR,10,FALSE))</f>
        <v/>
      </c>
      <c r="E33" s="23" t="str">
        <f>IF(A33="","",VLOOKUP(A33,[1]令和3年度契約状況調査票!$D:$AR,11,FALSE))</f>
        <v/>
      </c>
      <c r="F33" s="26" t="str">
        <f>IF(A33="","",VLOOKUP(A33,[1]令和3年度契約状況調査票!$D:$AR,12,FALSE))</f>
        <v/>
      </c>
      <c r="G33" s="27" t="str">
        <f>IF(A33="","",VLOOKUP(A33,[1]令和3年度契約状況調査票!$D:$AR,32,FALSE))</f>
        <v/>
      </c>
      <c r="H33" s="28" t="str">
        <f>IF(A33="","",IF(VLOOKUP(A33,[1]令和3年度契約状況調査票!$D:$AR,22,FALSE)="②同種の他の契約の予定価格を類推されるおそれがあるため公表しない","同種の他の契約の予定価格を類推されるおそれがあるため公表しない",IF(VLOOKUP(A33,[1]令和3年度契約状況調査票!$D:$AR,22,FALSE)="－","－",IF(VLOOKUP(A33,[1]令和3年度契約状況調査票!$D:$AR,8,FALSE)&lt;&gt;"",TEXT(VLOOKUP(A33,[1]令和3年度契約状況調査票!$D:$AR,15,FALSE),"#,##0円")&amp;CHAR(10)&amp;"(A)",VLOOKUP(A33,[1]令和3年度契約状況調査票!$D:$AR,15,FALSE)))))</f>
        <v/>
      </c>
      <c r="I33" s="28" t="str">
        <f>IF(A33="","",VLOOKUP(A33,[1]令和3年度契約状況調査票!$D:$AR,16,FALSE))</f>
        <v/>
      </c>
      <c r="J33" s="30" t="str">
        <f>IF(A33="","",IF(VLOOKUP(A33,[1]令和3年度契約状況調査票!$D:$AR,22,FALSE)="②同種の他の契約の予定価格を類推されるおそれがあるため公表しない","－",IF(VLOOKUP(A33,[1]令和3年度契約状況調査票!$D:$AR,22,FALSE)="－","－",IF(VLOOKUP(A33,[1]令和3年度契約状況調査票!$D:$AR,8,FALSE)&lt;&gt;"",TEXT(VLOOKUP(A33,[1]令和3年度契約状況調査票!$D:$AR,18,FALSE),"#.0%")&amp;CHAR(10)&amp;"(B/A×100)",VLOOKUP(A33,[1]令和3年度契約状況調査票!$D:$AR,18,FALSE)))))</f>
        <v/>
      </c>
      <c r="K33" s="53" t="s">
        <v>30</v>
      </c>
      <c r="L33" s="30" t="str">
        <f>IF(A33="","",IF(VLOOKUP(A33,[1]令和3年度契約状況調査票!$D:$AR,28,FALSE)="①公益社団法人","公社",IF(VLOOKUP(A33,[1]令和3年度契約状況調査票!$D:$AR,28,FALSE)="②公益財団法人","公財","")))</f>
        <v/>
      </c>
      <c r="M33" s="30" t="str">
        <f>IF(A33="","",VLOOKUP(A33,[1]令和3年度契約状況調査票!$D:$AR,29,FALSE))</f>
        <v/>
      </c>
      <c r="N33" s="31" t="str">
        <f>IF(A33="","",IF(VLOOKUP(A33,[1]令和3年度契約状況調査票!$D:$AR,29,FALSE)="国所管",VLOOKUP(A33,[1]令和3年度契約状況調査票!$D:$AR,23,FALSE),""))</f>
        <v/>
      </c>
      <c r="O33" s="32" t="str">
        <f>IF(A33="","",IF(AND(Q33="○",P33="分担契約/単価契約"),"単価契約"&amp;CHAR(10)&amp;"予定調達総額 "&amp;TEXT(VLOOKUP(A33,[1]令和3年度契約状況調査票!$D:$AR,17,FALSE),"#,##0円")&amp;"(B)"&amp;CHAR(10)&amp;"分担契約"&amp;CHAR(10)&amp;VLOOKUP(A33,[1]令和3年度契約状況調査票!$D:$AR,33,FALSE),IF(AND(Q33="○",P33="分担契約"),"分担契約"&amp;CHAR(10)&amp;"契約総額 "&amp;TEXT(VLOOKUP(A33,[1]令和3年度契約状況調査票!$D:$AR,17,FALSE),"#,##0円")&amp;"(B)"&amp;CHAR(10)&amp;VLOOKUP(A33,[1]令和3年度契約状況調査票!$D:$AR,33,FALSE),(IF(P33="分担契約/単価契約","単価契約"&amp;CHAR(10)&amp;"予定調達総額 "&amp;TEXT(VLOOKUP(A33,[1]令和3年度契約状況調査票!$D:$AR,17,FALSE),"#,##0円")&amp;CHAR(10)&amp;"分担契約"&amp;CHAR(10)&amp;VLOOKUP(A33,[1]令和3年度契約状況調査票!$D:$AR,33,FALSE),IF(P33="分担契約","分担契約"&amp;CHAR(10)&amp;"契約総額 "&amp;TEXT(VLOOKUP(A33,[1]令和3年度契約状況調査票!$D:$AR,17,FALSE),"#,##0円")&amp;CHAR(10)&amp;VLOOKUP(A33,[1]令和3年度契約状況調査票!$D:$AR,33,FALSE),IF(P33="単価契約","単価契約"&amp;CHAR(10)&amp;"予定調達総額 "&amp;TEXT(VLOOKUP(A33,[1]令和3年度契約状況調査票!$D:$AR,17,FALSE),"#,##0円")&amp;CHAR(10)&amp;VLOOKUP(A33,[1]令和3年度契約状況調査票!$D:$AR,33,FALSE),VLOOKUP(A33,[1]令和3年度契約状況調査票!$D:$AR,33,FALSE))))))))</f>
        <v/>
      </c>
      <c r="P33" s="51" t="str">
        <f>IF(A33="","",VLOOKUP(A33,[1]令和3年度契約状況調査票!$D:$BY,54,FALSE))</f>
        <v/>
      </c>
      <c r="Q33" s="51" t="str">
        <f>IF(A33="","",IF(VLOOKUP(A33,[1]令和3年度契約状況調査票!$D:$AR,22,FALSE)="②同種の他の契約の予定価格を類推されるおそれがあるため公表しない","×","○"))</f>
        <v/>
      </c>
    </row>
    <row r="34" spans="1:17" s="21" customFormat="1" ht="67.5" hidden="1" customHeight="1" x14ac:dyDescent="0.15">
      <c r="A34" s="22" t="str">
        <f>IF(MAX([1]令和3年度契約状況調査票!D27:D272)&gt;=ROW()-5,ROW()-5,"")</f>
        <v/>
      </c>
      <c r="B34" s="23" t="str">
        <f>IF(A34="","",VLOOKUP(A34,[1]令和3年度契約状況調査票!$D:$AR,6,FALSE))</f>
        <v/>
      </c>
      <c r="C34" s="24" t="str">
        <f>IF(A34="","",VLOOKUP(A34,[1]令和3年度契約状況調査票!$D:$AR,7,FALSE))</f>
        <v/>
      </c>
      <c r="D34" s="52" t="str">
        <f>IF(A34="","",VLOOKUP(A34,[1]令和3年度契約状況調査票!$D:$AR,10,FALSE))</f>
        <v/>
      </c>
      <c r="E34" s="23" t="str">
        <f>IF(A34="","",VLOOKUP(A34,[1]令和3年度契約状況調査票!$D:$AR,11,FALSE))</f>
        <v/>
      </c>
      <c r="F34" s="26" t="str">
        <f>IF(A34="","",VLOOKUP(A34,[1]令和3年度契約状況調査票!$D:$AR,12,FALSE))</f>
        <v/>
      </c>
      <c r="G34" s="27" t="str">
        <f>IF(A34="","",VLOOKUP(A34,[1]令和3年度契約状況調査票!$D:$AR,32,FALSE))</f>
        <v/>
      </c>
      <c r="H34" s="28" t="str">
        <f>IF(A34="","",IF(VLOOKUP(A34,[1]令和3年度契約状況調査票!$D:$AR,22,FALSE)="②同種の他の契約の予定価格を類推されるおそれがあるため公表しない","同種の他の契約の予定価格を類推されるおそれがあるため公表しない",IF(VLOOKUP(A34,[1]令和3年度契約状況調査票!$D:$AR,22,FALSE)="－","－",IF(VLOOKUP(A34,[1]令和3年度契約状況調査票!$D:$AR,8,FALSE)&lt;&gt;"",TEXT(VLOOKUP(A34,[1]令和3年度契約状況調査票!$D:$AR,15,FALSE),"#,##0円")&amp;CHAR(10)&amp;"(A)",VLOOKUP(A34,[1]令和3年度契約状況調査票!$D:$AR,15,FALSE)))))</f>
        <v/>
      </c>
      <c r="I34" s="28" t="str">
        <f>IF(A34="","",VLOOKUP(A34,[1]令和3年度契約状況調査票!$D:$AR,16,FALSE))</f>
        <v/>
      </c>
      <c r="J34" s="30" t="str">
        <f>IF(A34="","",IF(VLOOKUP(A34,[1]令和3年度契約状況調査票!$D:$AR,22,FALSE)="②同種の他の契約の予定価格を類推されるおそれがあるため公表しない","－",IF(VLOOKUP(A34,[1]令和3年度契約状況調査票!$D:$AR,22,FALSE)="－","－",IF(VLOOKUP(A34,[1]令和3年度契約状況調査票!$D:$AR,8,FALSE)&lt;&gt;"",TEXT(VLOOKUP(A34,[1]令和3年度契約状況調査票!$D:$AR,18,FALSE),"#.0%")&amp;CHAR(10)&amp;"(B/A×100)",VLOOKUP(A34,[1]令和3年度契約状況調査票!$D:$AR,18,FALSE)))))</f>
        <v/>
      </c>
      <c r="K34" s="53" t="s">
        <v>30</v>
      </c>
      <c r="L34" s="30" t="str">
        <f>IF(A34="","",IF(VLOOKUP(A34,[1]令和3年度契約状況調査票!$D:$AR,28,FALSE)="①公益社団法人","公社",IF(VLOOKUP(A34,[1]令和3年度契約状況調査票!$D:$AR,28,FALSE)="②公益財団法人","公財","")))</f>
        <v/>
      </c>
      <c r="M34" s="30" t="str">
        <f>IF(A34="","",VLOOKUP(A34,[1]令和3年度契約状況調査票!$D:$AR,29,FALSE))</f>
        <v/>
      </c>
      <c r="N34" s="31" t="str">
        <f>IF(A34="","",IF(VLOOKUP(A34,[1]令和3年度契約状況調査票!$D:$AR,29,FALSE)="国所管",VLOOKUP(A34,[1]令和3年度契約状況調査票!$D:$AR,23,FALSE),""))</f>
        <v/>
      </c>
      <c r="O34" s="32" t="str">
        <f>IF(A34="","",IF(AND(Q34="○",P34="分担契約/単価契約"),"単価契約"&amp;CHAR(10)&amp;"予定調達総額 "&amp;TEXT(VLOOKUP(A34,[1]令和3年度契約状況調査票!$D:$AR,17,FALSE),"#,##0円")&amp;"(B)"&amp;CHAR(10)&amp;"分担契約"&amp;CHAR(10)&amp;VLOOKUP(A34,[1]令和3年度契約状況調査票!$D:$AR,33,FALSE),IF(AND(Q34="○",P34="分担契約"),"分担契約"&amp;CHAR(10)&amp;"契約総額 "&amp;TEXT(VLOOKUP(A34,[1]令和3年度契約状況調査票!$D:$AR,17,FALSE),"#,##0円")&amp;"(B)"&amp;CHAR(10)&amp;VLOOKUP(A34,[1]令和3年度契約状況調査票!$D:$AR,33,FALSE),(IF(P34="分担契約/単価契約","単価契約"&amp;CHAR(10)&amp;"予定調達総額 "&amp;TEXT(VLOOKUP(A34,[1]令和3年度契約状況調査票!$D:$AR,17,FALSE),"#,##0円")&amp;CHAR(10)&amp;"分担契約"&amp;CHAR(10)&amp;VLOOKUP(A34,[1]令和3年度契約状況調査票!$D:$AR,33,FALSE),IF(P34="分担契約","分担契約"&amp;CHAR(10)&amp;"契約総額 "&amp;TEXT(VLOOKUP(A34,[1]令和3年度契約状況調査票!$D:$AR,17,FALSE),"#,##0円")&amp;CHAR(10)&amp;VLOOKUP(A34,[1]令和3年度契約状況調査票!$D:$AR,33,FALSE),IF(P34="単価契約","単価契約"&amp;CHAR(10)&amp;"予定調達総額 "&amp;TEXT(VLOOKUP(A34,[1]令和3年度契約状況調査票!$D:$AR,17,FALSE),"#,##0円")&amp;CHAR(10)&amp;VLOOKUP(A34,[1]令和3年度契約状況調査票!$D:$AR,33,FALSE),VLOOKUP(A34,[1]令和3年度契約状況調査票!$D:$AR,33,FALSE))))))))</f>
        <v/>
      </c>
      <c r="P34" s="51" t="str">
        <f>IF(A34="","",VLOOKUP(A34,[1]令和3年度契約状況調査票!$D:$BY,54,FALSE))</f>
        <v/>
      </c>
      <c r="Q34" s="51" t="str">
        <f>IF(A34="","",IF(VLOOKUP(A34,[1]令和3年度契約状況調査票!$D:$AR,22,FALSE)="②同種の他の契約の予定価格を類推されるおそれがあるため公表しない","×","○"))</f>
        <v/>
      </c>
    </row>
    <row r="35" spans="1:17" s="21" customFormat="1" ht="67.5" hidden="1" customHeight="1" x14ac:dyDescent="0.15">
      <c r="A35" s="22" t="str">
        <f>IF(MAX([1]令和3年度契約状況調査票!D28:D273)&gt;=ROW()-5,ROW()-5,"")</f>
        <v/>
      </c>
      <c r="B35" s="23" t="str">
        <f>IF(A35="","",VLOOKUP(A35,[1]令和3年度契約状況調査票!$D:$AR,6,FALSE))</f>
        <v/>
      </c>
      <c r="C35" s="24" t="str">
        <f>IF(A35="","",VLOOKUP(A35,[1]令和3年度契約状況調査票!$D:$AR,7,FALSE))</f>
        <v/>
      </c>
      <c r="D35" s="52" t="str">
        <f>IF(A35="","",VLOOKUP(A35,[1]令和3年度契約状況調査票!$D:$AR,10,FALSE))</f>
        <v/>
      </c>
      <c r="E35" s="23" t="str">
        <f>IF(A35="","",VLOOKUP(A35,[1]令和3年度契約状況調査票!$D:$AR,11,FALSE))</f>
        <v/>
      </c>
      <c r="F35" s="26" t="str">
        <f>IF(A35="","",VLOOKUP(A35,[1]令和3年度契約状況調査票!$D:$AR,12,FALSE))</f>
        <v/>
      </c>
      <c r="G35" s="27" t="str">
        <f>IF(A35="","",VLOOKUP(A35,[1]令和3年度契約状況調査票!$D:$AR,32,FALSE))</f>
        <v/>
      </c>
      <c r="H35" s="28" t="str">
        <f>IF(A35="","",IF(VLOOKUP(A35,[1]令和3年度契約状況調査票!$D:$AR,22,FALSE)="②同種の他の契約の予定価格を類推されるおそれがあるため公表しない","同種の他の契約の予定価格を類推されるおそれがあるため公表しない",IF(VLOOKUP(A35,[1]令和3年度契約状況調査票!$D:$AR,22,FALSE)="－","－",IF(VLOOKUP(A35,[1]令和3年度契約状況調査票!$D:$AR,8,FALSE)&lt;&gt;"",TEXT(VLOOKUP(A35,[1]令和3年度契約状況調査票!$D:$AR,15,FALSE),"#,##0円")&amp;CHAR(10)&amp;"(A)",VLOOKUP(A35,[1]令和3年度契約状況調査票!$D:$AR,15,FALSE)))))</f>
        <v/>
      </c>
      <c r="I35" s="28" t="str">
        <f>IF(A35="","",VLOOKUP(A35,[1]令和3年度契約状況調査票!$D:$AR,16,FALSE))</f>
        <v/>
      </c>
      <c r="J35" s="30" t="str">
        <f>IF(A35="","",IF(VLOOKUP(A35,[1]令和3年度契約状況調査票!$D:$AR,22,FALSE)="②同種の他の契約の予定価格を類推されるおそれがあるため公表しない","－",IF(VLOOKUP(A35,[1]令和3年度契約状況調査票!$D:$AR,22,FALSE)="－","－",IF(VLOOKUP(A35,[1]令和3年度契約状況調査票!$D:$AR,8,FALSE)&lt;&gt;"",TEXT(VLOOKUP(A35,[1]令和3年度契約状況調査票!$D:$AR,18,FALSE),"#.0%")&amp;CHAR(10)&amp;"(B/A×100)",VLOOKUP(A35,[1]令和3年度契約状況調査票!$D:$AR,18,FALSE)))))</f>
        <v/>
      </c>
      <c r="K35" s="53" t="s">
        <v>30</v>
      </c>
      <c r="L35" s="30" t="str">
        <f>IF(A35="","",IF(VLOOKUP(A35,[1]令和3年度契約状況調査票!$D:$AR,28,FALSE)="①公益社団法人","公社",IF(VLOOKUP(A35,[1]令和3年度契約状況調査票!$D:$AR,28,FALSE)="②公益財団法人","公財","")))</f>
        <v/>
      </c>
      <c r="M35" s="30" t="str">
        <f>IF(A35="","",VLOOKUP(A35,[1]令和3年度契約状況調査票!$D:$AR,29,FALSE))</f>
        <v/>
      </c>
      <c r="N35" s="31" t="str">
        <f>IF(A35="","",IF(VLOOKUP(A35,[1]令和3年度契約状況調査票!$D:$AR,29,FALSE)="国所管",VLOOKUP(A35,[1]令和3年度契約状況調査票!$D:$AR,23,FALSE),""))</f>
        <v/>
      </c>
      <c r="O35" s="32" t="str">
        <f>IF(A35="","",IF(AND(Q35="○",P35="分担契約/単価契約"),"単価契約"&amp;CHAR(10)&amp;"予定調達総額 "&amp;TEXT(VLOOKUP(A35,[1]令和3年度契約状況調査票!$D:$AR,17,FALSE),"#,##0円")&amp;"(B)"&amp;CHAR(10)&amp;"分担契約"&amp;CHAR(10)&amp;VLOOKUP(A35,[1]令和3年度契約状況調査票!$D:$AR,33,FALSE),IF(AND(Q35="○",P35="分担契約"),"分担契約"&amp;CHAR(10)&amp;"契約総額 "&amp;TEXT(VLOOKUP(A35,[1]令和3年度契約状況調査票!$D:$AR,17,FALSE),"#,##0円")&amp;"(B)"&amp;CHAR(10)&amp;VLOOKUP(A35,[1]令和3年度契約状況調査票!$D:$AR,33,FALSE),(IF(P35="分担契約/単価契約","単価契約"&amp;CHAR(10)&amp;"予定調達総額 "&amp;TEXT(VLOOKUP(A35,[1]令和3年度契約状況調査票!$D:$AR,17,FALSE),"#,##0円")&amp;CHAR(10)&amp;"分担契約"&amp;CHAR(10)&amp;VLOOKUP(A35,[1]令和3年度契約状況調査票!$D:$AR,33,FALSE),IF(P35="分担契約","分担契約"&amp;CHAR(10)&amp;"契約総額 "&amp;TEXT(VLOOKUP(A35,[1]令和3年度契約状況調査票!$D:$AR,17,FALSE),"#,##0円")&amp;CHAR(10)&amp;VLOOKUP(A35,[1]令和3年度契約状況調査票!$D:$AR,33,FALSE),IF(P35="単価契約","単価契約"&amp;CHAR(10)&amp;"予定調達総額 "&amp;TEXT(VLOOKUP(A35,[1]令和3年度契約状況調査票!$D:$AR,17,FALSE),"#,##0円")&amp;CHAR(10)&amp;VLOOKUP(A35,[1]令和3年度契約状況調査票!$D:$AR,33,FALSE),VLOOKUP(A35,[1]令和3年度契約状況調査票!$D:$AR,33,FALSE))))))))</f>
        <v/>
      </c>
      <c r="P35" s="51" t="str">
        <f>IF(A35="","",VLOOKUP(A35,[1]令和3年度契約状況調査票!$D:$BY,54,FALSE))</f>
        <v/>
      </c>
      <c r="Q35" s="51" t="str">
        <f>IF(A35="","",IF(VLOOKUP(A35,[1]令和3年度契約状況調査票!$D:$AR,22,FALSE)="②同種の他の契約の予定価格を類推されるおそれがあるため公表しない","×","○"))</f>
        <v/>
      </c>
    </row>
    <row r="36" spans="1:17" s="21" customFormat="1" ht="67.5" hidden="1" customHeight="1" x14ac:dyDescent="0.15">
      <c r="A36" s="22" t="str">
        <f>IF(MAX([1]令和3年度契約状況調査票!D29:D274)&gt;=ROW()-5,ROW()-5,"")</f>
        <v/>
      </c>
      <c r="B36" s="23" t="str">
        <f>IF(A36="","",VLOOKUP(A36,[1]令和3年度契約状況調査票!$D:$AR,6,FALSE))</f>
        <v/>
      </c>
      <c r="C36" s="24" t="str">
        <f>IF(A36="","",VLOOKUP(A36,[1]令和3年度契約状況調査票!$D:$AR,7,FALSE))</f>
        <v/>
      </c>
      <c r="D36" s="52" t="str">
        <f>IF(A36="","",VLOOKUP(A36,[1]令和3年度契約状況調査票!$D:$AR,10,FALSE))</f>
        <v/>
      </c>
      <c r="E36" s="23" t="str">
        <f>IF(A36="","",VLOOKUP(A36,[1]令和3年度契約状況調査票!$D:$AR,11,FALSE))</f>
        <v/>
      </c>
      <c r="F36" s="26" t="str">
        <f>IF(A36="","",VLOOKUP(A36,[1]令和3年度契約状況調査票!$D:$AR,12,FALSE))</f>
        <v/>
      </c>
      <c r="G36" s="27" t="str">
        <f>IF(A36="","",VLOOKUP(A36,[1]令和3年度契約状況調査票!$D:$AR,32,FALSE))</f>
        <v/>
      </c>
      <c r="H36" s="28" t="str">
        <f>IF(A36="","",IF(VLOOKUP(A36,[1]令和3年度契約状況調査票!$D:$AR,22,FALSE)="②同種の他の契約の予定価格を類推されるおそれがあるため公表しない","同種の他の契約の予定価格を類推されるおそれがあるため公表しない",IF(VLOOKUP(A36,[1]令和3年度契約状況調査票!$D:$AR,22,FALSE)="－","－",IF(VLOOKUP(A36,[1]令和3年度契約状況調査票!$D:$AR,8,FALSE)&lt;&gt;"",TEXT(VLOOKUP(A36,[1]令和3年度契約状況調査票!$D:$AR,15,FALSE),"#,##0円")&amp;CHAR(10)&amp;"(A)",VLOOKUP(A36,[1]令和3年度契約状況調査票!$D:$AR,15,FALSE)))))</f>
        <v/>
      </c>
      <c r="I36" s="28" t="str">
        <f>IF(A36="","",VLOOKUP(A36,[1]令和3年度契約状況調査票!$D:$AR,16,FALSE))</f>
        <v/>
      </c>
      <c r="J36" s="30" t="str">
        <f>IF(A36="","",IF(VLOOKUP(A36,[1]令和3年度契約状況調査票!$D:$AR,22,FALSE)="②同種の他の契約の予定価格を類推されるおそれがあるため公表しない","－",IF(VLOOKUP(A36,[1]令和3年度契約状況調査票!$D:$AR,22,FALSE)="－","－",IF(VLOOKUP(A36,[1]令和3年度契約状況調査票!$D:$AR,8,FALSE)&lt;&gt;"",TEXT(VLOOKUP(A36,[1]令和3年度契約状況調査票!$D:$AR,18,FALSE),"#.0%")&amp;CHAR(10)&amp;"(B/A×100)",VLOOKUP(A36,[1]令和3年度契約状況調査票!$D:$AR,18,FALSE)))))</f>
        <v/>
      </c>
      <c r="K36" s="53" t="s">
        <v>30</v>
      </c>
      <c r="L36" s="30" t="str">
        <f>IF(A36="","",IF(VLOOKUP(A36,[1]令和3年度契約状況調査票!$D:$AR,28,FALSE)="①公益社団法人","公社",IF(VLOOKUP(A36,[1]令和3年度契約状況調査票!$D:$AR,28,FALSE)="②公益財団法人","公財","")))</f>
        <v/>
      </c>
      <c r="M36" s="30" t="str">
        <f>IF(A36="","",VLOOKUP(A36,[1]令和3年度契約状況調査票!$D:$AR,29,FALSE))</f>
        <v/>
      </c>
      <c r="N36" s="31" t="str">
        <f>IF(A36="","",IF(VLOOKUP(A36,[1]令和3年度契約状況調査票!$D:$AR,29,FALSE)="国所管",VLOOKUP(A36,[1]令和3年度契約状況調査票!$D:$AR,23,FALSE),""))</f>
        <v/>
      </c>
      <c r="O36" s="32" t="str">
        <f>IF(A36="","",IF(AND(Q36="○",P36="分担契約/単価契約"),"単価契約"&amp;CHAR(10)&amp;"予定調達総額 "&amp;TEXT(VLOOKUP(A36,[1]令和3年度契約状況調査票!$D:$AR,17,FALSE),"#,##0円")&amp;"(B)"&amp;CHAR(10)&amp;"分担契約"&amp;CHAR(10)&amp;VLOOKUP(A36,[1]令和3年度契約状況調査票!$D:$AR,33,FALSE),IF(AND(Q36="○",P36="分担契約"),"分担契約"&amp;CHAR(10)&amp;"契約総額 "&amp;TEXT(VLOOKUP(A36,[1]令和3年度契約状況調査票!$D:$AR,17,FALSE),"#,##0円")&amp;"(B)"&amp;CHAR(10)&amp;VLOOKUP(A36,[1]令和3年度契約状況調査票!$D:$AR,33,FALSE),(IF(P36="分担契約/単価契約","単価契約"&amp;CHAR(10)&amp;"予定調達総額 "&amp;TEXT(VLOOKUP(A36,[1]令和3年度契約状況調査票!$D:$AR,17,FALSE),"#,##0円")&amp;CHAR(10)&amp;"分担契約"&amp;CHAR(10)&amp;VLOOKUP(A36,[1]令和3年度契約状況調査票!$D:$AR,33,FALSE),IF(P36="分担契約","分担契約"&amp;CHAR(10)&amp;"契約総額 "&amp;TEXT(VLOOKUP(A36,[1]令和3年度契約状況調査票!$D:$AR,17,FALSE),"#,##0円")&amp;CHAR(10)&amp;VLOOKUP(A36,[1]令和3年度契約状況調査票!$D:$AR,33,FALSE),IF(P36="単価契約","単価契約"&amp;CHAR(10)&amp;"予定調達総額 "&amp;TEXT(VLOOKUP(A36,[1]令和3年度契約状況調査票!$D:$AR,17,FALSE),"#,##0円")&amp;CHAR(10)&amp;VLOOKUP(A36,[1]令和3年度契約状況調査票!$D:$AR,33,FALSE),VLOOKUP(A36,[1]令和3年度契約状況調査票!$D:$AR,33,FALSE))))))))</f>
        <v/>
      </c>
      <c r="P36" s="51" t="str">
        <f>IF(A36="","",VLOOKUP(A36,[1]令和3年度契約状況調査票!$D:$BY,54,FALSE))</f>
        <v/>
      </c>
      <c r="Q36" s="51" t="str">
        <f>IF(A36="","",IF(VLOOKUP(A36,[1]令和3年度契約状況調査票!$D:$AR,22,FALSE)="②同種の他の契約の予定価格を類推されるおそれがあるため公表しない","×","○"))</f>
        <v/>
      </c>
    </row>
    <row r="37" spans="1:17" s="21" customFormat="1" ht="67.5" hidden="1" customHeight="1" x14ac:dyDescent="0.15">
      <c r="A37" s="22" t="str">
        <f>IF(MAX([1]令和3年度契約状況調査票!D30:D275)&gt;=ROW()-5,ROW()-5,"")</f>
        <v/>
      </c>
      <c r="B37" s="23" t="str">
        <f>IF(A37="","",VLOOKUP(A37,[1]令和3年度契約状況調査票!$D:$AR,6,FALSE))</f>
        <v/>
      </c>
      <c r="C37" s="24" t="str">
        <f>IF(A37="","",VLOOKUP(A37,[1]令和3年度契約状況調査票!$D:$AR,7,FALSE))</f>
        <v/>
      </c>
      <c r="D37" s="52" t="str">
        <f>IF(A37="","",VLOOKUP(A37,[1]令和3年度契約状況調査票!$D:$AR,10,FALSE))</f>
        <v/>
      </c>
      <c r="E37" s="23" t="str">
        <f>IF(A37="","",VLOOKUP(A37,[1]令和3年度契約状況調査票!$D:$AR,11,FALSE))</f>
        <v/>
      </c>
      <c r="F37" s="26" t="str">
        <f>IF(A37="","",VLOOKUP(A37,[1]令和3年度契約状況調査票!$D:$AR,12,FALSE))</f>
        <v/>
      </c>
      <c r="G37" s="27" t="str">
        <f>IF(A37="","",VLOOKUP(A37,[1]令和3年度契約状況調査票!$D:$AR,32,FALSE))</f>
        <v/>
      </c>
      <c r="H37" s="28" t="str">
        <f>IF(A37="","",IF(VLOOKUP(A37,[1]令和3年度契約状況調査票!$D:$AR,22,FALSE)="②同種の他の契約の予定価格を類推されるおそれがあるため公表しない","同種の他の契約の予定価格を類推されるおそれがあるため公表しない",IF(VLOOKUP(A37,[1]令和3年度契約状況調査票!$D:$AR,22,FALSE)="－","－",IF(VLOOKUP(A37,[1]令和3年度契約状況調査票!$D:$AR,8,FALSE)&lt;&gt;"",TEXT(VLOOKUP(A37,[1]令和3年度契約状況調査票!$D:$AR,15,FALSE),"#,##0円")&amp;CHAR(10)&amp;"(A)",VLOOKUP(A37,[1]令和3年度契約状況調査票!$D:$AR,15,FALSE)))))</f>
        <v/>
      </c>
      <c r="I37" s="28" t="str">
        <f>IF(A37="","",VLOOKUP(A37,[1]令和3年度契約状況調査票!$D:$AR,16,FALSE))</f>
        <v/>
      </c>
      <c r="J37" s="30" t="str">
        <f>IF(A37="","",IF(VLOOKUP(A37,[1]令和3年度契約状況調査票!$D:$AR,22,FALSE)="②同種の他の契約の予定価格を類推されるおそれがあるため公表しない","－",IF(VLOOKUP(A37,[1]令和3年度契約状況調査票!$D:$AR,22,FALSE)="－","－",IF(VLOOKUP(A37,[1]令和3年度契約状況調査票!$D:$AR,8,FALSE)&lt;&gt;"",TEXT(VLOOKUP(A37,[1]令和3年度契約状況調査票!$D:$AR,18,FALSE),"#.0%")&amp;CHAR(10)&amp;"(B/A×100)",VLOOKUP(A37,[1]令和3年度契約状況調査票!$D:$AR,18,FALSE)))))</f>
        <v/>
      </c>
      <c r="K37" s="53" t="s">
        <v>30</v>
      </c>
      <c r="L37" s="30" t="str">
        <f>IF(A37="","",IF(VLOOKUP(A37,[1]令和3年度契約状況調査票!$D:$AR,28,FALSE)="①公益社団法人","公社",IF(VLOOKUP(A37,[1]令和3年度契約状況調査票!$D:$AR,28,FALSE)="②公益財団法人","公財","")))</f>
        <v/>
      </c>
      <c r="M37" s="30" t="str">
        <f>IF(A37="","",VLOOKUP(A37,[1]令和3年度契約状況調査票!$D:$AR,29,FALSE))</f>
        <v/>
      </c>
      <c r="N37" s="31" t="str">
        <f>IF(A37="","",IF(VLOOKUP(A37,[1]令和3年度契約状況調査票!$D:$AR,29,FALSE)="国所管",VLOOKUP(A37,[1]令和3年度契約状況調査票!$D:$AR,23,FALSE),""))</f>
        <v/>
      </c>
      <c r="O37" s="32" t="str">
        <f>IF(A37="","",IF(AND(Q37="○",P37="分担契約/単価契約"),"単価契約"&amp;CHAR(10)&amp;"予定調達総額 "&amp;TEXT(VLOOKUP(A37,[1]令和3年度契約状況調査票!$D:$AR,17,FALSE),"#,##0円")&amp;"(B)"&amp;CHAR(10)&amp;"分担契約"&amp;CHAR(10)&amp;VLOOKUP(A37,[1]令和3年度契約状況調査票!$D:$AR,33,FALSE),IF(AND(Q37="○",P37="分担契約"),"分担契約"&amp;CHAR(10)&amp;"契約総額 "&amp;TEXT(VLOOKUP(A37,[1]令和3年度契約状況調査票!$D:$AR,17,FALSE),"#,##0円")&amp;"(B)"&amp;CHAR(10)&amp;VLOOKUP(A37,[1]令和3年度契約状況調査票!$D:$AR,33,FALSE),(IF(P37="分担契約/単価契約","単価契約"&amp;CHAR(10)&amp;"予定調達総額 "&amp;TEXT(VLOOKUP(A37,[1]令和3年度契約状況調査票!$D:$AR,17,FALSE),"#,##0円")&amp;CHAR(10)&amp;"分担契約"&amp;CHAR(10)&amp;VLOOKUP(A37,[1]令和3年度契約状況調査票!$D:$AR,33,FALSE),IF(P37="分担契約","分担契約"&amp;CHAR(10)&amp;"契約総額 "&amp;TEXT(VLOOKUP(A37,[1]令和3年度契約状況調査票!$D:$AR,17,FALSE),"#,##0円")&amp;CHAR(10)&amp;VLOOKUP(A37,[1]令和3年度契約状況調査票!$D:$AR,33,FALSE),IF(P37="単価契約","単価契約"&amp;CHAR(10)&amp;"予定調達総額 "&amp;TEXT(VLOOKUP(A37,[1]令和3年度契約状況調査票!$D:$AR,17,FALSE),"#,##0円")&amp;CHAR(10)&amp;VLOOKUP(A37,[1]令和3年度契約状況調査票!$D:$AR,33,FALSE),VLOOKUP(A37,[1]令和3年度契約状況調査票!$D:$AR,33,FALSE))))))))</f>
        <v/>
      </c>
      <c r="P37" s="51" t="str">
        <f>IF(A37="","",VLOOKUP(A37,[1]令和3年度契約状況調査票!$D:$BY,54,FALSE))</f>
        <v/>
      </c>
      <c r="Q37" s="51" t="str">
        <f>IF(A37="","",IF(VLOOKUP(A37,[1]令和3年度契約状況調査票!$D:$AR,22,FALSE)="②同種の他の契約の予定価格を類推されるおそれがあるため公表しない","×","○"))</f>
        <v/>
      </c>
    </row>
    <row r="38" spans="1:17" s="21" customFormat="1" ht="67.5" hidden="1" customHeight="1" x14ac:dyDescent="0.15">
      <c r="A38" s="22" t="str">
        <f>IF(MAX([1]令和3年度契約状況調査票!D31:D276)&gt;=ROW()-5,ROW()-5,"")</f>
        <v/>
      </c>
      <c r="B38" s="23" t="str">
        <f>IF(A38="","",VLOOKUP(A38,[1]令和3年度契約状況調査票!$D:$AR,6,FALSE))</f>
        <v/>
      </c>
      <c r="C38" s="24" t="str">
        <f>IF(A38="","",VLOOKUP(A38,[1]令和3年度契約状況調査票!$D:$AR,7,FALSE))</f>
        <v/>
      </c>
      <c r="D38" s="52" t="str">
        <f>IF(A38="","",VLOOKUP(A38,[1]令和3年度契約状況調査票!$D:$AR,10,FALSE))</f>
        <v/>
      </c>
      <c r="E38" s="23" t="str">
        <f>IF(A38="","",VLOOKUP(A38,[1]令和3年度契約状況調査票!$D:$AR,11,FALSE))</f>
        <v/>
      </c>
      <c r="F38" s="26" t="str">
        <f>IF(A38="","",VLOOKUP(A38,[1]令和3年度契約状況調査票!$D:$AR,12,FALSE))</f>
        <v/>
      </c>
      <c r="G38" s="27" t="str">
        <f>IF(A38="","",VLOOKUP(A38,[1]令和3年度契約状況調査票!$D:$AR,32,FALSE))</f>
        <v/>
      </c>
      <c r="H38" s="28" t="str">
        <f>IF(A38="","",IF(VLOOKUP(A38,[1]令和3年度契約状況調査票!$D:$AR,22,FALSE)="②同種の他の契約の予定価格を類推されるおそれがあるため公表しない","同種の他の契約の予定価格を類推されるおそれがあるため公表しない",IF(VLOOKUP(A38,[1]令和3年度契約状況調査票!$D:$AR,22,FALSE)="－","－",IF(VLOOKUP(A38,[1]令和3年度契約状況調査票!$D:$AR,8,FALSE)&lt;&gt;"",TEXT(VLOOKUP(A38,[1]令和3年度契約状況調査票!$D:$AR,15,FALSE),"#,##0円")&amp;CHAR(10)&amp;"(A)",VLOOKUP(A38,[1]令和3年度契約状況調査票!$D:$AR,15,FALSE)))))</f>
        <v/>
      </c>
      <c r="I38" s="28" t="str">
        <f>IF(A38="","",VLOOKUP(A38,[1]令和3年度契約状況調査票!$D:$AR,16,FALSE))</f>
        <v/>
      </c>
      <c r="J38" s="30" t="str">
        <f>IF(A38="","",IF(VLOOKUP(A38,[1]令和3年度契約状況調査票!$D:$AR,22,FALSE)="②同種の他の契約の予定価格を類推されるおそれがあるため公表しない","－",IF(VLOOKUP(A38,[1]令和3年度契約状況調査票!$D:$AR,22,FALSE)="－","－",IF(VLOOKUP(A38,[1]令和3年度契約状況調査票!$D:$AR,8,FALSE)&lt;&gt;"",TEXT(VLOOKUP(A38,[1]令和3年度契約状況調査票!$D:$AR,18,FALSE),"#.0%")&amp;CHAR(10)&amp;"(B/A×100)",VLOOKUP(A38,[1]令和3年度契約状況調査票!$D:$AR,18,FALSE)))))</f>
        <v/>
      </c>
      <c r="K38" s="53" t="s">
        <v>30</v>
      </c>
      <c r="L38" s="30" t="str">
        <f>IF(A38="","",IF(VLOOKUP(A38,[1]令和3年度契約状況調査票!$D:$AR,28,FALSE)="①公益社団法人","公社",IF(VLOOKUP(A38,[1]令和3年度契約状況調査票!$D:$AR,28,FALSE)="②公益財団法人","公財","")))</f>
        <v/>
      </c>
      <c r="M38" s="30" t="str">
        <f>IF(A38="","",VLOOKUP(A38,[1]令和3年度契約状況調査票!$D:$AR,29,FALSE))</f>
        <v/>
      </c>
      <c r="N38" s="31" t="str">
        <f>IF(A38="","",IF(VLOOKUP(A38,[1]令和3年度契約状況調査票!$D:$AR,29,FALSE)="国所管",VLOOKUP(A38,[1]令和3年度契約状況調査票!$D:$AR,23,FALSE),""))</f>
        <v/>
      </c>
      <c r="O38" s="32" t="str">
        <f>IF(A38="","",IF(AND(Q38="○",P38="分担契約/単価契約"),"単価契約"&amp;CHAR(10)&amp;"予定調達総額 "&amp;TEXT(VLOOKUP(A38,[1]令和3年度契約状況調査票!$D:$AR,17,FALSE),"#,##0円")&amp;"(B)"&amp;CHAR(10)&amp;"分担契約"&amp;CHAR(10)&amp;VLOOKUP(A38,[1]令和3年度契約状況調査票!$D:$AR,33,FALSE),IF(AND(Q38="○",P38="分担契約"),"分担契約"&amp;CHAR(10)&amp;"契約総額 "&amp;TEXT(VLOOKUP(A38,[1]令和3年度契約状況調査票!$D:$AR,17,FALSE),"#,##0円")&amp;"(B)"&amp;CHAR(10)&amp;VLOOKUP(A38,[1]令和3年度契約状況調査票!$D:$AR,33,FALSE),(IF(P38="分担契約/単価契約","単価契約"&amp;CHAR(10)&amp;"予定調達総額 "&amp;TEXT(VLOOKUP(A38,[1]令和3年度契約状況調査票!$D:$AR,17,FALSE),"#,##0円")&amp;CHAR(10)&amp;"分担契約"&amp;CHAR(10)&amp;VLOOKUP(A38,[1]令和3年度契約状況調査票!$D:$AR,33,FALSE),IF(P38="分担契約","分担契約"&amp;CHAR(10)&amp;"契約総額 "&amp;TEXT(VLOOKUP(A38,[1]令和3年度契約状況調査票!$D:$AR,17,FALSE),"#,##0円")&amp;CHAR(10)&amp;VLOOKUP(A38,[1]令和3年度契約状況調査票!$D:$AR,33,FALSE),IF(P38="単価契約","単価契約"&amp;CHAR(10)&amp;"予定調達総額 "&amp;TEXT(VLOOKUP(A38,[1]令和3年度契約状況調査票!$D:$AR,17,FALSE),"#,##0円")&amp;CHAR(10)&amp;VLOOKUP(A38,[1]令和3年度契約状況調査票!$D:$AR,33,FALSE),VLOOKUP(A38,[1]令和3年度契約状況調査票!$D:$AR,33,FALSE))))))))</f>
        <v/>
      </c>
      <c r="P38" s="51" t="str">
        <f>IF(A38="","",VLOOKUP(A38,[1]令和3年度契約状況調査票!$D:$BY,54,FALSE))</f>
        <v/>
      </c>
      <c r="Q38" s="51" t="str">
        <f>IF(A38="","",IF(VLOOKUP(A38,[1]令和3年度契約状況調査票!$D:$AR,22,FALSE)="②同種の他の契約の予定価格を類推されるおそれがあるため公表しない","×","○"))</f>
        <v/>
      </c>
    </row>
    <row r="39" spans="1:17" s="21" customFormat="1" ht="67.5" hidden="1" customHeight="1" x14ac:dyDescent="0.15">
      <c r="A39" s="22" t="str">
        <f>IF(MAX([1]令和3年度契約状況調査票!D32:D277)&gt;=ROW()-5,ROW()-5,"")</f>
        <v/>
      </c>
      <c r="B39" s="23" t="str">
        <f>IF(A39="","",VLOOKUP(A39,[1]令和3年度契約状況調査票!$D:$AR,6,FALSE))</f>
        <v/>
      </c>
      <c r="C39" s="24" t="str">
        <f>IF(A39="","",VLOOKUP(A39,[1]令和3年度契約状況調査票!$D:$AR,7,FALSE))</f>
        <v/>
      </c>
      <c r="D39" s="52" t="str">
        <f>IF(A39="","",VLOOKUP(A39,[1]令和3年度契約状況調査票!$D:$AR,10,FALSE))</f>
        <v/>
      </c>
      <c r="E39" s="23" t="str">
        <f>IF(A39="","",VLOOKUP(A39,[1]令和3年度契約状況調査票!$D:$AR,11,FALSE))</f>
        <v/>
      </c>
      <c r="F39" s="26" t="str">
        <f>IF(A39="","",VLOOKUP(A39,[1]令和3年度契約状況調査票!$D:$AR,12,FALSE))</f>
        <v/>
      </c>
      <c r="G39" s="27" t="str">
        <f>IF(A39="","",VLOOKUP(A39,[1]令和3年度契約状況調査票!$D:$AR,32,FALSE))</f>
        <v/>
      </c>
      <c r="H39" s="28" t="str">
        <f>IF(A39="","",IF(VLOOKUP(A39,[1]令和3年度契約状況調査票!$D:$AR,22,FALSE)="②同種の他の契約の予定価格を類推されるおそれがあるため公表しない","同種の他の契約の予定価格を類推されるおそれがあるため公表しない",IF(VLOOKUP(A39,[1]令和3年度契約状況調査票!$D:$AR,22,FALSE)="－","－",IF(VLOOKUP(A39,[1]令和3年度契約状況調査票!$D:$AR,8,FALSE)&lt;&gt;"",TEXT(VLOOKUP(A39,[1]令和3年度契約状況調査票!$D:$AR,15,FALSE),"#,##0円")&amp;CHAR(10)&amp;"(A)",VLOOKUP(A39,[1]令和3年度契約状況調査票!$D:$AR,15,FALSE)))))</f>
        <v/>
      </c>
      <c r="I39" s="28" t="str">
        <f>IF(A39="","",VLOOKUP(A39,[1]令和3年度契約状況調査票!$D:$AR,16,FALSE))</f>
        <v/>
      </c>
      <c r="J39" s="30" t="str">
        <f>IF(A39="","",IF(VLOOKUP(A39,[1]令和3年度契約状況調査票!$D:$AR,22,FALSE)="②同種の他の契約の予定価格を類推されるおそれがあるため公表しない","－",IF(VLOOKUP(A39,[1]令和3年度契約状況調査票!$D:$AR,22,FALSE)="－","－",IF(VLOOKUP(A39,[1]令和3年度契約状況調査票!$D:$AR,8,FALSE)&lt;&gt;"",TEXT(VLOOKUP(A39,[1]令和3年度契約状況調査票!$D:$AR,18,FALSE),"#.0%")&amp;CHAR(10)&amp;"(B/A×100)",VLOOKUP(A39,[1]令和3年度契約状況調査票!$D:$AR,18,FALSE)))))</f>
        <v/>
      </c>
      <c r="K39" s="53" t="s">
        <v>30</v>
      </c>
      <c r="L39" s="30" t="str">
        <f>IF(A39="","",IF(VLOOKUP(A39,[1]令和3年度契約状況調査票!$D:$AR,28,FALSE)="①公益社団法人","公社",IF(VLOOKUP(A39,[1]令和3年度契約状況調査票!$D:$AR,28,FALSE)="②公益財団法人","公財","")))</f>
        <v/>
      </c>
      <c r="M39" s="30" t="str">
        <f>IF(A39="","",VLOOKUP(A39,[1]令和3年度契約状況調査票!$D:$AR,29,FALSE))</f>
        <v/>
      </c>
      <c r="N39" s="31" t="str">
        <f>IF(A39="","",IF(VLOOKUP(A39,[1]令和3年度契約状況調査票!$D:$AR,29,FALSE)="国所管",VLOOKUP(A39,[1]令和3年度契約状況調査票!$D:$AR,23,FALSE),""))</f>
        <v/>
      </c>
      <c r="O39" s="32" t="str">
        <f>IF(A39="","",IF(AND(Q39="○",P39="分担契約/単価契約"),"単価契約"&amp;CHAR(10)&amp;"予定調達総額 "&amp;TEXT(VLOOKUP(A39,[1]令和3年度契約状況調査票!$D:$AR,17,FALSE),"#,##0円")&amp;"(B)"&amp;CHAR(10)&amp;"分担契約"&amp;CHAR(10)&amp;VLOOKUP(A39,[1]令和3年度契約状況調査票!$D:$AR,33,FALSE),IF(AND(Q39="○",P39="分担契約"),"分担契約"&amp;CHAR(10)&amp;"契約総額 "&amp;TEXT(VLOOKUP(A39,[1]令和3年度契約状況調査票!$D:$AR,17,FALSE),"#,##0円")&amp;"(B)"&amp;CHAR(10)&amp;VLOOKUP(A39,[1]令和3年度契約状況調査票!$D:$AR,33,FALSE),(IF(P39="分担契約/単価契約","単価契約"&amp;CHAR(10)&amp;"予定調達総額 "&amp;TEXT(VLOOKUP(A39,[1]令和3年度契約状況調査票!$D:$AR,17,FALSE),"#,##0円")&amp;CHAR(10)&amp;"分担契約"&amp;CHAR(10)&amp;VLOOKUP(A39,[1]令和3年度契約状況調査票!$D:$AR,33,FALSE),IF(P39="分担契約","分担契約"&amp;CHAR(10)&amp;"契約総額 "&amp;TEXT(VLOOKUP(A39,[1]令和3年度契約状況調査票!$D:$AR,17,FALSE),"#,##0円")&amp;CHAR(10)&amp;VLOOKUP(A39,[1]令和3年度契約状況調査票!$D:$AR,33,FALSE),IF(P39="単価契約","単価契約"&amp;CHAR(10)&amp;"予定調達総額 "&amp;TEXT(VLOOKUP(A39,[1]令和3年度契約状況調査票!$D:$AR,17,FALSE),"#,##0円")&amp;CHAR(10)&amp;VLOOKUP(A39,[1]令和3年度契約状況調査票!$D:$AR,33,FALSE),VLOOKUP(A39,[1]令和3年度契約状況調査票!$D:$AR,33,FALSE))))))))</f>
        <v/>
      </c>
      <c r="P39" s="51" t="str">
        <f>IF(A39="","",VLOOKUP(A39,[1]令和3年度契約状況調査票!$D:$BY,54,FALSE))</f>
        <v/>
      </c>
      <c r="Q39" s="51" t="str">
        <f>IF(A39="","",IF(VLOOKUP(A39,[1]令和3年度契約状況調査票!$D:$AR,22,FALSE)="②同種の他の契約の予定価格を類推されるおそれがあるため公表しない","×","○"))</f>
        <v/>
      </c>
    </row>
    <row r="40" spans="1:17" s="21" customFormat="1" ht="67.5" hidden="1" customHeight="1" x14ac:dyDescent="0.15">
      <c r="A40" s="22" t="str">
        <f>IF(MAX([1]令和3年度契約状況調査票!D33:D278)&gt;=ROW()-5,ROW()-5,"")</f>
        <v/>
      </c>
      <c r="B40" s="23" t="str">
        <f>IF(A40="","",VLOOKUP(A40,[1]令和3年度契約状況調査票!$D:$AR,6,FALSE))</f>
        <v/>
      </c>
      <c r="C40" s="24" t="str">
        <f>IF(A40="","",VLOOKUP(A40,[1]令和3年度契約状況調査票!$D:$AR,7,FALSE))</f>
        <v/>
      </c>
      <c r="D40" s="52" t="str">
        <f>IF(A40="","",VLOOKUP(A40,[1]令和3年度契約状況調査票!$D:$AR,10,FALSE))</f>
        <v/>
      </c>
      <c r="E40" s="23" t="str">
        <f>IF(A40="","",VLOOKUP(A40,[1]令和3年度契約状況調査票!$D:$AR,11,FALSE))</f>
        <v/>
      </c>
      <c r="F40" s="26" t="str">
        <f>IF(A40="","",VLOOKUP(A40,[1]令和3年度契約状況調査票!$D:$AR,12,FALSE))</f>
        <v/>
      </c>
      <c r="G40" s="27" t="str">
        <f>IF(A40="","",VLOOKUP(A40,[1]令和3年度契約状況調査票!$D:$AR,32,FALSE))</f>
        <v/>
      </c>
      <c r="H40" s="28" t="str">
        <f>IF(A40="","",IF(VLOOKUP(A40,[1]令和3年度契約状況調査票!$D:$AR,22,FALSE)="②同種の他の契約の予定価格を類推されるおそれがあるため公表しない","同種の他の契約の予定価格を類推されるおそれがあるため公表しない",IF(VLOOKUP(A40,[1]令和3年度契約状況調査票!$D:$AR,22,FALSE)="－","－",IF(VLOOKUP(A40,[1]令和3年度契約状況調査票!$D:$AR,8,FALSE)&lt;&gt;"",TEXT(VLOOKUP(A40,[1]令和3年度契約状況調査票!$D:$AR,15,FALSE),"#,##0円")&amp;CHAR(10)&amp;"(A)",VLOOKUP(A40,[1]令和3年度契約状況調査票!$D:$AR,15,FALSE)))))</f>
        <v/>
      </c>
      <c r="I40" s="28" t="str">
        <f>IF(A40="","",VLOOKUP(A40,[1]令和3年度契約状況調査票!$D:$AR,16,FALSE))</f>
        <v/>
      </c>
      <c r="J40" s="30" t="str">
        <f>IF(A40="","",IF(VLOOKUP(A40,[1]令和3年度契約状況調査票!$D:$AR,22,FALSE)="②同種の他の契約の予定価格を類推されるおそれがあるため公表しない","－",IF(VLOOKUP(A40,[1]令和3年度契約状況調査票!$D:$AR,22,FALSE)="－","－",IF(VLOOKUP(A40,[1]令和3年度契約状況調査票!$D:$AR,8,FALSE)&lt;&gt;"",TEXT(VLOOKUP(A40,[1]令和3年度契約状況調査票!$D:$AR,18,FALSE),"#.0%")&amp;CHAR(10)&amp;"(B/A×100)",VLOOKUP(A40,[1]令和3年度契約状況調査票!$D:$AR,18,FALSE)))))</f>
        <v/>
      </c>
      <c r="K40" s="53" t="s">
        <v>30</v>
      </c>
      <c r="L40" s="30" t="str">
        <f>IF(A40="","",IF(VLOOKUP(A40,[1]令和3年度契約状況調査票!$D:$AR,28,FALSE)="①公益社団法人","公社",IF(VLOOKUP(A40,[1]令和3年度契約状況調査票!$D:$AR,28,FALSE)="②公益財団法人","公財","")))</f>
        <v/>
      </c>
      <c r="M40" s="30" t="str">
        <f>IF(A40="","",VLOOKUP(A40,[1]令和3年度契約状況調査票!$D:$AR,29,FALSE))</f>
        <v/>
      </c>
      <c r="N40" s="31" t="str">
        <f>IF(A40="","",IF(VLOOKUP(A40,[1]令和3年度契約状況調査票!$D:$AR,29,FALSE)="国所管",VLOOKUP(A40,[1]令和3年度契約状況調査票!$D:$AR,23,FALSE),""))</f>
        <v/>
      </c>
      <c r="O40" s="32" t="str">
        <f>IF(A40="","",IF(AND(Q40="○",P40="分担契約/単価契約"),"単価契約"&amp;CHAR(10)&amp;"予定調達総額 "&amp;TEXT(VLOOKUP(A40,[1]令和3年度契約状況調査票!$D:$AR,17,FALSE),"#,##0円")&amp;"(B)"&amp;CHAR(10)&amp;"分担契約"&amp;CHAR(10)&amp;VLOOKUP(A40,[1]令和3年度契約状況調査票!$D:$AR,33,FALSE),IF(AND(Q40="○",P40="分担契約"),"分担契約"&amp;CHAR(10)&amp;"契約総額 "&amp;TEXT(VLOOKUP(A40,[1]令和3年度契約状況調査票!$D:$AR,17,FALSE),"#,##0円")&amp;"(B)"&amp;CHAR(10)&amp;VLOOKUP(A40,[1]令和3年度契約状況調査票!$D:$AR,33,FALSE),(IF(P40="分担契約/単価契約","単価契約"&amp;CHAR(10)&amp;"予定調達総額 "&amp;TEXT(VLOOKUP(A40,[1]令和3年度契約状況調査票!$D:$AR,17,FALSE),"#,##0円")&amp;CHAR(10)&amp;"分担契約"&amp;CHAR(10)&amp;VLOOKUP(A40,[1]令和3年度契約状況調査票!$D:$AR,33,FALSE),IF(P40="分担契約","分担契約"&amp;CHAR(10)&amp;"契約総額 "&amp;TEXT(VLOOKUP(A40,[1]令和3年度契約状況調査票!$D:$AR,17,FALSE),"#,##0円")&amp;CHAR(10)&amp;VLOOKUP(A40,[1]令和3年度契約状況調査票!$D:$AR,33,FALSE),IF(P40="単価契約","単価契約"&amp;CHAR(10)&amp;"予定調達総額 "&amp;TEXT(VLOOKUP(A40,[1]令和3年度契約状況調査票!$D:$AR,17,FALSE),"#,##0円")&amp;CHAR(10)&amp;VLOOKUP(A40,[1]令和3年度契約状況調査票!$D:$AR,33,FALSE),VLOOKUP(A40,[1]令和3年度契約状況調査票!$D:$AR,33,FALSE))))))))</f>
        <v/>
      </c>
      <c r="P40" s="51" t="str">
        <f>IF(A40="","",VLOOKUP(A40,[1]令和3年度契約状況調査票!$D:$BY,54,FALSE))</f>
        <v/>
      </c>
      <c r="Q40" s="51" t="str">
        <f>IF(A40="","",IF(VLOOKUP(A40,[1]令和3年度契約状況調査票!$D:$AR,22,FALSE)="②同種の他の契約の予定価格を類推されるおそれがあるため公表しない","×","○"))</f>
        <v/>
      </c>
    </row>
    <row r="41" spans="1:17" s="21" customFormat="1" ht="67.5" hidden="1" customHeight="1" x14ac:dyDescent="0.15">
      <c r="A41" s="22" t="str">
        <f>IF(MAX([1]令和3年度契約状況調査票!D34:D279)&gt;=ROW()-5,ROW()-5,"")</f>
        <v/>
      </c>
      <c r="B41" s="23" t="str">
        <f>IF(A41="","",VLOOKUP(A41,[1]令和3年度契約状況調査票!$D:$AR,6,FALSE))</f>
        <v/>
      </c>
      <c r="C41" s="24" t="str">
        <f>IF(A41="","",VLOOKUP(A41,[1]令和3年度契約状況調査票!$D:$AR,7,FALSE))</f>
        <v/>
      </c>
      <c r="D41" s="52" t="str">
        <f>IF(A41="","",VLOOKUP(A41,[1]令和3年度契約状況調査票!$D:$AR,10,FALSE))</f>
        <v/>
      </c>
      <c r="E41" s="23" t="str">
        <f>IF(A41="","",VLOOKUP(A41,[1]令和3年度契約状況調査票!$D:$AR,11,FALSE))</f>
        <v/>
      </c>
      <c r="F41" s="26" t="str">
        <f>IF(A41="","",VLOOKUP(A41,[1]令和3年度契約状況調査票!$D:$AR,12,FALSE))</f>
        <v/>
      </c>
      <c r="G41" s="27" t="str">
        <f>IF(A41="","",VLOOKUP(A41,[1]令和3年度契約状況調査票!$D:$AR,32,FALSE))</f>
        <v/>
      </c>
      <c r="H41" s="28" t="str">
        <f>IF(A41="","",IF(VLOOKUP(A41,[1]令和3年度契約状況調査票!$D:$AR,22,FALSE)="②同種の他の契約の予定価格を類推されるおそれがあるため公表しない","同種の他の契約の予定価格を類推されるおそれがあるため公表しない",IF(VLOOKUP(A41,[1]令和3年度契約状況調査票!$D:$AR,22,FALSE)="－","－",IF(VLOOKUP(A41,[1]令和3年度契約状況調査票!$D:$AR,8,FALSE)&lt;&gt;"",TEXT(VLOOKUP(A41,[1]令和3年度契約状況調査票!$D:$AR,15,FALSE),"#,##0円")&amp;CHAR(10)&amp;"(A)",VLOOKUP(A41,[1]令和3年度契約状況調査票!$D:$AR,15,FALSE)))))</f>
        <v/>
      </c>
      <c r="I41" s="28" t="str">
        <f>IF(A41="","",VLOOKUP(A41,[1]令和3年度契約状況調査票!$D:$AR,16,FALSE))</f>
        <v/>
      </c>
      <c r="J41" s="30" t="str">
        <f>IF(A41="","",IF(VLOOKUP(A41,[1]令和3年度契約状況調査票!$D:$AR,22,FALSE)="②同種の他の契約の予定価格を類推されるおそれがあるため公表しない","－",IF(VLOOKUP(A41,[1]令和3年度契約状況調査票!$D:$AR,22,FALSE)="－","－",IF(VLOOKUP(A41,[1]令和3年度契約状況調査票!$D:$AR,8,FALSE)&lt;&gt;"",TEXT(VLOOKUP(A41,[1]令和3年度契約状況調査票!$D:$AR,18,FALSE),"#.0%")&amp;CHAR(10)&amp;"(B/A×100)",VLOOKUP(A41,[1]令和3年度契約状況調査票!$D:$AR,18,FALSE)))))</f>
        <v/>
      </c>
      <c r="K41" s="53" t="s">
        <v>30</v>
      </c>
      <c r="L41" s="30" t="str">
        <f>IF(A41="","",IF(VLOOKUP(A41,[1]令和3年度契約状況調査票!$D:$AR,28,FALSE)="①公益社団法人","公社",IF(VLOOKUP(A41,[1]令和3年度契約状況調査票!$D:$AR,28,FALSE)="②公益財団法人","公財","")))</f>
        <v/>
      </c>
      <c r="M41" s="30" t="str">
        <f>IF(A41="","",VLOOKUP(A41,[1]令和3年度契約状況調査票!$D:$AR,29,FALSE))</f>
        <v/>
      </c>
      <c r="N41" s="31" t="str">
        <f>IF(A41="","",IF(VLOOKUP(A41,[1]令和3年度契約状況調査票!$D:$AR,29,FALSE)="国所管",VLOOKUP(A41,[1]令和3年度契約状況調査票!$D:$AR,23,FALSE),""))</f>
        <v/>
      </c>
      <c r="O41" s="32" t="str">
        <f>IF(A41="","",IF(AND(Q41="○",P41="分担契約/単価契約"),"単価契約"&amp;CHAR(10)&amp;"予定調達総額 "&amp;TEXT(VLOOKUP(A41,[1]令和3年度契約状況調査票!$D:$AR,17,FALSE),"#,##0円")&amp;"(B)"&amp;CHAR(10)&amp;"分担契約"&amp;CHAR(10)&amp;VLOOKUP(A41,[1]令和3年度契約状況調査票!$D:$AR,33,FALSE),IF(AND(Q41="○",P41="分担契約"),"分担契約"&amp;CHAR(10)&amp;"契約総額 "&amp;TEXT(VLOOKUP(A41,[1]令和3年度契約状況調査票!$D:$AR,17,FALSE),"#,##0円")&amp;"(B)"&amp;CHAR(10)&amp;VLOOKUP(A41,[1]令和3年度契約状況調査票!$D:$AR,33,FALSE),(IF(P41="分担契約/単価契約","単価契約"&amp;CHAR(10)&amp;"予定調達総額 "&amp;TEXT(VLOOKUP(A41,[1]令和3年度契約状況調査票!$D:$AR,17,FALSE),"#,##0円")&amp;CHAR(10)&amp;"分担契約"&amp;CHAR(10)&amp;VLOOKUP(A41,[1]令和3年度契約状況調査票!$D:$AR,33,FALSE),IF(P41="分担契約","分担契約"&amp;CHAR(10)&amp;"契約総額 "&amp;TEXT(VLOOKUP(A41,[1]令和3年度契約状況調査票!$D:$AR,17,FALSE),"#,##0円")&amp;CHAR(10)&amp;VLOOKUP(A41,[1]令和3年度契約状況調査票!$D:$AR,33,FALSE),IF(P41="単価契約","単価契約"&amp;CHAR(10)&amp;"予定調達総額 "&amp;TEXT(VLOOKUP(A41,[1]令和3年度契約状況調査票!$D:$AR,17,FALSE),"#,##0円")&amp;CHAR(10)&amp;VLOOKUP(A41,[1]令和3年度契約状況調査票!$D:$AR,33,FALSE),VLOOKUP(A41,[1]令和3年度契約状況調査票!$D:$AR,33,FALSE))))))))</f>
        <v/>
      </c>
      <c r="P41" s="51" t="str">
        <f>IF(A41="","",VLOOKUP(A41,[1]令和3年度契約状況調査票!$D:$BY,54,FALSE))</f>
        <v/>
      </c>
      <c r="Q41" s="51" t="str">
        <f>IF(A41="","",IF(VLOOKUP(A41,[1]令和3年度契約状況調査票!$D:$AR,22,FALSE)="②同種の他の契約の予定価格を類推されるおそれがあるため公表しない","×","○"))</f>
        <v/>
      </c>
    </row>
    <row r="42" spans="1:17" s="21" customFormat="1" ht="67.5" hidden="1" customHeight="1" x14ac:dyDescent="0.15">
      <c r="A42" s="22" t="str">
        <f>IF(MAX([1]令和3年度契約状況調査票!D35:D280)&gt;=ROW()-5,ROW()-5,"")</f>
        <v/>
      </c>
      <c r="B42" s="23" t="str">
        <f>IF(A42="","",VLOOKUP(A42,[1]令和3年度契約状況調査票!$D:$AR,6,FALSE))</f>
        <v/>
      </c>
      <c r="C42" s="24" t="str">
        <f>IF(A42="","",VLOOKUP(A42,[1]令和3年度契約状況調査票!$D:$AR,7,FALSE))</f>
        <v/>
      </c>
      <c r="D42" s="52" t="str">
        <f>IF(A42="","",VLOOKUP(A42,[1]令和3年度契約状況調査票!$D:$AR,10,FALSE))</f>
        <v/>
      </c>
      <c r="E42" s="23" t="str">
        <f>IF(A42="","",VLOOKUP(A42,[1]令和3年度契約状況調査票!$D:$AR,11,FALSE))</f>
        <v/>
      </c>
      <c r="F42" s="26" t="str">
        <f>IF(A42="","",VLOOKUP(A42,[1]令和3年度契約状況調査票!$D:$AR,12,FALSE))</f>
        <v/>
      </c>
      <c r="G42" s="27" t="str">
        <f>IF(A42="","",VLOOKUP(A42,[1]令和3年度契約状況調査票!$D:$AR,32,FALSE))</f>
        <v/>
      </c>
      <c r="H42" s="28" t="str">
        <f>IF(A42="","",IF(VLOOKUP(A42,[1]令和3年度契約状況調査票!$D:$AR,22,FALSE)="②同種の他の契約の予定価格を類推されるおそれがあるため公表しない","同種の他の契約の予定価格を類推されるおそれがあるため公表しない",IF(VLOOKUP(A42,[1]令和3年度契約状況調査票!$D:$AR,22,FALSE)="－","－",IF(VLOOKUP(A42,[1]令和3年度契約状況調査票!$D:$AR,8,FALSE)&lt;&gt;"",TEXT(VLOOKUP(A42,[1]令和3年度契約状況調査票!$D:$AR,15,FALSE),"#,##0円")&amp;CHAR(10)&amp;"(A)",VLOOKUP(A42,[1]令和3年度契約状況調査票!$D:$AR,15,FALSE)))))</f>
        <v/>
      </c>
      <c r="I42" s="28" t="str">
        <f>IF(A42="","",VLOOKUP(A42,[1]令和3年度契約状況調査票!$D:$AR,16,FALSE))</f>
        <v/>
      </c>
      <c r="J42" s="30" t="str">
        <f>IF(A42="","",IF(VLOOKUP(A42,[1]令和3年度契約状況調査票!$D:$AR,22,FALSE)="②同種の他の契約の予定価格を類推されるおそれがあるため公表しない","－",IF(VLOOKUP(A42,[1]令和3年度契約状況調査票!$D:$AR,22,FALSE)="－","－",IF(VLOOKUP(A42,[1]令和3年度契約状況調査票!$D:$AR,8,FALSE)&lt;&gt;"",TEXT(VLOOKUP(A42,[1]令和3年度契約状況調査票!$D:$AR,18,FALSE),"#.0%")&amp;CHAR(10)&amp;"(B/A×100)",VLOOKUP(A42,[1]令和3年度契約状況調査票!$D:$AR,18,FALSE)))))</f>
        <v/>
      </c>
      <c r="K42" s="53" t="s">
        <v>30</v>
      </c>
      <c r="L42" s="30" t="str">
        <f>IF(A42="","",IF(VLOOKUP(A42,[1]令和3年度契約状況調査票!$D:$AR,28,FALSE)="①公益社団法人","公社",IF(VLOOKUP(A42,[1]令和3年度契約状況調査票!$D:$AR,28,FALSE)="②公益財団法人","公財","")))</f>
        <v/>
      </c>
      <c r="M42" s="30" t="str">
        <f>IF(A42="","",VLOOKUP(A42,[1]令和3年度契約状況調査票!$D:$AR,29,FALSE))</f>
        <v/>
      </c>
      <c r="N42" s="31" t="str">
        <f>IF(A42="","",IF(VLOOKUP(A42,[1]令和3年度契約状況調査票!$D:$AR,29,FALSE)="国所管",VLOOKUP(A42,[1]令和3年度契約状況調査票!$D:$AR,23,FALSE),""))</f>
        <v/>
      </c>
      <c r="O42" s="32" t="str">
        <f>IF(A42="","",IF(AND(Q42="○",P42="分担契約/単価契約"),"単価契約"&amp;CHAR(10)&amp;"予定調達総額 "&amp;TEXT(VLOOKUP(A42,[1]令和3年度契約状況調査票!$D:$AR,17,FALSE),"#,##0円")&amp;"(B)"&amp;CHAR(10)&amp;"分担契約"&amp;CHAR(10)&amp;VLOOKUP(A42,[1]令和3年度契約状況調査票!$D:$AR,33,FALSE),IF(AND(Q42="○",P42="分担契約"),"分担契約"&amp;CHAR(10)&amp;"契約総額 "&amp;TEXT(VLOOKUP(A42,[1]令和3年度契約状況調査票!$D:$AR,17,FALSE),"#,##0円")&amp;"(B)"&amp;CHAR(10)&amp;VLOOKUP(A42,[1]令和3年度契約状況調査票!$D:$AR,33,FALSE),(IF(P42="分担契約/単価契約","単価契約"&amp;CHAR(10)&amp;"予定調達総額 "&amp;TEXT(VLOOKUP(A42,[1]令和3年度契約状況調査票!$D:$AR,17,FALSE),"#,##0円")&amp;CHAR(10)&amp;"分担契約"&amp;CHAR(10)&amp;VLOOKUP(A42,[1]令和3年度契約状況調査票!$D:$AR,33,FALSE),IF(P42="分担契約","分担契約"&amp;CHAR(10)&amp;"契約総額 "&amp;TEXT(VLOOKUP(A42,[1]令和3年度契約状況調査票!$D:$AR,17,FALSE),"#,##0円")&amp;CHAR(10)&amp;VLOOKUP(A42,[1]令和3年度契約状況調査票!$D:$AR,33,FALSE),IF(P42="単価契約","単価契約"&amp;CHAR(10)&amp;"予定調達総額 "&amp;TEXT(VLOOKUP(A42,[1]令和3年度契約状況調査票!$D:$AR,17,FALSE),"#,##0円")&amp;CHAR(10)&amp;VLOOKUP(A42,[1]令和3年度契約状況調査票!$D:$AR,33,FALSE),VLOOKUP(A42,[1]令和3年度契約状況調査票!$D:$AR,33,FALSE))))))))</f>
        <v/>
      </c>
      <c r="P42" s="51" t="str">
        <f>IF(A42="","",VLOOKUP(A42,[1]令和3年度契約状況調査票!$D:$BY,54,FALSE))</f>
        <v/>
      </c>
      <c r="Q42" s="51" t="str">
        <f>IF(A42="","",IF(VLOOKUP(A42,[1]令和3年度契約状況調査票!$D:$AR,22,FALSE)="②同種の他の契約の予定価格を類推されるおそれがあるため公表しない","×","○"))</f>
        <v/>
      </c>
    </row>
    <row r="43" spans="1:17" s="21" customFormat="1" ht="67.5" hidden="1" customHeight="1" x14ac:dyDescent="0.15">
      <c r="A43" s="22" t="str">
        <f>IF(MAX([1]令和3年度契約状況調査票!D36:D281)&gt;=ROW()-5,ROW()-5,"")</f>
        <v/>
      </c>
      <c r="B43" s="23" t="str">
        <f>IF(A43="","",VLOOKUP(A43,[1]令和3年度契約状況調査票!$D:$AR,6,FALSE))</f>
        <v/>
      </c>
      <c r="C43" s="24" t="str">
        <f>IF(A43="","",VLOOKUP(A43,[1]令和3年度契約状況調査票!$D:$AR,7,FALSE))</f>
        <v/>
      </c>
      <c r="D43" s="52" t="str">
        <f>IF(A43="","",VLOOKUP(A43,[1]令和3年度契約状況調査票!$D:$AR,10,FALSE))</f>
        <v/>
      </c>
      <c r="E43" s="23" t="str">
        <f>IF(A43="","",VLOOKUP(A43,[1]令和3年度契約状況調査票!$D:$AR,11,FALSE))</f>
        <v/>
      </c>
      <c r="F43" s="26" t="str">
        <f>IF(A43="","",VLOOKUP(A43,[1]令和3年度契約状況調査票!$D:$AR,12,FALSE))</f>
        <v/>
      </c>
      <c r="G43" s="27" t="str">
        <f>IF(A43="","",VLOOKUP(A43,[1]令和3年度契約状況調査票!$D:$AR,32,FALSE))</f>
        <v/>
      </c>
      <c r="H43" s="28" t="str">
        <f>IF(A43="","",IF(VLOOKUP(A43,[1]令和3年度契約状況調査票!$D:$AR,22,FALSE)="②同種の他の契約の予定価格を類推されるおそれがあるため公表しない","同種の他の契約の予定価格を類推されるおそれがあるため公表しない",IF(VLOOKUP(A43,[1]令和3年度契約状況調査票!$D:$AR,22,FALSE)="－","－",IF(VLOOKUP(A43,[1]令和3年度契約状況調査票!$D:$AR,8,FALSE)&lt;&gt;"",TEXT(VLOOKUP(A43,[1]令和3年度契約状況調査票!$D:$AR,15,FALSE),"#,##0円")&amp;CHAR(10)&amp;"(A)",VLOOKUP(A43,[1]令和3年度契約状況調査票!$D:$AR,15,FALSE)))))</f>
        <v/>
      </c>
      <c r="I43" s="28" t="str">
        <f>IF(A43="","",VLOOKUP(A43,[1]令和3年度契約状況調査票!$D:$AR,16,FALSE))</f>
        <v/>
      </c>
      <c r="J43" s="30" t="str">
        <f>IF(A43="","",IF(VLOOKUP(A43,[1]令和3年度契約状況調査票!$D:$AR,22,FALSE)="②同種の他の契約の予定価格を類推されるおそれがあるため公表しない","－",IF(VLOOKUP(A43,[1]令和3年度契約状況調査票!$D:$AR,22,FALSE)="－","－",IF(VLOOKUP(A43,[1]令和3年度契約状況調査票!$D:$AR,8,FALSE)&lt;&gt;"",TEXT(VLOOKUP(A43,[1]令和3年度契約状況調査票!$D:$AR,18,FALSE),"#.0%")&amp;CHAR(10)&amp;"(B/A×100)",VLOOKUP(A43,[1]令和3年度契約状況調査票!$D:$AR,18,FALSE)))))</f>
        <v/>
      </c>
      <c r="K43" s="53" t="s">
        <v>30</v>
      </c>
      <c r="L43" s="30" t="str">
        <f>IF(A43="","",IF(VLOOKUP(A43,[1]令和3年度契約状況調査票!$D:$AR,28,FALSE)="①公益社団法人","公社",IF(VLOOKUP(A43,[1]令和3年度契約状況調査票!$D:$AR,28,FALSE)="②公益財団法人","公財","")))</f>
        <v/>
      </c>
      <c r="M43" s="30" t="str">
        <f>IF(A43="","",VLOOKUP(A43,[1]令和3年度契約状況調査票!$D:$AR,29,FALSE))</f>
        <v/>
      </c>
      <c r="N43" s="31" t="str">
        <f>IF(A43="","",IF(VLOOKUP(A43,[1]令和3年度契約状況調査票!$D:$AR,29,FALSE)="国所管",VLOOKUP(A43,[1]令和3年度契約状況調査票!$D:$AR,23,FALSE),""))</f>
        <v/>
      </c>
      <c r="O43" s="32" t="str">
        <f>IF(A43="","",IF(AND(Q43="○",P43="分担契約/単価契約"),"単価契約"&amp;CHAR(10)&amp;"予定調達総額 "&amp;TEXT(VLOOKUP(A43,[1]令和3年度契約状況調査票!$D:$AR,17,FALSE),"#,##0円")&amp;"(B)"&amp;CHAR(10)&amp;"分担契約"&amp;CHAR(10)&amp;VLOOKUP(A43,[1]令和3年度契約状況調査票!$D:$AR,33,FALSE),IF(AND(Q43="○",P43="分担契約"),"分担契約"&amp;CHAR(10)&amp;"契約総額 "&amp;TEXT(VLOOKUP(A43,[1]令和3年度契約状況調査票!$D:$AR,17,FALSE),"#,##0円")&amp;"(B)"&amp;CHAR(10)&amp;VLOOKUP(A43,[1]令和3年度契約状況調査票!$D:$AR,33,FALSE),(IF(P43="分担契約/単価契約","単価契約"&amp;CHAR(10)&amp;"予定調達総額 "&amp;TEXT(VLOOKUP(A43,[1]令和3年度契約状況調査票!$D:$AR,17,FALSE),"#,##0円")&amp;CHAR(10)&amp;"分担契約"&amp;CHAR(10)&amp;VLOOKUP(A43,[1]令和3年度契約状況調査票!$D:$AR,33,FALSE),IF(P43="分担契約","分担契約"&amp;CHAR(10)&amp;"契約総額 "&amp;TEXT(VLOOKUP(A43,[1]令和3年度契約状況調査票!$D:$AR,17,FALSE),"#,##0円")&amp;CHAR(10)&amp;VLOOKUP(A43,[1]令和3年度契約状況調査票!$D:$AR,33,FALSE),IF(P43="単価契約","単価契約"&amp;CHAR(10)&amp;"予定調達総額 "&amp;TEXT(VLOOKUP(A43,[1]令和3年度契約状況調査票!$D:$AR,17,FALSE),"#,##0円")&amp;CHAR(10)&amp;VLOOKUP(A43,[1]令和3年度契約状況調査票!$D:$AR,33,FALSE),VLOOKUP(A43,[1]令和3年度契約状況調査票!$D:$AR,33,FALSE))))))))</f>
        <v/>
      </c>
      <c r="P43" s="51" t="str">
        <f>IF(A43="","",VLOOKUP(A43,[1]令和3年度契約状況調査票!$D:$BY,54,FALSE))</f>
        <v/>
      </c>
      <c r="Q43" s="51" t="str">
        <f>IF(A43="","",IF(VLOOKUP(A43,[1]令和3年度契約状況調査票!$D:$AR,22,FALSE)="②同種の他の契約の予定価格を類推されるおそれがあるため公表しない","×","○"))</f>
        <v/>
      </c>
    </row>
    <row r="44" spans="1:17" s="21" customFormat="1" ht="67.5" hidden="1" customHeight="1" x14ac:dyDescent="0.15">
      <c r="A44" s="22" t="str">
        <f>IF(MAX([1]令和3年度契約状況調査票!D37:D282)&gt;=ROW()-5,ROW()-5,"")</f>
        <v/>
      </c>
      <c r="B44" s="23" t="str">
        <f>IF(A44="","",VLOOKUP(A44,[1]令和3年度契約状況調査票!$D:$AR,6,FALSE))</f>
        <v/>
      </c>
      <c r="C44" s="24" t="str">
        <f>IF(A44="","",VLOOKUP(A44,[1]令和3年度契約状況調査票!$D:$AR,7,FALSE))</f>
        <v/>
      </c>
      <c r="D44" s="52" t="str">
        <f>IF(A44="","",VLOOKUP(A44,[1]令和3年度契約状況調査票!$D:$AR,10,FALSE))</f>
        <v/>
      </c>
      <c r="E44" s="23" t="str">
        <f>IF(A44="","",VLOOKUP(A44,[1]令和3年度契約状況調査票!$D:$AR,11,FALSE))</f>
        <v/>
      </c>
      <c r="F44" s="26" t="str">
        <f>IF(A44="","",VLOOKUP(A44,[1]令和3年度契約状況調査票!$D:$AR,12,FALSE))</f>
        <v/>
      </c>
      <c r="G44" s="27" t="str">
        <f>IF(A44="","",VLOOKUP(A44,[1]令和3年度契約状況調査票!$D:$AR,32,FALSE))</f>
        <v/>
      </c>
      <c r="H44" s="28" t="str">
        <f>IF(A44="","",IF(VLOOKUP(A44,[1]令和3年度契約状況調査票!$D:$AR,22,FALSE)="②同種の他の契約の予定価格を類推されるおそれがあるため公表しない","同種の他の契約の予定価格を類推されるおそれがあるため公表しない",IF(VLOOKUP(A44,[1]令和3年度契約状況調査票!$D:$AR,22,FALSE)="－","－",IF(VLOOKUP(A44,[1]令和3年度契約状況調査票!$D:$AR,8,FALSE)&lt;&gt;"",TEXT(VLOOKUP(A44,[1]令和3年度契約状況調査票!$D:$AR,15,FALSE),"#,##0円")&amp;CHAR(10)&amp;"(A)",VLOOKUP(A44,[1]令和3年度契約状況調査票!$D:$AR,15,FALSE)))))</f>
        <v/>
      </c>
      <c r="I44" s="28" t="str">
        <f>IF(A44="","",VLOOKUP(A44,[1]令和3年度契約状況調査票!$D:$AR,16,FALSE))</f>
        <v/>
      </c>
      <c r="J44" s="30" t="str">
        <f>IF(A44="","",IF(VLOOKUP(A44,[1]令和3年度契約状況調査票!$D:$AR,22,FALSE)="②同種の他の契約の予定価格を類推されるおそれがあるため公表しない","－",IF(VLOOKUP(A44,[1]令和3年度契約状況調査票!$D:$AR,22,FALSE)="－","－",IF(VLOOKUP(A44,[1]令和3年度契約状況調査票!$D:$AR,8,FALSE)&lt;&gt;"",TEXT(VLOOKUP(A44,[1]令和3年度契約状況調査票!$D:$AR,18,FALSE),"#.0%")&amp;CHAR(10)&amp;"(B/A×100)",VLOOKUP(A44,[1]令和3年度契約状況調査票!$D:$AR,18,FALSE)))))</f>
        <v/>
      </c>
      <c r="K44" s="53" t="s">
        <v>30</v>
      </c>
      <c r="L44" s="30" t="str">
        <f>IF(A44="","",IF(VLOOKUP(A44,[1]令和3年度契約状況調査票!$D:$AR,28,FALSE)="①公益社団法人","公社",IF(VLOOKUP(A44,[1]令和3年度契約状況調査票!$D:$AR,28,FALSE)="②公益財団法人","公財","")))</f>
        <v/>
      </c>
      <c r="M44" s="30" t="str">
        <f>IF(A44="","",VLOOKUP(A44,[1]令和3年度契約状況調査票!$D:$AR,29,FALSE))</f>
        <v/>
      </c>
      <c r="N44" s="31" t="str">
        <f>IF(A44="","",IF(VLOOKUP(A44,[1]令和3年度契約状況調査票!$D:$AR,29,FALSE)="国所管",VLOOKUP(A44,[1]令和3年度契約状況調査票!$D:$AR,23,FALSE),""))</f>
        <v/>
      </c>
      <c r="O44" s="32" t="str">
        <f>IF(A44="","",IF(AND(Q44="○",P44="分担契約/単価契約"),"単価契約"&amp;CHAR(10)&amp;"予定調達総額 "&amp;TEXT(VLOOKUP(A44,[1]令和3年度契約状況調査票!$D:$AR,17,FALSE),"#,##0円")&amp;"(B)"&amp;CHAR(10)&amp;"分担契約"&amp;CHAR(10)&amp;VLOOKUP(A44,[1]令和3年度契約状況調査票!$D:$AR,33,FALSE),IF(AND(Q44="○",P44="分担契約"),"分担契約"&amp;CHAR(10)&amp;"契約総額 "&amp;TEXT(VLOOKUP(A44,[1]令和3年度契約状況調査票!$D:$AR,17,FALSE),"#,##0円")&amp;"(B)"&amp;CHAR(10)&amp;VLOOKUP(A44,[1]令和3年度契約状況調査票!$D:$AR,33,FALSE),(IF(P44="分担契約/単価契約","単価契約"&amp;CHAR(10)&amp;"予定調達総額 "&amp;TEXT(VLOOKUP(A44,[1]令和3年度契約状況調査票!$D:$AR,17,FALSE),"#,##0円")&amp;CHAR(10)&amp;"分担契約"&amp;CHAR(10)&amp;VLOOKUP(A44,[1]令和3年度契約状況調査票!$D:$AR,33,FALSE),IF(P44="分担契約","分担契約"&amp;CHAR(10)&amp;"契約総額 "&amp;TEXT(VLOOKUP(A44,[1]令和3年度契約状況調査票!$D:$AR,17,FALSE),"#,##0円")&amp;CHAR(10)&amp;VLOOKUP(A44,[1]令和3年度契約状況調査票!$D:$AR,33,FALSE),IF(P44="単価契約","単価契約"&amp;CHAR(10)&amp;"予定調達総額 "&amp;TEXT(VLOOKUP(A44,[1]令和3年度契約状況調査票!$D:$AR,17,FALSE),"#,##0円")&amp;CHAR(10)&amp;VLOOKUP(A44,[1]令和3年度契約状況調査票!$D:$AR,33,FALSE),VLOOKUP(A44,[1]令和3年度契約状況調査票!$D:$AR,33,FALSE))))))))</f>
        <v/>
      </c>
      <c r="P44" s="51" t="str">
        <f>IF(A44="","",VLOOKUP(A44,[1]令和3年度契約状況調査票!$D:$BY,54,FALSE))</f>
        <v/>
      </c>
      <c r="Q44" s="51" t="str">
        <f>IF(A44="","",IF(VLOOKUP(A44,[1]令和3年度契約状況調査票!$D:$AR,22,FALSE)="②同種の他の契約の予定価格を類推されるおそれがあるため公表しない","×","○"))</f>
        <v/>
      </c>
    </row>
    <row r="45" spans="1:17" s="21" customFormat="1" ht="67.5" hidden="1" customHeight="1" x14ac:dyDescent="0.15">
      <c r="A45" s="22" t="str">
        <f>IF(MAX([1]令和3年度契約状況調査票!D38:D283)&gt;=ROW()-5,ROW()-5,"")</f>
        <v/>
      </c>
      <c r="B45" s="23" t="str">
        <f>IF(A45="","",VLOOKUP(A45,[1]令和3年度契約状況調査票!$D:$AR,6,FALSE))</f>
        <v/>
      </c>
      <c r="C45" s="24" t="str">
        <f>IF(A45="","",VLOOKUP(A45,[1]令和3年度契約状況調査票!$D:$AR,7,FALSE))</f>
        <v/>
      </c>
      <c r="D45" s="52" t="str">
        <f>IF(A45="","",VLOOKUP(A45,[1]令和3年度契約状況調査票!$D:$AR,10,FALSE))</f>
        <v/>
      </c>
      <c r="E45" s="23" t="str">
        <f>IF(A45="","",VLOOKUP(A45,[1]令和3年度契約状況調査票!$D:$AR,11,FALSE))</f>
        <v/>
      </c>
      <c r="F45" s="26" t="str">
        <f>IF(A45="","",VLOOKUP(A45,[1]令和3年度契約状況調査票!$D:$AR,12,FALSE))</f>
        <v/>
      </c>
      <c r="G45" s="27" t="str">
        <f>IF(A45="","",VLOOKUP(A45,[1]令和3年度契約状況調査票!$D:$AR,32,FALSE))</f>
        <v/>
      </c>
      <c r="H45" s="28" t="str">
        <f>IF(A45="","",IF(VLOOKUP(A45,[1]令和3年度契約状況調査票!$D:$AR,22,FALSE)="②同種の他の契約の予定価格を類推されるおそれがあるため公表しない","同種の他の契約の予定価格を類推されるおそれがあるため公表しない",IF(VLOOKUP(A45,[1]令和3年度契約状況調査票!$D:$AR,22,FALSE)="－","－",IF(VLOOKUP(A45,[1]令和3年度契約状況調査票!$D:$AR,8,FALSE)&lt;&gt;"",TEXT(VLOOKUP(A45,[1]令和3年度契約状況調査票!$D:$AR,15,FALSE),"#,##0円")&amp;CHAR(10)&amp;"(A)",VLOOKUP(A45,[1]令和3年度契約状況調査票!$D:$AR,15,FALSE)))))</f>
        <v/>
      </c>
      <c r="I45" s="28" t="str">
        <f>IF(A45="","",VLOOKUP(A45,[1]令和3年度契約状況調査票!$D:$AR,16,FALSE))</f>
        <v/>
      </c>
      <c r="J45" s="30" t="str">
        <f>IF(A45="","",IF(VLOOKUP(A45,[1]令和3年度契約状況調査票!$D:$AR,22,FALSE)="②同種の他の契約の予定価格を類推されるおそれがあるため公表しない","－",IF(VLOOKUP(A45,[1]令和3年度契約状況調査票!$D:$AR,22,FALSE)="－","－",IF(VLOOKUP(A45,[1]令和3年度契約状況調査票!$D:$AR,8,FALSE)&lt;&gt;"",TEXT(VLOOKUP(A45,[1]令和3年度契約状況調査票!$D:$AR,18,FALSE),"#.0%")&amp;CHAR(10)&amp;"(B/A×100)",VLOOKUP(A45,[1]令和3年度契約状況調査票!$D:$AR,18,FALSE)))))</f>
        <v/>
      </c>
      <c r="K45" s="53" t="s">
        <v>30</v>
      </c>
      <c r="L45" s="30" t="str">
        <f>IF(A45="","",IF(VLOOKUP(A45,[1]令和3年度契約状況調査票!$D:$AR,28,FALSE)="①公益社団法人","公社",IF(VLOOKUP(A45,[1]令和3年度契約状況調査票!$D:$AR,28,FALSE)="②公益財団法人","公財","")))</f>
        <v/>
      </c>
      <c r="M45" s="30" t="str">
        <f>IF(A45="","",VLOOKUP(A45,[1]令和3年度契約状況調査票!$D:$AR,29,FALSE))</f>
        <v/>
      </c>
      <c r="N45" s="31" t="str">
        <f>IF(A45="","",IF(VLOOKUP(A45,[1]令和3年度契約状況調査票!$D:$AR,29,FALSE)="国所管",VLOOKUP(A45,[1]令和3年度契約状況調査票!$D:$AR,23,FALSE),""))</f>
        <v/>
      </c>
      <c r="O45" s="32" t="str">
        <f>IF(A45="","",IF(AND(Q45="○",P45="分担契約/単価契約"),"単価契約"&amp;CHAR(10)&amp;"予定調達総額 "&amp;TEXT(VLOOKUP(A45,[1]令和3年度契約状況調査票!$D:$AR,17,FALSE),"#,##0円")&amp;"(B)"&amp;CHAR(10)&amp;"分担契約"&amp;CHAR(10)&amp;VLOOKUP(A45,[1]令和3年度契約状況調査票!$D:$AR,33,FALSE),IF(AND(Q45="○",P45="分担契約"),"分担契約"&amp;CHAR(10)&amp;"契約総額 "&amp;TEXT(VLOOKUP(A45,[1]令和3年度契約状況調査票!$D:$AR,17,FALSE),"#,##0円")&amp;"(B)"&amp;CHAR(10)&amp;VLOOKUP(A45,[1]令和3年度契約状況調査票!$D:$AR,33,FALSE),(IF(P45="分担契約/単価契約","単価契約"&amp;CHAR(10)&amp;"予定調達総額 "&amp;TEXT(VLOOKUP(A45,[1]令和3年度契約状況調査票!$D:$AR,17,FALSE),"#,##0円")&amp;CHAR(10)&amp;"分担契約"&amp;CHAR(10)&amp;VLOOKUP(A45,[1]令和3年度契約状況調査票!$D:$AR,33,FALSE),IF(P45="分担契約","分担契約"&amp;CHAR(10)&amp;"契約総額 "&amp;TEXT(VLOOKUP(A45,[1]令和3年度契約状況調査票!$D:$AR,17,FALSE),"#,##0円")&amp;CHAR(10)&amp;VLOOKUP(A45,[1]令和3年度契約状況調査票!$D:$AR,33,FALSE),IF(P45="単価契約","単価契約"&amp;CHAR(10)&amp;"予定調達総額 "&amp;TEXT(VLOOKUP(A45,[1]令和3年度契約状況調査票!$D:$AR,17,FALSE),"#,##0円")&amp;CHAR(10)&amp;VLOOKUP(A45,[1]令和3年度契約状況調査票!$D:$AR,33,FALSE),VLOOKUP(A45,[1]令和3年度契約状況調査票!$D:$AR,33,FALSE))))))))</f>
        <v/>
      </c>
      <c r="P45" s="51" t="str">
        <f>IF(A45="","",VLOOKUP(A45,[1]令和3年度契約状況調査票!$D:$BY,54,FALSE))</f>
        <v/>
      </c>
      <c r="Q45" s="51" t="str">
        <f>IF(A45="","",IF(VLOOKUP(A45,[1]令和3年度契約状況調査票!$D:$AR,22,FALSE)="②同種の他の契約の予定価格を類推されるおそれがあるため公表しない","×","○"))</f>
        <v/>
      </c>
    </row>
    <row r="46" spans="1:17" s="21" customFormat="1" ht="67.5" hidden="1" customHeight="1" x14ac:dyDescent="0.15">
      <c r="A46" s="22" t="str">
        <f>IF(MAX([1]令和3年度契約状況調査票!D39:D284)&gt;=ROW()-5,ROW()-5,"")</f>
        <v/>
      </c>
      <c r="B46" s="23" t="str">
        <f>IF(A46="","",VLOOKUP(A46,[1]令和3年度契約状況調査票!$D:$AR,6,FALSE))</f>
        <v/>
      </c>
      <c r="C46" s="24" t="str">
        <f>IF(A46="","",VLOOKUP(A46,[1]令和3年度契約状況調査票!$D:$AR,7,FALSE))</f>
        <v/>
      </c>
      <c r="D46" s="52" t="str">
        <f>IF(A46="","",VLOOKUP(A46,[1]令和3年度契約状況調査票!$D:$AR,10,FALSE))</f>
        <v/>
      </c>
      <c r="E46" s="23" t="str">
        <f>IF(A46="","",VLOOKUP(A46,[1]令和3年度契約状況調査票!$D:$AR,11,FALSE))</f>
        <v/>
      </c>
      <c r="F46" s="26" t="str">
        <f>IF(A46="","",VLOOKUP(A46,[1]令和3年度契約状況調査票!$D:$AR,12,FALSE))</f>
        <v/>
      </c>
      <c r="G46" s="27" t="str">
        <f>IF(A46="","",VLOOKUP(A46,[1]令和3年度契約状況調査票!$D:$AR,32,FALSE))</f>
        <v/>
      </c>
      <c r="H46" s="28" t="str">
        <f>IF(A46="","",IF(VLOOKUP(A46,[1]令和3年度契約状況調査票!$D:$AR,22,FALSE)="②同種の他の契約の予定価格を類推されるおそれがあるため公表しない","同種の他の契約の予定価格を類推されるおそれがあるため公表しない",IF(VLOOKUP(A46,[1]令和3年度契約状況調査票!$D:$AR,22,FALSE)="－","－",IF(VLOOKUP(A46,[1]令和3年度契約状況調査票!$D:$AR,8,FALSE)&lt;&gt;"",TEXT(VLOOKUP(A46,[1]令和3年度契約状況調査票!$D:$AR,15,FALSE),"#,##0円")&amp;CHAR(10)&amp;"(A)",VLOOKUP(A46,[1]令和3年度契約状況調査票!$D:$AR,15,FALSE)))))</f>
        <v/>
      </c>
      <c r="I46" s="28" t="str">
        <f>IF(A46="","",VLOOKUP(A46,[1]令和3年度契約状況調査票!$D:$AR,16,FALSE))</f>
        <v/>
      </c>
      <c r="J46" s="30" t="str">
        <f>IF(A46="","",IF(VLOOKUP(A46,[1]令和3年度契約状況調査票!$D:$AR,22,FALSE)="②同種の他の契約の予定価格を類推されるおそれがあるため公表しない","－",IF(VLOOKUP(A46,[1]令和3年度契約状況調査票!$D:$AR,22,FALSE)="－","－",IF(VLOOKUP(A46,[1]令和3年度契約状況調査票!$D:$AR,8,FALSE)&lt;&gt;"",TEXT(VLOOKUP(A46,[1]令和3年度契約状況調査票!$D:$AR,18,FALSE),"#.0%")&amp;CHAR(10)&amp;"(B/A×100)",VLOOKUP(A46,[1]令和3年度契約状況調査票!$D:$AR,18,FALSE)))))</f>
        <v/>
      </c>
      <c r="K46" s="53" t="s">
        <v>30</v>
      </c>
      <c r="L46" s="30" t="str">
        <f>IF(A46="","",IF(VLOOKUP(A46,[1]令和3年度契約状況調査票!$D:$AR,28,FALSE)="①公益社団法人","公社",IF(VLOOKUP(A46,[1]令和3年度契約状況調査票!$D:$AR,28,FALSE)="②公益財団法人","公財","")))</f>
        <v/>
      </c>
      <c r="M46" s="30" t="str">
        <f>IF(A46="","",VLOOKUP(A46,[1]令和3年度契約状況調査票!$D:$AR,29,FALSE))</f>
        <v/>
      </c>
      <c r="N46" s="31" t="str">
        <f>IF(A46="","",IF(VLOOKUP(A46,[1]令和3年度契約状況調査票!$D:$AR,29,FALSE)="国所管",VLOOKUP(A46,[1]令和3年度契約状況調査票!$D:$AR,23,FALSE),""))</f>
        <v/>
      </c>
      <c r="O46" s="32" t="str">
        <f>IF(A46="","",IF(AND(Q46="○",P46="分担契約/単価契約"),"単価契約"&amp;CHAR(10)&amp;"予定調達総額 "&amp;TEXT(VLOOKUP(A46,[1]令和3年度契約状況調査票!$D:$AR,17,FALSE),"#,##0円")&amp;"(B)"&amp;CHAR(10)&amp;"分担契約"&amp;CHAR(10)&amp;VLOOKUP(A46,[1]令和3年度契約状況調査票!$D:$AR,33,FALSE),IF(AND(Q46="○",P46="分担契約"),"分担契約"&amp;CHAR(10)&amp;"契約総額 "&amp;TEXT(VLOOKUP(A46,[1]令和3年度契約状況調査票!$D:$AR,17,FALSE),"#,##0円")&amp;"(B)"&amp;CHAR(10)&amp;VLOOKUP(A46,[1]令和3年度契約状況調査票!$D:$AR,33,FALSE),(IF(P46="分担契約/単価契約","単価契約"&amp;CHAR(10)&amp;"予定調達総額 "&amp;TEXT(VLOOKUP(A46,[1]令和3年度契約状況調査票!$D:$AR,17,FALSE),"#,##0円")&amp;CHAR(10)&amp;"分担契約"&amp;CHAR(10)&amp;VLOOKUP(A46,[1]令和3年度契約状況調査票!$D:$AR,33,FALSE),IF(P46="分担契約","分担契約"&amp;CHAR(10)&amp;"契約総額 "&amp;TEXT(VLOOKUP(A46,[1]令和3年度契約状況調査票!$D:$AR,17,FALSE),"#,##0円")&amp;CHAR(10)&amp;VLOOKUP(A46,[1]令和3年度契約状況調査票!$D:$AR,33,FALSE),IF(P46="単価契約","単価契約"&amp;CHAR(10)&amp;"予定調達総額 "&amp;TEXT(VLOOKUP(A46,[1]令和3年度契約状況調査票!$D:$AR,17,FALSE),"#,##0円")&amp;CHAR(10)&amp;VLOOKUP(A46,[1]令和3年度契約状況調査票!$D:$AR,33,FALSE),VLOOKUP(A46,[1]令和3年度契約状況調査票!$D:$AR,33,FALSE))))))))</f>
        <v/>
      </c>
      <c r="P46" s="51" t="str">
        <f>IF(A46="","",VLOOKUP(A46,[1]令和3年度契約状況調査票!$D:$BY,54,FALSE))</f>
        <v/>
      </c>
      <c r="Q46" s="51" t="str">
        <f>IF(A46="","",IF(VLOOKUP(A46,[1]令和3年度契約状況調査票!$D:$AR,22,FALSE)="②同種の他の契約の予定価格を類推されるおそれがあるため公表しない","×","○"))</f>
        <v/>
      </c>
    </row>
    <row r="47" spans="1:17" s="21" customFormat="1" ht="67.5" hidden="1" customHeight="1" x14ac:dyDescent="0.15">
      <c r="A47" s="22" t="str">
        <f>IF(MAX([1]令和3年度契約状況調査票!D40:D285)&gt;=ROW()-5,ROW()-5,"")</f>
        <v/>
      </c>
      <c r="B47" s="23" t="str">
        <f>IF(A47="","",VLOOKUP(A47,[1]令和3年度契約状況調査票!$D:$AR,6,FALSE))</f>
        <v/>
      </c>
      <c r="C47" s="24" t="str">
        <f>IF(A47="","",VLOOKUP(A47,[1]令和3年度契約状況調査票!$D:$AR,7,FALSE))</f>
        <v/>
      </c>
      <c r="D47" s="52" t="str">
        <f>IF(A47="","",VLOOKUP(A47,[1]令和3年度契約状況調査票!$D:$AR,10,FALSE))</f>
        <v/>
      </c>
      <c r="E47" s="23" t="str">
        <f>IF(A47="","",VLOOKUP(A47,[1]令和3年度契約状況調査票!$D:$AR,11,FALSE))</f>
        <v/>
      </c>
      <c r="F47" s="26" t="str">
        <f>IF(A47="","",VLOOKUP(A47,[1]令和3年度契約状況調査票!$D:$AR,12,FALSE))</f>
        <v/>
      </c>
      <c r="G47" s="27" t="str">
        <f>IF(A47="","",VLOOKUP(A47,[1]令和3年度契約状況調査票!$D:$AR,32,FALSE))</f>
        <v/>
      </c>
      <c r="H47" s="28" t="str">
        <f>IF(A47="","",IF(VLOOKUP(A47,[1]令和3年度契約状況調査票!$D:$AR,22,FALSE)="②同種の他の契約の予定価格を類推されるおそれがあるため公表しない","同種の他の契約の予定価格を類推されるおそれがあるため公表しない",IF(VLOOKUP(A47,[1]令和3年度契約状況調査票!$D:$AR,22,FALSE)="－","－",IF(VLOOKUP(A47,[1]令和3年度契約状況調査票!$D:$AR,8,FALSE)&lt;&gt;"",TEXT(VLOOKUP(A47,[1]令和3年度契約状況調査票!$D:$AR,15,FALSE),"#,##0円")&amp;CHAR(10)&amp;"(A)",VLOOKUP(A47,[1]令和3年度契約状況調査票!$D:$AR,15,FALSE)))))</f>
        <v/>
      </c>
      <c r="I47" s="28" t="str">
        <f>IF(A47="","",VLOOKUP(A47,[1]令和3年度契約状況調査票!$D:$AR,16,FALSE))</f>
        <v/>
      </c>
      <c r="J47" s="30" t="str">
        <f>IF(A47="","",IF(VLOOKUP(A47,[1]令和3年度契約状況調査票!$D:$AR,22,FALSE)="②同種の他の契約の予定価格を類推されるおそれがあるため公表しない","－",IF(VLOOKUP(A47,[1]令和3年度契約状況調査票!$D:$AR,22,FALSE)="－","－",IF(VLOOKUP(A47,[1]令和3年度契約状況調査票!$D:$AR,8,FALSE)&lt;&gt;"",TEXT(VLOOKUP(A47,[1]令和3年度契約状況調査票!$D:$AR,18,FALSE),"#.0%")&amp;CHAR(10)&amp;"(B/A×100)",VLOOKUP(A47,[1]令和3年度契約状況調査票!$D:$AR,18,FALSE)))))</f>
        <v/>
      </c>
      <c r="K47" s="53" t="s">
        <v>30</v>
      </c>
      <c r="L47" s="30" t="str">
        <f>IF(A47="","",IF(VLOOKUP(A47,[1]令和3年度契約状況調査票!$D:$AR,28,FALSE)="①公益社団法人","公社",IF(VLOOKUP(A47,[1]令和3年度契約状況調査票!$D:$AR,28,FALSE)="②公益財団法人","公財","")))</f>
        <v/>
      </c>
      <c r="M47" s="30" t="str">
        <f>IF(A47="","",VLOOKUP(A47,[1]令和3年度契約状況調査票!$D:$AR,29,FALSE))</f>
        <v/>
      </c>
      <c r="N47" s="31" t="str">
        <f>IF(A47="","",IF(VLOOKUP(A47,[1]令和3年度契約状況調査票!$D:$AR,29,FALSE)="国所管",VLOOKUP(A47,[1]令和3年度契約状況調査票!$D:$AR,23,FALSE),""))</f>
        <v/>
      </c>
      <c r="O47" s="32" t="str">
        <f>IF(A47="","",IF(AND(Q47="○",P47="分担契約/単価契約"),"単価契約"&amp;CHAR(10)&amp;"予定調達総額 "&amp;TEXT(VLOOKUP(A47,[1]令和3年度契約状況調査票!$D:$AR,17,FALSE),"#,##0円")&amp;"(B)"&amp;CHAR(10)&amp;"分担契約"&amp;CHAR(10)&amp;VLOOKUP(A47,[1]令和3年度契約状況調査票!$D:$AR,33,FALSE),IF(AND(Q47="○",P47="分担契約"),"分担契約"&amp;CHAR(10)&amp;"契約総額 "&amp;TEXT(VLOOKUP(A47,[1]令和3年度契約状況調査票!$D:$AR,17,FALSE),"#,##0円")&amp;"(B)"&amp;CHAR(10)&amp;VLOOKUP(A47,[1]令和3年度契約状況調査票!$D:$AR,33,FALSE),(IF(P47="分担契約/単価契約","単価契約"&amp;CHAR(10)&amp;"予定調達総額 "&amp;TEXT(VLOOKUP(A47,[1]令和3年度契約状況調査票!$D:$AR,17,FALSE),"#,##0円")&amp;CHAR(10)&amp;"分担契約"&amp;CHAR(10)&amp;VLOOKUP(A47,[1]令和3年度契約状況調査票!$D:$AR,33,FALSE),IF(P47="分担契約","分担契約"&amp;CHAR(10)&amp;"契約総額 "&amp;TEXT(VLOOKUP(A47,[1]令和3年度契約状況調査票!$D:$AR,17,FALSE),"#,##0円")&amp;CHAR(10)&amp;VLOOKUP(A47,[1]令和3年度契約状況調査票!$D:$AR,33,FALSE),IF(P47="単価契約","単価契約"&amp;CHAR(10)&amp;"予定調達総額 "&amp;TEXT(VLOOKUP(A47,[1]令和3年度契約状況調査票!$D:$AR,17,FALSE),"#,##0円")&amp;CHAR(10)&amp;VLOOKUP(A47,[1]令和3年度契約状況調査票!$D:$AR,33,FALSE),VLOOKUP(A47,[1]令和3年度契約状況調査票!$D:$AR,33,FALSE))))))))</f>
        <v/>
      </c>
      <c r="P47" s="51" t="str">
        <f>IF(A47="","",VLOOKUP(A47,[1]令和3年度契約状況調査票!$D:$BY,54,FALSE))</f>
        <v/>
      </c>
      <c r="Q47" s="51" t="str">
        <f>IF(A47="","",IF(VLOOKUP(A47,[1]令和3年度契約状況調査票!$D:$AR,22,FALSE)="②同種の他の契約の予定価格を類推されるおそれがあるため公表しない","×","○"))</f>
        <v/>
      </c>
    </row>
    <row r="48" spans="1:17" s="21" customFormat="1" ht="67.5" hidden="1" customHeight="1" x14ac:dyDescent="0.15">
      <c r="A48" s="22" t="str">
        <f>IF(MAX([1]令和3年度契約状況調査票!D41:D286)&gt;=ROW()-5,ROW()-5,"")</f>
        <v/>
      </c>
      <c r="B48" s="23" t="str">
        <f>IF(A48="","",VLOOKUP(A48,[1]令和3年度契約状況調査票!$D:$AR,6,FALSE))</f>
        <v/>
      </c>
      <c r="C48" s="24" t="str">
        <f>IF(A48="","",VLOOKUP(A48,[1]令和3年度契約状況調査票!$D:$AR,7,FALSE))</f>
        <v/>
      </c>
      <c r="D48" s="52" t="str">
        <f>IF(A48="","",VLOOKUP(A48,[1]令和3年度契約状況調査票!$D:$AR,10,FALSE))</f>
        <v/>
      </c>
      <c r="E48" s="23" t="str">
        <f>IF(A48="","",VLOOKUP(A48,[1]令和3年度契約状況調査票!$D:$AR,11,FALSE))</f>
        <v/>
      </c>
      <c r="F48" s="26" t="str">
        <f>IF(A48="","",VLOOKUP(A48,[1]令和3年度契約状況調査票!$D:$AR,12,FALSE))</f>
        <v/>
      </c>
      <c r="G48" s="27" t="str">
        <f>IF(A48="","",VLOOKUP(A48,[1]令和3年度契約状況調査票!$D:$AR,32,FALSE))</f>
        <v/>
      </c>
      <c r="H48" s="28" t="str">
        <f>IF(A48="","",IF(VLOOKUP(A48,[1]令和3年度契約状況調査票!$D:$AR,22,FALSE)="②同種の他の契約の予定価格を類推されるおそれがあるため公表しない","同種の他の契約の予定価格を類推されるおそれがあるため公表しない",IF(VLOOKUP(A48,[1]令和3年度契約状況調査票!$D:$AR,22,FALSE)="－","－",IF(VLOOKUP(A48,[1]令和3年度契約状況調査票!$D:$AR,8,FALSE)&lt;&gt;"",TEXT(VLOOKUP(A48,[1]令和3年度契約状況調査票!$D:$AR,15,FALSE),"#,##0円")&amp;CHAR(10)&amp;"(A)",VLOOKUP(A48,[1]令和3年度契約状況調査票!$D:$AR,15,FALSE)))))</f>
        <v/>
      </c>
      <c r="I48" s="28" t="str">
        <f>IF(A48="","",VLOOKUP(A48,[1]令和3年度契約状況調査票!$D:$AR,16,FALSE))</f>
        <v/>
      </c>
      <c r="J48" s="30" t="str">
        <f>IF(A48="","",IF(VLOOKUP(A48,[1]令和3年度契約状況調査票!$D:$AR,22,FALSE)="②同種の他の契約の予定価格を類推されるおそれがあるため公表しない","－",IF(VLOOKUP(A48,[1]令和3年度契約状況調査票!$D:$AR,22,FALSE)="－","－",IF(VLOOKUP(A48,[1]令和3年度契約状況調査票!$D:$AR,8,FALSE)&lt;&gt;"",TEXT(VLOOKUP(A48,[1]令和3年度契約状況調査票!$D:$AR,18,FALSE),"#.0%")&amp;CHAR(10)&amp;"(B/A×100)",VLOOKUP(A48,[1]令和3年度契約状況調査票!$D:$AR,18,FALSE)))))</f>
        <v/>
      </c>
      <c r="K48" s="53" t="s">
        <v>30</v>
      </c>
      <c r="L48" s="30" t="str">
        <f>IF(A48="","",IF(VLOOKUP(A48,[1]令和3年度契約状況調査票!$D:$AR,28,FALSE)="①公益社団法人","公社",IF(VLOOKUP(A48,[1]令和3年度契約状況調査票!$D:$AR,28,FALSE)="②公益財団法人","公財","")))</f>
        <v/>
      </c>
      <c r="M48" s="30" t="str">
        <f>IF(A48="","",VLOOKUP(A48,[1]令和3年度契約状況調査票!$D:$AR,29,FALSE))</f>
        <v/>
      </c>
      <c r="N48" s="31" t="str">
        <f>IF(A48="","",IF(VLOOKUP(A48,[1]令和3年度契約状況調査票!$D:$AR,29,FALSE)="国所管",VLOOKUP(A48,[1]令和3年度契約状況調査票!$D:$AR,23,FALSE),""))</f>
        <v/>
      </c>
      <c r="O48" s="32" t="str">
        <f>IF(A48="","",IF(AND(Q48="○",P48="分担契約/単価契約"),"単価契約"&amp;CHAR(10)&amp;"予定調達総額 "&amp;TEXT(VLOOKUP(A48,[1]令和3年度契約状況調査票!$D:$AR,17,FALSE),"#,##0円")&amp;"(B)"&amp;CHAR(10)&amp;"分担契約"&amp;CHAR(10)&amp;VLOOKUP(A48,[1]令和3年度契約状況調査票!$D:$AR,33,FALSE),IF(AND(Q48="○",P48="分担契約"),"分担契約"&amp;CHAR(10)&amp;"契約総額 "&amp;TEXT(VLOOKUP(A48,[1]令和3年度契約状況調査票!$D:$AR,17,FALSE),"#,##0円")&amp;"(B)"&amp;CHAR(10)&amp;VLOOKUP(A48,[1]令和3年度契約状況調査票!$D:$AR,33,FALSE),(IF(P48="分担契約/単価契約","単価契約"&amp;CHAR(10)&amp;"予定調達総額 "&amp;TEXT(VLOOKUP(A48,[1]令和3年度契約状況調査票!$D:$AR,17,FALSE),"#,##0円")&amp;CHAR(10)&amp;"分担契約"&amp;CHAR(10)&amp;VLOOKUP(A48,[1]令和3年度契約状況調査票!$D:$AR,33,FALSE),IF(P48="分担契約","分担契約"&amp;CHAR(10)&amp;"契約総額 "&amp;TEXT(VLOOKUP(A48,[1]令和3年度契約状況調査票!$D:$AR,17,FALSE),"#,##0円")&amp;CHAR(10)&amp;VLOOKUP(A48,[1]令和3年度契約状況調査票!$D:$AR,33,FALSE),IF(P48="単価契約","単価契約"&amp;CHAR(10)&amp;"予定調達総額 "&amp;TEXT(VLOOKUP(A48,[1]令和3年度契約状況調査票!$D:$AR,17,FALSE),"#,##0円")&amp;CHAR(10)&amp;VLOOKUP(A48,[1]令和3年度契約状況調査票!$D:$AR,33,FALSE),VLOOKUP(A48,[1]令和3年度契約状況調査票!$D:$AR,33,FALSE))))))))</f>
        <v/>
      </c>
      <c r="P48" s="51" t="str">
        <f>IF(A48="","",VLOOKUP(A48,[1]令和3年度契約状況調査票!$D:$BY,54,FALSE))</f>
        <v/>
      </c>
      <c r="Q48" s="51" t="str">
        <f>IF(A48="","",IF(VLOOKUP(A48,[1]令和3年度契約状況調査票!$D:$AR,22,FALSE)="②同種の他の契約の予定価格を類推されるおそれがあるため公表しない","×","○"))</f>
        <v/>
      </c>
    </row>
    <row r="49" spans="1:17" s="21" customFormat="1" ht="67.5" hidden="1" customHeight="1" x14ac:dyDescent="0.15">
      <c r="A49" s="22" t="str">
        <f>IF(MAX([1]令和3年度契約状況調査票!D42:D287)&gt;=ROW()-5,ROW()-5,"")</f>
        <v/>
      </c>
      <c r="B49" s="23" t="str">
        <f>IF(A49="","",VLOOKUP(A49,[1]令和3年度契約状況調査票!$D:$AR,6,FALSE))</f>
        <v/>
      </c>
      <c r="C49" s="24" t="str">
        <f>IF(A49="","",VLOOKUP(A49,[1]令和3年度契約状況調査票!$D:$AR,7,FALSE))</f>
        <v/>
      </c>
      <c r="D49" s="52" t="str">
        <f>IF(A49="","",VLOOKUP(A49,[1]令和3年度契約状況調査票!$D:$AR,10,FALSE))</f>
        <v/>
      </c>
      <c r="E49" s="23" t="str">
        <f>IF(A49="","",VLOOKUP(A49,[1]令和3年度契約状況調査票!$D:$AR,11,FALSE))</f>
        <v/>
      </c>
      <c r="F49" s="26" t="str">
        <f>IF(A49="","",VLOOKUP(A49,[1]令和3年度契約状況調査票!$D:$AR,12,FALSE))</f>
        <v/>
      </c>
      <c r="G49" s="27" t="str">
        <f>IF(A49="","",VLOOKUP(A49,[1]令和3年度契約状況調査票!$D:$AR,32,FALSE))</f>
        <v/>
      </c>
      <c r="H49" s="28" t="str">
        <f>IF(A49="","",IF(VLOOKUP(A49,[1]令和3年度契約状況調査票!$D:$AR,22,FALSE)="②同種の他の契約の予定価格を類推されるおそれがあるため公表しない","同種の他の契約の予定価格を類推されるおそれがあるため公表しない",IF(VLOOKUP(A49,[1]令和3年度契約状況調査票!$D:$AR,22,FALSE)="－","－",IF(VLOOKUP(A49,[1]令和3年度契約状況調査票!$D:$AR,8,FALSE)&lt;&gt;"",TEXT(VLOOKUP(A49,[1]令和3年度契約状況調査票!$D:$AR,15,FALSE),"#,##0円")&amp;CHAR(10)&amp;"(A)",VLOOKUP(A49,[1]令和3年度契約状況調査票!$D:$AR,15,FALSE)))))</f>
        <v/>
      </c>
      <c r="I49" s="28" t="str">
        <f>IF(A49="","",VLOOKUP(A49,[1]令和3年度契約状況調査票!$D:$AR,16,FALSE))</f>
        <v/>
      </c>
      <c r="J49" s="30" t="str">
        <f>IF(A49="","",IF(VLOOKUP(A49,[1]令和3年度契約状況調査票!$D:$AR,22,FALSE)="②同種の他の契約の予定価格を類推されるおそれがあるため公表しない","－",IF(VLOOKUP(A49,[1]令和3年度契約状況調査票!$D:$AR,22,FALSE)="－","－",IF(VLOOKUP(A49,[1]令和3年度契約状況調査票!$D:$AR,8,FALSE)&lt;&gt;"",TEXT(VLOOKUP(A49,[1]令和3年度契約状況調査票!$D:$AR,18,FALSE),"#.0%")&amp;CHAR(10)&amp;"(B/A×100)",VLOOKUP(A49,[1]令和3年度契約状況調査票!$D:$AR,18,FALSE)))))</f>
        <v/>
      </c>
      <c r="K49" s="53" t="s">
        <v>30</v>
      </c>
      <c r="L49" s="30" t="str">
        <f>IF(A49="","",IF(VLOOKUP(A49,[1]令和3年度契約状況調査票!$D:$AR,28,FALSE)="①公益社団法人","公社",IF(VLOOKUP(A49,[1]令和3年度契約状況調査票!$D:$AR,28,FALSE)="②公益財団法人","公財","")))</f>
        <v/>
      </c>
      <c r="M49" s="30" t="str">
        <f>IF(A49="","",VLOOKUP(A49,[1]令和3年度契約状況調査票!$D:$AR,29,FALSE))</f>
        <v/>
      </c>
      <c r="N49" s="31" t="str">
        <f>IF(A49="","",IF(VLOOKUP(A49,[1]令和3年度契約状況調査票!$D:$AR,29,FALSE)="国所管",VLOOKUP(A49,[1]令和3年度契約状況調査票!$D:$AR,23,FALSE),""))</f>
        <v/>
      </c>
      <c r="O49" s="32" t="str">
        <f>IF(A49="","",IF(AND(Q49="○",P49="分担契約/単価契約"),"単価契約"&amp;CHAR(10)&amp;"予定調達総額 "&amp;TEXT(VLOOKUP(A49,[1]令和3年度契約状況調査票!$D:$AR,17,FALSE),"#,##0円")&amp;"(B)"&amp;CHAR(10)&amp;"分担契約"&amp;CHAR(10)&amp;VLOOKUP(A49,[1]令和3年度契約状況調査票!$D:$AR,33,FALSE),IF(AND(Q49="○",P49="分担契約"),"分担契約"&amp;CHAR(10)&amp;"契約総額 "&amp;TEXT(VLOOKUP(A49,[1]令和3年度契約状況調査票!$D:$AR,17,FALSE),"#,##0円")&amp;"(B)"&amp;CHAR(10)&amp;VLOOKUP(A49,[1]令和3年度契約状況調査票!$D:$AR,33,FALSE),(IF(P49="分担契約/単価契約","単価契約"&amp;CHAR(10)&amp;"予定調達総額 "&amp;TEXT(VLOOKUP(A49,[1]令和3年度契約状況調査票!$D:$AR,17,FALSE),"#,##0円")&amp;CHAR(10)&amp;"分担契約"&amp;CHAR(10)&amp;VLOOKUP(A49,[1]令和3年度契約状況調査票!$D:$AR,33,FALSE),IF(P49="分担契約","分担契約"&amp;CHAR(10)&amp;"契約総額 "&amp;TEXT(VLOOKUP(A49,[1]令和3年度契約状況調査票!$D:$AR,17,FALSE),"#,##0円")&amp;CHAR(10)&amp;VLOOKUP(A49,[1]令和3年度契約状況調査票!$D:$AR,33,FALSE),IF(P49="単価契約","単価契約"&amp;CHAR(10)&amp;"予定調達総額 "&amp;TEXT(VLOOKUP(A49,[1]令和3年度契約状況調査票!$D:$AR,17,FALSE),"#,##0円")&amp;CHAR(10)&amp;VLOOKUP(A49,[1]令和3年度契約状況調査票!$D:$AR,33,FALSE),VLOOKUP(A49,[1]令和3年度契約状況調査票!$D:$AR,33,FALSE))))))))</f>
        <v/>
      </c>
      <c r="P49" s="51" t="str">
        <f>IF(A49="","",VLOOKUP(A49,[1]令和3年度契約状況調査票!$D:$BY,54,FALSE))</f>
        <v/>
      </c>
      <c r="Q49" s="51" t="str">
        <f>IF(A49="","",IF(VLOOKUP(A49,[1]令和3年度契約状況調査票!$D:$AR,22,FALSE)="②同種の他の契約の予定価格を類推されるおそれがあるため公表しない","×","○"))</f>
        <v/>
      </c>
    </row>
    <row r="50" spans="1:17" s="21" customFormat="1" ht="67.5" hidden="1" customHeight="1" x14ac:dyDescent="0.15">
      <c r="A50" s="22" t="str">
        <f>IF(MAX([1]令和3年度契約状況調査票!D43:D288)&gt;=ROW()-5,ROW()-5,"")</f>
        <v/>
      </c>
      <c r="B50" s="23" t="str">
        <f>IF(A50="","",VLOOKUP(A50,[1]令和3年度契約状況調査票!$D:$AR,6,FALSE))</f>
        <v/>
      </c>
      <c r="C50" s="24" t="str">
        <f>IF(A50="","",VLOOKUP(A50,[1]令和3年度契約状況調査票!$D:$AR,7,FALSE))</f>
        <v/>
      </c>
      <c r="D50" s="52" t="str">
        <f>IF(A50="","",VLOOKUP(A50,[1]令和3年度契約状況調査票!$D:$AR,10,FALSE))</f>
        <v/>
      </c>
      <c r="E50" s="23" t="str">
        <f>IF(A50="","",VLOOKUP(A50,[1]令和3年度契約状況調査票!$D:$AR,11,FALSE))</f>
        <v/>
      </c>
      <c r="F50" s="26" t="str">
        <f>IF(A50="","",VLOOKUP(A50,[1]令和3年度契約状況調査票!$D:$AR,12,FALSE))</f>
        <v/>
      </c>
      <c r="G50" s="27" t="str">
        <f>IF(A50="","",VLOOKUP(A50,[1]令和3年度契約状況調査票!$D:$AR,32,FALSE))</f>
        <v/>
      </c>
      <c r="H50" s="28" t="str">
        <f>IF(A50="","",IF(VLOOKUP(A50,[1]令和3年度契約状況調査票!$D:$AR,22,FALSE)="②同種の他の契約の予定価格を類推されるおそれがあるため公表しない","同種の他の契約の予定価格を類推されるおそれがあるため公表しない",IF(VLOOKUP(A50,[1]令和3年度契約状況調査票!$D:$AR,22,FALSE)="－","－",IF(VLOOKUP(A50,[1]令和3年度契約状況調査票!$D:$AR,8,FALSE)&lt;&gt;"",TEXT(VLOOKUP(A50,[1]令和3年度契約状況調査票!$D:$AR,15,FALSE),"#,##0円")&amp;CHAR(10)&amp;"(A)",VLOOKUP(A50,[1]令和3年度契約状況調査票!$D:$AR,15,FALSE)))))</f>
        <v/>
      </c>
      <c r="I50" s="28" t="str">
        <f>IF(A50="","",VLOOKUP(A50,[1]令和3年度契約状況調査票!$D:$AR,16,FALSE))</f>
        <v/>
      </c>
      <c r="J50" s="30" t="str">
        <f>IF(A50="","",IF(VLOOKUP(A50,[1]令和3年度契約状況調査票!$D:$AR,22,FALSE)="②同種の他の契約の予定価格を類推されるおそれがあるため公表しない","－",IF(VLOOKUP(A50,[1]令和3年度契約状況調査票!$D:$AR,22,FALSE)="－","－",IF(VLOOKUP(A50,[1]令和3年度契約状況調査票!$D:$AR,8,FALSE)&lt;&gt;"",TEXT(VLOOKUP(A50,[1]令和3年度契約状況調査票!$D:$AR,18,FALSE),"#.0%")&amp;CHAR(10)&amp;"(B/A×100)",VLOOKUP(A50,[1]令和3年度契約状況調査票!$D:$AR,18,FALSE)))))</f>
        <v/>
      </c>
      <c r="K50" s="53" t="s">
        <v>30</v>
      </c>
      <c r="L50" s="30" t="str">
        <f>IF(A50="","",IF(VLOOKUP(A50,[1]令和3年度契約状況調査票!$D:$AR,28,FALSE)="①公益社団法人","公社",IF(VLOOKUP(A50,[1]令和3年度契約状況調査票!$D:$AR,28,FALSE)="②公益財団法人","公財","")))</f>
        <v/>
      </c>
      <c r="M50" s="30" t="str">
        <f>IF(A50="","",VLOOKUP(A50,[1]令和3年度契約状況調査票!$D:$AR,29,FALSE))</f>
        <v/>
      </c>
      <c r="N50" s="31" t="str">
        <f>IF(A50="","",IF(VLOOKUP(A50,[1]令和3年度契約状況調査票!$D:$AR,29,FALSE)="国所管",VLOOKUP(A50,[1]令和3年度契約状況調査票!$D:$AR,23,FALSE),""))</f>
        <v/>
      </c>
      <c r="O50" s="32" t="str">
        <f>IF(A50="","",IF(AND(Q50="○",P50="分担契約/単価契約"),"単価契約"&amp;CHAR(10)&amp;"予定調達総額 "&amp;TEXT(VLOOKUP(A50,[1]令和3年度契約状況調査票!$D:$AR,17,FALSE),"#,##0円")&amp;"(B)"&amp;CHAR(10)&amp;"分担契約"&amp;CHAR(10)&amp;VLOOKUP(A50,[1]令和3年度契約状況調査票!$D:$AR,33,FALSE),IF(AND(Q50="○",P50="分担契約"),"分担契約"&amp;CHAR(10)&amp;"契約総額 "&amp;TEXT(VLOOKUP(A50,[1]令和3年度契約状況調査票!$D:$AR,17,FALSE),"#,##0円")&amp;"(B)"&amp;CHAR(10)&amp;VLOOKUP(A50,[1]令和3年度契約状況調査票!$D:$AR,33,FALSE),(IF(P50="分担契約/単価契約","単価契約"&amp;CHAR(10)&amp;"予定調達総額 "&amp;TEXT(VLOOKUP(A50,[1]令和3年度契約状況調査票!$D:$AR,17,FALSE),"#,##0円")&amp;CHAR(10)&amp;"分担契約"&amp;CHAR(10)&amp;VLOOKUP(A50,[1]令和3年度契約状況調査票!$D:$AR,33,FALSE),IF(P50="分担契約","分担契約"&amp;CHAR(10)&amp;"契約総額 "&amp;TEXT(VLOOKUP(A50,[1]令和3年度契約状況調査票!$D:$AR,17,FALSE),"#,##0円")&amp;CHAR(10)&amp;VLOOKUP(A50,[1]令和3年度契約状況調査票!$D:$AR,33,FALSE),IF(P50="単価契約","単価契約"&amp;CHAR(10)&amp;"予定調達総額 "&amp;TEXT(VLOOKUP(A50,[1]令和3年度契約状況調査票!$D:$AR,17,FALSE),"#,##0円")&amp;CHAR(10)&amp;VLOOKUP(A50,[1]令和3年度契約状況調査票!$D:$AR,33,FALSE),VLOOKUP(A50,[1]令和3年度契約状況調査票!$D:$AR,33,FALSE))))))))</f>
        <v/>
      </c>
      <c r="P50" s="51" t="str">
        <f>IF(A50="","",VLOOKUP(A50,[1]令和3年度契約状況調査票!$D:$BY,54,FALSE))</f>
        <v/>
      </c>
      <c r="Q50" s="51" t="str">
        <f>IF(A50="","",IF(VLOOKUP(A50,[1]令和3年度契約状況調査票!$D:$AR,22,FALSE)="②同種の他の契約の予定価格を類推されるおそれがあるため公表しない","×","○"))</f>
        <v/>
      </c>
    </row>
    <row r="51" spans="1:17" s="21" customFormat="1" ht="67.5" hidden="1" customHeight="1" x14ac:dyDescent="0.15">
      <c r="A51" s="22" t="str">
        <f>IF(MAX([1]令和3年度契約状況調査票!D44:D289)&gt;=ROW()-5,ROW()-5,"")</f>
        <v/>
      </c>
      <c r="B51" s="23" t="str">
        <f>IF(A51="","",VLOOKUP(A51,[1]令和3年度契約状況調査票!$D:$AR,6,FALSE))</f>
        <v/>
      </c>
      <c r="C51" s="24" t="str">
        <f>IF(A51="","",VLOOKUP(A51,[1]令和3年度契約状況調査票!$D:$AR,7,FALSE))</f>
        <v/>
      </c>
      <c r="D51" s="52" t="str">
        <f>IF(A51="","",VLOOKUP(A51,[1]令和3年度契約状況調査票!$D:$AR,10,FALSE))</f>
        <v/>
      </c>
      <c r="E51" s="23" t="str">
        <f>IF(A51="","",VLOOKUP(A51,[1]令和3年度契約状況調査票!$D:$AR,11,FALSE))</f>
        <v/>
      </c>
      <c r="F51" s="26" t="str">
        <f>IF(A51="","",VLOOKUP(A51,[1]令和3年度契約状況調査票!$D:$AR,12,FALSE))</f>
        <v/>
      </c>
      <c r="G51" s="27" t="str">
        <f>IF(A51="","",VLOOKUP(A51,[1]令和3年度契約状況調査票!$D:$AR,32,FALSE))</f>
        <v/>
      </c>
      <c r="H51" s="28" t="str">
        <f>IF(A51="","",IF(VLOOKUP(A51,[1]令和3年度契約状況調査票!$D:$AR,22,FALSE)="②同種の他の契約の予定価格を類推されるおそれがあるため公表しない","同種の他の契約の予定価格を類推されるおそれがあるため公表しない",IF(VLOOKUP(A51,[1]令和3年度契約状況調査票!$D:$AR,22,FALSE)="－","－",IF(VLOOKUP(A51,[1]令和3年度契約状況調査票!$D:$AR,8,FALSE)&lt;&gt;"",TEXT(VLOOKUP(A51,[1]令和3年度契約状況調査票!$D:$AR,15,FALSE),"#,##0円")&amp;CHAR(10)&amp;"(A)",VLOOKUP(A51,[1]令和3年度契約状況調査票!$D:$AR,15,FALSE)))))</f>
        <v/>
      </c>
      <c r="I51" s="28" t="str">
        <f>IF(A51="","",VLOOKUP(A51,[1]令和3年度契約状況調査票!$D:$AR,16,FALSE))</f>
        <v/>
      </c>
      <c r="J51" s="30" t="str">
        <f>IF(A51="","",IF(VLOOKUP(A51,[1]令和3年度契約状況調査票!$D:$AR,22,FALSE)="②同種の他の契約の予定価格を類推されるおそれがあるため公表しない","－",IF(VLOOKUP(A51,[1]令和3年度契約状況調査票!$D:$AR,22,FALSE)="－","－",IF(VLOOKUP(A51,[1]令和3年度契約状況調査票!$D:$AR,8,FALSE)&lt;&gt;"",TEXT(VLOOKUP(A51,[1]令和3年度契約状況調査票!$D:$AR,18,FALSE),"#.0%")&amp;CHAR(10)&amp;"(B/A×100)",VLOOKUP(A51,[1]令和3年度契約状況調査票!$D:$AR,18,FALSE)))))</f>
        <v/>
      </c>
      <c r="K51" s="53" t="s">
        <v>30</v>
      </c>
      <c r="L51" s="30" t="str">
        <f>IF(A51="","",IF(VLOOKUP(A51,[1]令和3年度契約状況調査票!$D:$AR,28,FALSE)="①公益社団法人","公社",IF(VLOOKUP(A51,[1]令和3年度契約状況調査票!$D:$AR,28,FALSE)="②公益財団法人","公財","")))</f>
        <v/>
      </c>
      <c r="M51" s="30" t="str">
        <f>IF(A51="","",VLOOKUP(A51,[1]令和3年度契約状況調査票!$D:$AR,29,FALSE))</f>
        <v/>
      </c>
      <c r="N51" s="31" t="str">
        <f>IF(A51="","",IF(VLOOKUP(A51,[1]令和3年度契約状況調査票!$D:$AR,29,FALSE)="国所管",VLOOKUP(A51,[1]令和3年度契約状況調査票!$D:$AR,23,FALSE),""))</f>
        <v/>
      </c>
      <c r="O51" s="32" t="str">
        <f>IF(A51="","",IF(AND(Q51="○",P51="分担契約/単価契約"),"単価契約"&amp;CHAR(10)&amp;"予定調達総額 "&amp;TEXT(VLOOKUP(A51,[1]令和3年度契約状況調査票!$D:$AR,17,FALSE),"#,##0円")&amp;"(B)"&amp;CHAR(10)&amp;"分担契約"&amp;CHAR(10)&amp;VLOOKUP(A51,[1]令和3年度契約状況調査票!$D:$AR,33,FALSE),IF(AND(Q51="○",P51="分担契約"),"分担契約"&amp;CHAR(10)&amp;"契約総額 "&amp;TEXT(VLOOKUP(A51,[1]令和3年度契約状況調査票!$D:$AR,17,FALSE),"#,##0円")&amp;"(B)"&amp;CHAR(10)&amp;VLOOKUP(A51,[1]令和3年度契約状況調査票!$D:$AR,33,FALSE),(IF(P51="分担契約/単価契約","単価契約"&amp;CHAR(10)&amp;"予定調達総額 "&amp;TEXT(VLOOKUP(A51,[1]令和3年度契約状況調査票!$D:$AR,17,FALSE),"#,##0円")&amp;CHAR(10)&amp;"分担契約"&amp;CHAR(10)&amp;VLOOKUP(A51,[1]令和3年度契約状況調査票!$D:$AR,33,FALSE),IF(P51="分担契約","分担契約"&amp;CHAR(10)&amp;"契約総額 "&amp;TEXT(VLOOKUP(A51,[1]令和3年度契約状況調査票!$D:$AR,17,FALSE),"#,##0円")&amp;CHAR(10)&amp;VLOOKUP(A51,[1]令和3年度契約状況調査票!$D:$AR,33,FALSE),IF(P51="単価契約","単価契約"&amp;CHAR(10)&amp;"予定調達総額 "&amp;TEXT(VLOOKUP(A51,[1]令和3年度契約状況調査票!$D:$AR,17,FALSE),"#,##0円")&amp;CHAR(10)&amp;VLOOKUP(A51,[1]令和3年度契約状況調査票!$D:$AR,33,FALSE),VLOOKUP(A51,[1]令和3年度契約状況調査票!$D:$AR,33,FALSE))))))))</f>
        <v/>
      </c>
      <c r="P51" s="51" t="str">
        <f>IF(A51="","",VLOOKUP(A51,[1]令和3年度契約状況調査票!$D:$BY,54,FALSE))</f>
        <v/>
      </c>
      <c r="Q51" s="51" t="str">
        <f>IF(A51="","",IF(VLOOKUP(A51,[1]令和3年度契約状況調査票!$D:$AR,22,FALSE)="②同種の他の契約の予定価格を類推されるおそれがあるため公表しない","×","○"))</f>
        <v/>
      </c>
    </row>
    <row r="52" spans="1:17" s="21" customFormat="1" ht="67.5" hidden="1" customHeight="1" x14ac:dyDescent="0.15">
      <c r="A52" s="22" t="str">
        <f>IF(MAX([1]令和3年度契約状況調査票!D45:D290)&gt;=ROW()-5,ROW()-5,"")</f>
        <v/>
      </c>
      <c r="B52" s="23" t="str">
        <f>IF(A52="","",VLOOKUP(A52,[1]令和3年度契約状況調査票!$D:$AR,6,FALSE))</f>
        <v/>
      </c>
      <c r="C52" s="24" t="str">
        <f>IF(A52="","",VLOOKUP(A52,[1]令和3年度契約状況調査票!$D:$AR,7,FALSE))</f>
        <v/>
      </c>
      <c r="D52" s="52" t="str">
        <f>IF(A52="","",VLOOKUP(A52,[1]令和3年度契約状況調査票!$D:$AR,10,FALSE))</f>
        <v/>
      </c>
      <c r="E52" s="23" t="str">
        <f>IF(A52="","",VLOOKUP(A52,[1]令和3年度契約状況調査票!$D:$AR,11,FALSE))</f>
        <v/>
      </c>
      <c r="F52" s="26" t="str">
        <f>IF(A52="","",VLOOKUP(A52,[1]令和3年度契約状況調査票!$D:$AR,12,FALSE))</f>
        <v/>
      </c>
      <c r="G52" s="27" t="str">
        <f>IF(A52="","",VLOOKUP(A52,[1]令和3年度契約状況調査票!$D:$AR,32,FALSE))</f>
        <v/>
      </c>
      <c r="H52" s="28" t="str">
        <f>IF(A52="","",IF(VLOOKUP(A52,[1]令和3年度契約状況調査票!$D:$AR,22,FALSE)="②同種の他の契約の予定価格を類推されるおそれがあるため公表しない","同種の他の契約の予定価格を類推されるおそれがあるため公表しない",IF(VLOOKUP(A52,[1]令和3年度契約状況調査票!$D:$AR,22,FALSE)="－","－",IF(VLOOKUP(A52,[1]令和3年度契約状況調査票!$D:$AR,8,FALSE)&lt;&gt;"",TEXT(VLOOKUP(A52,[1]令和3年度契約状況調査票!$D:$AR,15,FALSE),"#,##0円")&amp;CHAR(10)&amp;"(A)",VLOOKUP(A52,[1]令和3年度契約状況調査票!$D:$AR,15,FALSE)))))</f>
        <v/>
      </c>
      <c r="I52" s="28" t="str">
        <f>IF(A52="","",VLOOKUP(A52,[1]令和3年度契約状況調査票!$D:$AR,16,FALSE))</f>
        <v/>
      </c>
      <c r="J52" s="30" t="str">
        <f>IF(A52="","",IF(VLOOKUP(A52,[1]令和3年度契約状況調査票!$D:$AR,22,FALSE)="②同種の他の契約の予定価格を類推されるおそれがあるため公表しない","－",IF(VLOOKUP(A52,[1]令和3年度契約状況調査票!$D:$AR,22,FALSE)="－","－",IF(VLOOKUP(A52,[1]令和3年度契約状況調査票!$D:$AR,8,FALSE)&lt;&gt;"",TEXT(VLOOKUP(A52,[1]令和3年度契約状況調査票!$D:$AR,18,FALSE),"#.0%")&amp;CHAR(10)&amp;"(B/A×100)",VLOOKUP(A52,[1]令和3年度契約状況調査票!$D:$AR,18,FALSE)))))</f>
        <v/>
      </c>
      <c r="K52" s="53" t="s">
        <v>30</v>
      </c>
      <c r="L52" s="30" t="str">
        <f>IF(A52="","",IF(VLOOKUP(A52,[1]令和3年度契約状況調査票!$D:$AR,28,FALSE)="①公益社団法人","公社",IF(VLOOKUP(A52,[1]令和3年度契約状況調査票!$D:$AR,28,FALSE)="②公益財団法人","公財","")))</f>
        <v/>
      </c>
      <c r="M52" s="30" t="str">
        <f>IF(A52="","",VLOOKUP(A52,[1]令和3年度契約状況調査票!$D:$AR,29,FALSE))</f>
        <v/>
      </c>
      <c r="N52" s="31" t="str">
        <f>IF(A52="","",IF(VLOOKUP(A52,[1]令和3年度契約状況調査票!$D:$AR,29,FALSE)="国所管",VLOOKUP(A52,[1]令和3年度契約状況調査票!$D:$AR,23,FALSE),""))</f>
        <v/>
      </c>
      <c r="O52" s="32" t="str">
        <f>IF(A52="","",IF(AND(Q52="○",P52="分担契約/単価契約"),"単価契約"&amp;CHAR(10)&amp;"予定調達総額 "&amp;TEXT(VLOOKUP(A52,[1]令和3年度契約状況調査票!$D:$AR,17,FALSE),"#,##0円")&amp;"(B)"&amp;CHAR(10)&amp;"分担契約"&amp;CHAR(10)&amp;VLOOKUP(A52,[1]令和3年度契約状況調査票!$D:$AR,33,FALSE),IF(AND(Q52="○",P52="分担契約"),"分担契約"&amp;CHAR(10)&amp;"契約総額 "&amp;TEXT(VLOOKUP(A52,[1]令和3年度契約状況調査票!$D:$AR,17,FALSE),"#,##0円")&amp;"(B)"&amp;CHAR(10)&amp;VLOOKUP(A52,[1]令和3年度契約状況調査票!$D:$AR,33,FALSE),(IF(P52="分担契約/単価契約","単価契約"&amp;CHAR(10)&amp;"予定調達総額 "&amp;TEXT(VLOOKUP(A52,[1]令和3年度契約状況調査票!$D:$AR,17,FALSE),"#,##0円")&amp;CHAR(10)&amp;"分担契約"&amp;CHAR(10)&amp;VLOOKUP(A52,[1]令和3年度契約状況調査票!$D:$AR,33,FALSE),IF(P52="分担契約","分担契約"&amp;CHAR(10)&amp;"契約総額 "&amp;TEXT(VLOOKUP(A52,[1]令和3年度契約状況調査票!$D:$AR,17,FALSE),"#,##0円")&amp;CHAR(10)&amp;VLOOKUP(A52,[1]令和3年度契約状況調査票!$D:$AR,33,FALSE),IF(P52="単価契約","単価契約"&amp;CHAR(10)&amp;"予定調達総額 "&amp;TEXT(VLOOKUP(A52,[1]令和3年度契約状況調査票!$D:$AR,17,FALSE),"#,##0円")&amp;CHAR(10)&amp;VLOOKUP(A52,[1]令和3年度契約状況調査票!$D:$AR,33,FALSE),VLOOKUP(A52,[1]令和3年度契約状況調査票!$D:$AR,33,FALSE))))))))</f>
        <v/>
      </c>
      <c r="P52" s="51" t="str">
        <f>IF(A52="","",VLOOKUP(A52,[1]令和3年度契約状況調査票!$D:$BY,54,FALSE))</f>
        <v/>
      </c>
      <c r="Q52" s="51" t="str">
        <f>IF(A52="","",IF(VLOOKUP(A52,[1]令和3年度契約状況調査票!$D:$AR,22,FALSE)="②同種の他の契約の予定価格を類推されるおそれがあるため公表しない","×","○"))</f>
        <v/>
      </c>
    </row>
  </sheetData>
  <mergeCells count="14">
    <mergeCell ref="J4:J5"/>
    <mergeCell ref="K4:K5"/>
    <mergeCell ref="L4:N4"/>
    <mergeCell ref="O4:O5"/>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52"/>
    <dataValidation operator="greaterThanOrEqual" allowBlank="1" showInputMessage="1" showErrorMessage="1" errorTitle="注意" error="プルダウンメニューから選択して下さい_x000a_" sqref="G6:G52"/>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view="pageBreakPreview" topLeftCell="B2" zoomScale="80" zoomScaleNormal="100" zoomScaleSheetLayoutView="80" workbookViewId="0">
      <selection activeCell="B128" sqref="B127:B128"/>
    </sheetView>
  </sheetViews>
  <sheetFormatPr defaultRowHeight="11.25" x14ac:dyDescent="0.15"/>
  <cols>
    <col min="1" max="1" width="7.25" style="38" hidden="1" customWidth="1"/>
    <col min="2" max="2" width="30.625" style="39" customWidth="1"/>
    <col min="3" max="3" width="20.625" style="38" customWidth="1"/>
    <col min="4" max="4" width="14.375" style="38" customWidth="1"/>
    <col min="5" max="5" width="20.625" style="39" customWidth="1"/>
    <col min="6" max="7" width="14.375" style="39" customWidth="1"/>
    <col min="8" max="8" width="14.625" style="59" customWidth="1"/>
    <col min="9" max="9" width="14.625" style="38" customWidth="1"/>
    <col min="10" max="10" width="7.625" style="60" customWidth="1"/>
    <col min="11" max="12" width="8.125" style="39" customWidth="1"/>
    <col min="13" max="13" width="8.125" style="43" customWidth="1"/>
    <col min="14" max="14" width="13.375" style="39" customWidth="1"/>
    <col min="15" max="15" width="11.25" style="39" customWidth="1"/>
    <col min="16" max="16384" width="9" style="39"/>
  </cols>
  <sheetData>
    <row r="1" spans="1:16" ht="27.75" customHeight="1" x14ac:dyDescent="0.15">
      <c r="A1" s="54"/>
      <c r="B1" s="55" t="s">
        <v>31</v>
      </c>
      <c r="C1" s="56"/>
      <c r="D1" s="56"/>
      <c r="E1" s="56"/>
      <c r="F1" s="56"/>
      <c r="G1" s="56"/>
      <c r="H1" s="57"/>
      <c r="I1" s="56"/>
      <c r="J1" s="56"/>
      <c r="K1" s="56"/>
      <c r="L1" s="56"/>
      <c r="M1" s="56"/>
      <c r="N1" s="56"/>
    </row>
    <row r="2" spans="1:16" x14ac:dyDescent="0.15">
      <c r="A2" s="58"/>
    </row>
    <row r="3" spans="1:16" x14ac:dyDescent="0.15">
      <c r="A3" s="58"/>
      <c r="B3" s="37"/>
      <c r="N3" s="44"/>
    </row>
    <row r="4" spans="1:16" ht="21.95" customHeight="1" x14ac:dyDescent="0.15">
      <c r="A4" s="58"/>
      <c r="B4" s="13" t="s">
        <v>32</v>
      </c>
      <c r="C4" s="13" t="s">
        <v>17</v>
      </c>
      <c r="D4" s="13" t="s">
        <v>18</v>
      </c>
      <c r="E4" s="13" t="s">
        <v>19</v>
      </c>
      <c r="F4" s="14" t="s">
        <v>20</v>
      </c>
      <c r="G4" s="13" t="s">
        <v>33</v>
      </c>
      <c r="H4" s="15" t="s">
        <v>22</v>
      </c>
      <c r="I4" s="13" t="s">
        <v>23</v>
      </c>
      <c r="J4" s="61" t="s">
        <v>24</v>
      </c>
      <c r="K4" s="62" t="s">
        <v>26</v>
      </c>
      <c r="L4" s="63"/>
      <c r="M4" s="63"/>
      <c r="N4" s="14" t="s">
        <v>34</v>
      </c>
    </row>
    <row r="5" spans="1:16" s="51" customFormat="1" ht="36.75" customHeight="1" x14ac:dyDescent="0.15">
      <c r="A5" s="64"/>
      <c r="B5" s="13"/>
      <c r="C5" s="13"/>
      <c r="D5" s="13"/>
      <c r="E5" s="13"/>
      <c r="F5" s="18"/>
      <c r="G5" s="13"/>
      <c r="H5" s="15"/>
      <c r="I5" s="13"/>
      <c r="J5" s="61"/>
      <c r="K5" s="49" t="s">
        <v>28</v>
      </c>
      <c r="L5" s="49" t="s">
        <v>29</v>
      </c>
      <c r="M5" s="65" t="s">
        <v>14</v>
      </c>
      <c r="N5" s="18"/>
    </row>
    <row r="6" spans="1:16" s="51" customFormat="1" ht="78" customHeight="1" x14ac:dyDescent="0.15">
      <c r="A6" s="66">
        <f>IF(MAX([1]令和3年度契約状況調査票!C5:E244)&gt;=ROW()-5,ROW()-5,"")</f>
        <v>1</v>
      </c>
      <c r="B6" s="23" t="str">
        <f>IF(A6="","",VLOOKUP(A6,[1]令和3年度契約状況調査票!$E:$AR,5,FALSE))</f>
        <v>税務大学校和光校舎及び関東信越研修所において使用するガスの調達
734,000立方メートル</v>
      </c>
      <c r="C6" s="24" t="str">
        <f>IF(A6="","",VLOOKUP(A6,[1]令和3年度契約状況調査票!$E:$AR,6,FALSE))</f>
        <v>支出負担行為担当官
税務大学校副校長
山寺　尚雄
埼玉県和光市南２－３－７</v>
      </c>
      <c r="D6" s="67" t="str">
        <f>IF(A6="","",VLOOKUP(A6,[1]令和3年度契約状況調査票!$E:$AR,9,FALSE))</f>
        <v>－</v>
      </c>
      <c r="E6" s="23" t="str">
        <f>IF(A6="","",VLOOKUP(A6,[1]令和3年度契約状況調査票!$E:$AR,10,FALSE))</f>
        <v>東京瓦斯株式会社
東京都港区海岸１－５－２０</v>
      </c>
      <c r="F6" s="26">
        <f>IF(A6="","",VLOOKUP(A6,[1]令和3年度契約状況調査票!$E:$AR,11,FALSE))</f>
        <v>6010401020516</v>
      </c>
      <c r="G6" s="27" t="str">
        <f>IF(A6="","",IF(VLOOKUP(A6,[1]令和3年度契約状況調査票!$E:$AR,12,FALSE)="②一般競争入札（総合評価方式）","一般競争入札"&amp;CHAR(10)&amp;"（総合評価方式）","一般競争入札"))</f>
        <v>一般競争入札</v>
      </c>
      <c r="H6" s="28" t="str">
        <f>IF(A6="","",IF(VLOOKUP(A6,[1]令和3年度契約状況調査票!$E:$AR,21,FALSE)="②同種の他の契約の予定価格を類推されるおそれがあるため公表しない","同種の他の契約の予定価格を類推されるおそれがあるため公表しない",IF(VLOOKUP(A6,[1]令和3年度契約状況調査票!$E:$AR,21,FALSE)="－","－",IF(VLOOKUP(A6,[1]令和3年度契約状況調査票!$E:$AR,7,FALSE)&lt;&gt;"",TEXT(VLOOKUP(A6,[1]令和3年度契約状況調査票!$E:$AR,14,FALSE),"#,##0円")&amp;CHAR(10)&amp;"(A)",VLOOKUP(A6,[1]令和3年度契約状況調査票!$E:$AR,14,FALSE)))))</f>
        <v>同種の他の契約の予定価格を類推されるおそれがあるため公表しない</v>
      </c>
      <c r="I6" s="28" t="str">
        <f>IF(A6="","",VLOOKUP(A6,[1]令和3年度契約状況調査票!$E:$AR,15,FALSE))</f>
        <v>－</v>
      </c>
      <c r="J6" s="29" t="str">
        <f>IF(A6="","",IF(VLOOKUP(A6,[1]令和3年度契約状況調査票!$E:$AR,21,FALSE)="②同種の他の契約の予定価格を類推されるおそれがあるため公表しない","－",IF(VLOOKUP(A6,[1]令和3年度契約状況調査票!$E:$AR,21,FALSE)="－","－",IF(VLOOKUP(A6,[1]令和3年度契約状況調査票!$E:$AR,7,FALSE)&lt;&gt;"",TEXT(VLOOKUP(A6,[1]令和3年度契約状況調査票!$E:$AR,17,FALSE),"#.0%")&amp;CHAR(10)&amp;"(B/A×100)",VLOOKUP(A6,[1]令和3年度契約状況調査票!$E:$AR,17,FALSE)))))</f>
        <v>－</v>
      </c>
      <c r="K6" s="30" t="str">
        <f>IF(A6="","",IF(VLOOKUP(A6,[1]令和3年度契約状況調査票!$E:$AR,27,FALSE)="①公益社団法人","公社",IF(VLOOKUP(A6,[1]令和3年度契約状況調査票!$E:$AR,27,FALSE)="②公益財団法人","公財","")))</f>
        <v/>
      </c>
      <c r="L6" s="30">
        <f>IF(A6="","",VLOOKUP(A6,[1]令和3年度契約状況調査票!$E:$AR,28,FALSE))</f>
        <v>0</v>
      </c>
      <c r="M6" s="31" t="str">
        <f>IF(A6="","",IF(VLOOKUP(A6,[1]令和3年度契約状況調査票!$E:$AR,28,FALSE)="国所管",VLOOKUP(A6,[1]令和3年度契約状況調査票!$E:$AR,22,FALSE),""))</f>
        <v/>
      </c>
      <c r="N6" s="32">
        <f>IF(A6="","",IF(AND(P6="○",O6="分担契約/単価契約"),"単価契約"&amp;CHAR(10)&amp;"予定調達総額 "&amp;TEXT(VLOOKUP(A6,[1]令和3年度契約状況調査票!$E:$AR,16,FALSE),"#,##0円")&amp;"(B)"&amp;CHAR(10)&amp;"分担契約"&amp;CHAR(10)&amp;VLOOKUP(A6,[1]令和3年度契約状況調査票!$E:$AR,32,FALSE),IF(AND(P6="○",O6="分担契約"),"分担契約"&amp;CHAR(10)&amp;"契約総額 "&amp;TEXT(VLOOKUP(A6,[1]令和3年度契約状況調査票!$E:$AR,16,FALSE),"#,##0円")&amp;"(B)"&amp;CHAR(10)&amp;VLOOKUP(A6,[1]令和3年度契約状況調査票!$E:$AR,32,FALSE),(IF(O6="分担契約/単価契約","単価契約"&amp;CHAR(10)&amp;"予定調達総額 "&amp;TEXT(VLOOKUP(A6,[1]令和3年度契約状況調査票!$E:$AR,16,FALSE),"#,##0円")&amp;CHAR(10)&amp;"分担契約"&amp;CHAR(10)&amp;VLOOKUP(A6,[1]令和3年度契約状況調査票!$E:$AR,32,FALSE),IF(O6="分担契約","分担契約"&amp;CHAR(10)&amp;"契約総額 "&amp;TEXT(VLOOKUP(A6,[1]令和3年度契約状況調査票!$E:$AR,16,FALSE),"#,##0円")&amp;CHAR(10)&amp;VLOOKUP(A6,[1]令和3年度契約状況調査票!$E:$AR,32,FALSE),IF(O6="単価契約","単価契約"&amp;CHAR(10)&amp;"予定調達総額 "&amp;TEXT(VLOOKUP(A6,[1]令和3年度契約状況調査票!$E:$AR,16,FALSE),"#,##0円")&amp;CHAR(10)&amp;VLOOKUP(A6,[1]令和3年度契約状況調査票!$E:$AR,32,FALSE),VLOOKUP(A6,[1]令和3年度契約状況調査票!$E:$AR,32,FALSE))))))))</f>
        <v>0</v>
      </c>
      <c r="O6" s="51" t="str">
        <f>IF(A6="","",VLOOKUP(A6,[1]令和3年度契約状況調査票!$E:$BY,53,FALSE))</f>
        <v/>
      </c>
      <c r="P6" s="51" t="str">
        <f>IF(A6="","",IF(VLOOKUP(A6,[1]令和3年度契約状況調査票!$E:$AR,21,FALSE)="②同種の他の契約の予定価格を類推されるおそれがあるため公表しない","×","○"))</f>
        <v>×</v>
      </c>
    </row>
    <row r="7" spans="1:16" s="51" customFormat="1" ht="60" hidden="1" customHeight="1" x14ac:dyDescent="0.15">
      <c r="A7" s="66" t="str">
        <f>IF(MAX([1]令和3年度契約状況調査票!C6:E245)&gt;=ROW()-5,ROW()-5,"")</f>
        <v/>
      </c>
      <c r="B7" s="23" t="str">
        <f>IF(A7="","",VLOOKUP(A7,[1]令和3年度契約状況調査票!$E:$AR,5,FALSE))</f>
        <v/>
      </c>
      <c r="C7" s="24" t="str">
        <f>IF(A7="","",VLOOKUP(A7,[1]令和3年度契約状況調査票!$E:$AR,6,FALSE))</f>
        <v/>
      </c>
      <c r="D7" s="67" t="str">
        <f>IF(A7="","",VLOOKUP(A7,[1]令和3年度契約状況調査票!$E:$AR,9,FALSE))</f>
        <v/>
      </c>
      <c r="E7" s="23" t="str">
        <f>IF(A7="","",VLOOKUP(A7,[1]令和3年度契約状況調査票!$E:$AR,10,FALSE))</f>
        <v/>
      </c>
      <c r="F7" s="26" t="str">
        <f>IF(A7="","",VLOOKUP(A7,[1]令和3年度契約状況調査票!$E:$AR,11,FALSE))</f>
        <v/>
      </c>
      <c r="G7" s="27" t="str">
        <f>IF(A7="","",IF(VLOOKUP(A7,[1]令和3年度契約状況調査票!$E:$AR,12,FALSE)="②一般競争入札（総合評価方式）","一般競争入札"&amp;CHAR(10)&amp;"（総合評価方式）","一般競争入札"))</f>
        <v/>
      </c>
      <c r="H7" s="28" t="str">
        <f>IF(A7="","",IF(VLOOKUP(A7,[1]令和3年度契約状況調査票!$E:$AR,21,FALSE)="②同種の他の契約の予定価格を類推されるおそれがあるため公表しない","同種の他の契約の予定価格を類推されるおそれがあるため公表しない",IF(VLOOKUP(A7,[1]令和3年度契約状況調査票!$E:$AR,21,FALSE)="－","－",IF(VLOOKUP(A7,[1]令和3年度契約状況調査票!$E:$AR,7,FALSE)&lt;&gt;"",TEXT(VLOOKUP(A7,[1]令和3年度契約状況調査票!$E:$AR,14,FALSE),"#,##0円")&amp;CHAR(10)&amp;"(A)",VLOOKUP(A7,[1]令和3年度契約状況調査票!$E:$AR,14,FALSE)))))</f>
        <v/>
      </c>
      <c r="I7" s="28" t="str">
        <f>IF(A7="","",VLOOKUP(A7,[1]令和3年度契約状況調査票!$E:$AR,15,FALSE))</f>
        <v/>
      </c>
      <c r="J7" s="29" t="str">
        <f>IF(A7="","",IF(VLOOKUP(A7,[1]令和3年度契約状況調査票!$E:$AR,21,FALSE)="②同種の他の契約の予定価格を類推されるおそれがあるため公表しない","－",IF(VLOOKUP(A7,[1]令和3年度契約状況調査票!$E:$AR,21,FALSE)="－","－",IF(VLOOKUP(A7,[1]令和3年度契約状況調査票!$E:$AR,7,FALSE)&lt;&gt;"",TEXT(VLOOKUP(A7,[1]令和3年度契約状況調査票!$E:$AR,17,FALSE),"#.0%")&amp;CHAR(10)&amp;"(B/A×100)",VLOOKUP(A7,[1]令和3年度契約状況調査票!$E:$AR,17,FALSE)))))</f>
        <v/>
      </c>
      <c r="K7" s="30" t="str">
        <f>IF(A7="","",IF(VLOOKUP(A7,[1]令和3年度契約状況調査票!$E:$AR,27,FALSE)="①公益社団法人","公社",IF(VLOOKUP(A7,[1]令和3年度契約状況調査票!$E:$AR,27,FALSE)="②公益財団法人","公財","")))</f>
        <v/>
      </c>
      <c r="L7" s="30" t="str">
        <f>IF(A7="","",VLOOKUP(A7,[1]令和3年度契約状況調査票!$E:$AR,28,FALSE))</f>
        <v/>
      </c>
      <c r="M7" s="31" t="str">
        <f>IF(A7="","",IF(VLOOKUP(A7,[1]令和3年度契約状況調査票!$E:$AR,28,FALSE)="国所管",VLOOKUP(A7,[1]令和3年度契約状況調査票!$E:$AR,22,FALSE),""))</f>
        <v/>
      </c>
      <c r="N7" s="32" t="str">
        <f>IF(A7="","",IF(AND(P7="○",O7="分担契約/単価契約"),"単価契約"&amp;CHAR(10)&amp;"予定調達総額 "&amp;TEXT(VLOOKUP(A7,[1]令和3年度契約状況調査票!$E:$AR,16,FALSE),"#,##0円")&amp;"(B)"&amp;CHAR(10)&amp;"分担契約"&amp;CHAR(10)&amp;VLOOKUP(A7,[1]令和3年度契約状況調査票!$E:$AR,32,FALSE),IF(AND(P7="○",O7="分担契約"),"分担契約"&amp;CHAR(10)&amp;"契約総額 "&amp;TEXT(VLOOKUP(A7,[1]令和3年度契約状況調査票!$E:$AR,16,FALSE),"#,##0円")&amp;"(B)"&amp;CHAR(10)&amp;VLOOKUP(A7,[1]令和3年度契約状況調査票!$E:$AR,32,FALSE),(IF(O7="分担契約/単価契約","単価契約"&amp;CHAR(10)&amp;"予定調達総額 "&amp;TEXT(VLOOKUP(A7,[1]令和3年度契約状況調査票!$E:$AR,16,FALSE),"#,##0円")&amp;CHAR(10)&amp;"分担契約"&amp;CHAR(10)&amp;VLOOKUP(A7,[1]令和3年度契約状況調査票!$E:$AR,32,FALSE),IF(O7="分担契約","分担契約"&amp;CHAR(10)&amp;"契約総額 "&amp;TEXT(VLOOKUP(A7,[1]令和3年度契約状況調査票!$E:$AR,16,FALSE),"#,##0円")&amp;CHAR(10)&amp;VLOOKUP(A7,[1]令和3年度契約状況調査票!$E:$AR,32,FALSE),IF(O7="単価契約","単価契約"&amp;CHAR(10)&amp;"予定調達総額 "&amp;TEXT(VLOOKUP(A7,[1]令和3年度契約状況調査票!$E:$AR,16,FALSE),"#,##0円")&amp;CHAR(10)&amp;VLOOKUP(A7,[1]令和3年度契約状況調査票!$E:$AR,32,FALSE),VLOOKUP(A7,[1]令和3年度契約状況調査票!$E:$AR,32,FALSE))))))))</f>
        <v/>
      </c>
      <c r="O7" s="51" t="str">
        <f>IF(A7="","",VLOOKUP(A7,[1]令和3年度契約状況調査票!$E:$BY,53,FALSE))</f>
        <v/>
      </c>
      <c r="P7" s="51" t="str">
        <f>IF(A7="","",IF(VLOOKUP(A7,[1]令和3年度契約状況調査票!$E:$AR,21,FALSE)="②同種の他の契約の予定価格を類推されるおそれがあるため公表しない","×","○"))</f>
        <v/>
      </c>
    </row>
    <row r="8" spans="1:16" s="51" customFormat="1" ht="60" hidden="1" customHeight="1" x14ac:dyDescent="0.15">
      <c r="A8" s="66" t="str">
        <f>IF(MAX([1]令和3年度契約状況調査票!C9:E246)&gt;=ROW()-5,ROW()-5,"")</f>
        <v/>
      </c>
      <c r="B8" s="23" t="str">
        <f>IF(A8="","",VLOOKUP(A8,[1]令和3年度契約状況調査票!$E:$AR,5,FALSE))</f>
        <v/>
      </c>
      <c r="C8" s="24" t="str">
        <f>IF(A8="","",VLOOKUP(A8,[1]令和3年度契約状況調査票!$E:$AR,6,FALSE))</f>
        <v/>
      </c>
      <c r="D8" s="67" t="str">
        <f>IF(A8="","",VLOOKUP(A8,[1]令和3年度契約状況調査票!$E:$AR,9,FALSE))</f>
        <v/>
      </c>
      <c r="E8" s="23" t="str">
        <f>IF(A8="","",VLOOKUP(A8,[1]令和3年度契約状況調査票!$E:$AR,10,FALSE))</f>
        <v/>
      </c>
      <c r="F8" s="26" t="str">
        <f>IF(A8="","",VLOOKUP(A8,[1]令和3年度契約状況調査票!$E:$AR,11,FALSE))</f>
        <v/>
      </c>
      <c r="G8" s="27" t="str">
        <f>IF(A8="","",IF(VLOOKUP(A8,[1]令和3年度契約状況調査票!$E:$AR,12,FALSE)="②一般競争入札（総合評価方式）","一般競争入札"&amp;CHAR(10)&amp;"（総合評価方式）","一般競争入札"))</f>
        <v/>
      </c>
      <c r="H8" s="28" t="str">
        <f>IF(A8="","",IF(VLOOKUP(A8,[1]令和3年度契約状況調査票!$E:$AR,21,FALSE)="②同種の他の契約の予定価格を類推されるおそれがあるため公表しない","同種の他の契約の予定価格を類推されるおそれがあるため公表しない",IF(VLOOKUP(A8,[1]令和3年度契約状況調査票!$E:$AR,21,FALSE)="－","－",IF(VLOOKUP(A8,[1]令和3年度契約状況調査票!$E:$AR,7,FALSE)&lt;&gt;"",TEXT(VLOOKUP(A8,[1]令和3年度契約状況調査票!$E:$AR,14,FALSE),"#,##0円")&amp;CHAR(10)&amp;"(A)",VLOOKUP(A8,[1]令和3年度契約状況調査票!$E:$AR,14,FALSE)))))</f>
        <v/>
      </c>
      <c r="I8" s="28" t="str">
        <f>IF(A8="","",VLOOKUP(A8,[1]令和3年度契約状況調査票!$E:$AR,15,FALSE))</f>
        <v/>
      </c>
      <c r="J8" s="29" t="str">
        <f>IF(A8="","",IF(VLOOKUP(A8,[1]令和3年度契約状況調査票!$E:$AR,21,FALSE)="②同種の他の契約の予定価格を類推されるおそれがあるため公表しない","－",IF(VLOOKUP(A8,[1]令和3年度契約状況調査票!$E:$AR,21,FALSE)="－","－",IF(VLOOKUP(A8,[1]令和3年度契約状況調査票!$E:$AR,7,FALSE)&lt;&gt;"",TEXT(VLOOKUP(A8,[1]令和3年度契約状況調査票!$E:$AR,17,FALSE),"#.0%")&amp;CHAR(10)&amp;"(B/A×100)",VLOOKUP(A8,[1]令和3年度契約状況調査票!$E:$AR,17,FALSE)))))</f>
        <v/>
      </c>
      <c r="K8" s="30" t="str">
        <f>IF(A8="","",IF(VLOOKUP(A8,[1]令和3年度契約状況調査票!$E:$AR,27,FALSE)="①公益社団法人","公社",IF(VLOOKUP(A8,[1]令和3年度契約状況調査票!$E:$AR,27,FALSE)="②公益財団法人","公財","")))</f>
        <v/>
      </c>
      <c r="L8" s="30" t="str">
        <f>IF(A8="","",VLOOKUP(A8,[1]令和3年度契約状況調査票!$E:$AR,28,FALSE))</f>
        <v/>
      </c>
      <c r="M8" s="31" t="str">
        <f>IF(A8="","",IF(VLOOKUP(A8,[1]令和3年度契約状況調査票!$E:$AR,28,FALSE)="国所管",VLOOKUP(A8,[1]令和3年度契約状況調査票!$E:$AR,22,FALSE),""))</f>
        <v/>
      </c>
      <c r="N8" s="32" t="str">
        <f>IF(A8="","",IF(AND(P8="○",O8="分担契約/単価契約"),"単価契約"&amp;CHAR(10)&amp;"予定調達総額 "&amp;TEXT(VLOOKUP(A8,[1]令和3年度契約状況調査票!$E:$AR,16,FALSE),"#,##0円")&amp;"(B)"&amp;CHAR(10)&amp;"分担契約"&amp;CHAR(10)&amp;VLOOKUP(A8,[1]令和3年度契約状況調査票!$E:$AR,32,FALSE),IF(AND(P8="○",O8="分担契約"),"分担契約"&amp;CHAR(10)&amp;"契約総額 "&amp;TEXT(VLOOKUP(A8,[1]令和3年度契約状況調査票!$E:$AR,16,FALSE),"#,##0円")&amp;"(B)"&amp;CHAR(10)&amp;VLOOKUP(A8,[1]令和3年度契約状況調査票!$E:$AR,32,FALSE),(IF(O8="分担契約/単価契約","単価契約"&amp;CHAR(10)&amp;"予定調達総額 "&amp;TEXT(VLOOKUP(A8,[1]令和3年度契約状況調査票!$E:$AR,16,FALSE),"#,##0円")&amp;CHAR(10)&amp;"分担契約"&amp;CHAR(10)&amp;VLOOKUP(A8,[1]令和3年度契約状況調査票!$E:$AR,32,FALSE),IF(O8="分担契約","分担契約"&amp;CHAR(10)&amp;"契約総額 "&amp;TEXT(VLOOKUP(A8,[1]令和3年度契約状況調査票!$E:$AR,16,FALSE),"#,##0円")&amp;CHAR(10)&amp;VLOOKUP(A8,[1]令和3年度契約状況調査票!$E:$AR,32,FALSE),IF(O8="単価契約","単価契約"&amp;CHAR(10)&amp;"予定調達総額 "&amp;TEXT(VLOOKUP(A8,[1]令和3年度契約状況調査票!$E:$AR,16,FALSE),"#,##0円")&amp;CHAR(10)&amp;VLOOKUP(A8,[1]令和3年度契約状況調査票!$E:$AR,32,FALSE),VLOOKUP(A8,[1]令和3年度契約状況調査票!$E:$AR,32,FALSE))))))))</f>
        <v/>
      </c>
      <c r="O8" s="51" t="str">
        <f>IF(A8="","",VLOOKUP(A8,[1]令和3年度契約状況調査票!$E:$BY,53,FALSE))</f>
        <v/>
      </c>
      <c r="P8" s="51" t="str">
        <f>IF(A8="","",IF(VLOOKUP(A8,[1]令和3年度契約状況調査票!$E:$AR,21,FALSE)="②同種の他の契約の予定価格を類推されるおそれがあるため公表しない","×","○"))</f>
        <v/>
      </c>
    </row>
    <row r="9" spans="1:16" s="51" customFormat="1" ht="60" hidden="1" customHeight="1" x14ac:dyDescent="0.15">
      <c r="A9" s="66" t="str">
        <f>IF(MAX([1]令和3年度契約状況調査票!C9:E247)&gt;=ROW()-5,ROW()-5,"")</f>
        <v/>
      </c>
      <c r="B9" s="23" t="str">
        <f>IF(A9="","",VLOOKUP(A9,[1]令和3年度契約状況調査票!$E:$AR,5,FALSE))</f>
        <v/>
      </c>
      <c r="C9" s="24" t="str">
        <f>IF(A9="","",VLOOKUP(A9,[1]令和3年度契約状況調査票!$E:$AR,6,FALSE))</f>
        <v/>
      </c>
      <c r="D9" s="67" t="str">
        <f>IF(A9="","",VLOOKUP(A9,[1]令和3年度契約状況調査票!$E:$AR,9,FALSE))</f>
        <v/>
      </c>
      <c r="E9" s="23" t="str">
        <f>IF(A9="","",VLOOKUP(A9,[1]令和3年度契約状況調査票!$E:$AR,10,FALSE))</f>
        <v/>
      </c>
      <c r="F9" s="26" t="str">
        <f>IF(A9="","",VLOOKUP(A9,[1]令和3年度契約状況調査票!$E:$AR,11,FALSE))</f>
        <v/>
      </c>
      <c r="G9" s="27" t="str">
        <f>IF(A9="","",IF(VLOOKUP(A9,[1]令和3年度契約状況調査票!$E:$AR,12,FALSE)="②一般競争入札（総合評価方式）","一般競争入札"&amp;CHAR(10)&amp;"（総合評価方式）","一般競争入札"))</f>
        <v/>
      </c>
      <c r="H9" s="28" t="str">
        <f>IF(A9="","",IF(VLOOKUP(A9,[1]令和3年度契約状況調査票!$E:$AR,21,FALSE)="②同種の他の契約の予定価格を類推されるおそれがあるため公表しない","同種の他の契約の予定価格を類推されるおそれがあるため公表しない",IF(VLOOKUP(A9,[1]令和3年度契約状況調査票!$E:$AR,21,FALSE)="－","－",IF(VLOOKUP(A9,[1]令和3年度契約状況調査票!$E:$AR,7,FALSE)&lt;&gt;"",TEXT(VLOOKUP(A9,[1]令和3年度契約状況調査票!$E:$AR,14,FALSE),"#,##0円")&amp;CHAR(10)&amp;"(A)",VLOOKUP(A9,[1]令和3年度契約状況調査票!$E:$AR,14,FALSE)))))</f>
        <v/>
      </c>
      <c r="I9" s="28" t="str">
        <f>IF(A9="","",VLOOKUP(A9,[1]令和3年度契約状況調査票!$E:$AR,15,FALSE))</f>
        <v/>
      </c>
      <c r="J9" s="29" t="str">
        <f>IF(A9="","",IF(VLOOKUP(A9,[1]令和3年度契約状況調査票!$E:$AR,21,FALSE)="②同種の他の契約の予定価格を類推されるおそれがあるため公表しない","－",IF(VLOOKUP(A9,[1]令和3年度契約状況調査票!$E:$AR,21,FALSE)="－","－",IF(VLOOKUP(A9,[1]令和3年度契約状況調査票!$E:$AR,7,FALSE)&lt;&gt;"",TEXT(VLOOKUP(A9,[1]令和3年度契約状況調査票!$E:$AR,17,FALSE),"#.0%")&amp;CHAR(10)&amp;"(B/A×100)",VLOOKUP(A9,[1]令和3年度契約状況調査票!$E:$AR,17,FALSE)))))</f>
        <v/>
      </c>
      <c r="K9" s="30" t="str">
        <f>IF(A9="","",IF(VLOOKUP(A9,[1]令和3年度契約状況調査票!$E:$AR,27,FALSE)="①公益社団法人","公社",IF(VLOOKUP(A9,[1]令和3年度契約状況調査票!$E:$AR,27,FALSE)="②公益財団法人","公財","")))</f>
        <v/>
      </c>
      <c r="L9" s="30" t="str">
        <f>IF(A9="","",VLOOKUP(A9,[1]令和3年度契約状況調査票!$E:$AR,28,FALSE))</f>
        <v/>
      </c>
      <c r="M9" s="31" t="str">
        <f>IF(A9="","",IF(VLOOKUP(A9,[1]令和3年度契約状況調査票!$E:$AR,28,FALSE)="国所管",VLOOKUP(A9,[1]令和3年度契約状況調査票!$E:$AR,22,FALSE),""))</f>
        <v/>
      </c>
      <c r="N9" s="32" t="str">
        <f>IF(A9="","",IF(AND(P9="○",O9="分担契約/単価契約"),"単価契約"&amp;CHAR(10)&amp;"予定調達総額 "&amp;TEXT(VLOOKUP(A9,[1]令和3年度契約状況調査票!$E:$AR,16,FALSE),"#,##0円")&amp;"(B)"&amp;CHAR(10)&amp;"分担契約"&amp;CHAR(10)&amp;VLOOKUP(A9,[1]令和3年度契約状況調査票!$E:$AR,32,FALSE),IF(AND(P9="○",O9="分担契約"),"分担契約"&amp;CHAR(10)&amp;"契約総額 "&amp;TEXT(VLOOKUP(A9,[1]令和3年度契約状況調査票!$E:$AR,16,FALSE),"#,##0円")&amp;"(B)"&amp;CHAR(10)&amp;VLOOKUP(A9,[1]令和3年度契約状況調査票!$E:$AR,32,FALSE),(IF(O9="分担契約/単価契約","単価契約"&amp;CHAR(10)&amp;"予定調達総額 "&amp;TEXT(VLOOKUP(A9,[1]令和3年度契約状況調査票!$E:$AR,16,FALSE),"#,##0円")&amp;CHAR(10)&amp;"分担契約"&amp;CHAR(10)&amp;VLOOKUP(A9,[1]令和3年度契約状況調査票!$E:$AR,32,FALSE),IF(O9="分担契約","分担契約"&amp;CHAR(10)&amp;"契約総額 "&amp;TEXT(VLOOKUP(A9,[1]令和3年度契約状況調査票!$E:$AR,16,FALSE),"#,##0円")&amp;CHAR(10)&amp;VLOOKUP(A9,[1]令和3年度契約状況調査票!$E:$AR,32,FALSE),IF(O9="単価契約","単価契約"&amp;CHAR(10)&amp;"予定調達総額 "&amp;TEXT(VLOOKUP(A9,[1]令和3年度契約状況調査票!$E:$AR,16,FALSE),"#,##0円")&amp;CHAR(10)&amp;VLOOKUP(A9,[1]令和3年度契約状況調査票!$E:$AR,32,FALSE),VLOOKUP(A9,[1]令和3年度契約状況調査票!$E:$AR,32,FALSE))))))))</f>
        <v/>
      </c>
      <c r="O9" s="51" t="str">
        <f>IF(A9="","",VLOOKUP(A9,[1]令和3年度契約状況調査票!$E:$BY,53,FALSE))</f>
        <v/>
      </c>
      <c r="P9" s="51" t="str">
        <f>IF(A9="","",IF(VLOOKUP(A9,[1]令和3年度契約状況調査票!$E:$AR,21,FALSE)="②同種の他の契約の予定価格を類推されるおそれがあるため公表しない","×","○"))</f>
        <v/>
      </c>
    </row>
    <row r="10" spans="1:16" s="51" customFormat="1" ht="60" hidden="1" customHeight="1" x14ac:dyDescent="0.15">
      <c r="A10" s="66" t="str">
        <f>IF(MAX([1]令和3年度契約状況調査票!C9:E248)&gt;=ROW()-5,ROW()-5,"")</f>
        <v/>
      </c>
      <c r="B10" s="23" t="str">
        <f>IF(A10="","",VLOOKUP(A10,[1]令和3年度契約状況調査票!$E:$AR,5,FALSE))</f>
        <v/>
      </c>
      <c r="C10" s="24" t="str">
        <f>IF(A10="","",VLOOKUP(A10,[1]令和3年度契約状況調査票!$E:$AR,6,FALSE))</f>
        <v/>
      </c>
      <c r="D10" s="67" t="str">
        <f>IF(A10="","",VLOOKUP(A10,[1]令和3年度契約状況調査票!$E:$AR,9,FALSE))</f>
        <v/>
      </c>
      <c r="E10" s="23" t="str">
        <f>IF(A10="","",VLOOKUP(A10,[1]令和3年度契約状況調査票!$E:$AR,10,FALSE))</f>
        <v/>
      </c>
      <c r="F10" s="26" t="str">
        <f>IF(A10="","",VLOOKUP(A10,[1]令和3年度契約状況調査票!$E:$AR,11,FALSE))</f>
        <v/>
      </c>
      <c r="G10" s="27" t="str">
        <f>IF(A10="","",IF(VLOOKUP(A10,[1]令和3年度契約状況調査票!$E:$AR,12,FALSE)="②一般競争入札（総合評価方式）","一般競争入札"&amp;CHAR(10)&amp;"（総合評価方式）","一般競争入札"))</f>
        <v/>
      </c>
      <c r="H10" s="28" t="str">
        <f>IF(A10="","",IF(VLOOKUP(A10,[1]令和3年度契約状況調査票!$E:$AR,21,FALSE)="②同種の他の契約の予定価格を類推されるおそれがあるため公表しない","同種の他の契約の予定価格を類推されるおそれがあるため公表しない",IF(VLOOKUP(A10,[1]令和3年度契約状況調査票!$E:$AR,21,FALSE)="－","－",IF(VLOOKUP(A10,[1]令和3年度契約状況調査票!$E:$AR,7,FALSE)&lt;&gt;"",TEXT(VLOOKUP(A10,[1]令和3年度契約状況調査票!$E:$AR,14,FALSE),"#,##0円")&amp;CHAR(10)&amp;"(A)",VLOOKUP(A10,[1]令和3年度契約状況調査票!$E:$AR,14,FALSE)))))</f>
        <v/>
      </c>
      <c r="I10" s="28" t="str">
        <f>IF(A10="","",VLOOKUP(A10,[1]令和3年度契約状況調査票!$E:$AR,15,FALSE))</f>
        <v/>
      </c>
      <c r="J10" s="29" t="str">
        <f>IF(A10="","",IF(VLOOKUP(A10,[1]令和3年度契約状況調査票!$E:$AR,21,FALSE)="②同種の他の契約の予定価格を類推されるおそれがあるため公表しない","－",IF(VLOOKUP(A10,[1]令和3年度契約状況調査票!$E:$AR,21,FALSE)="－","－",IF(VLOOKUP(A10,[1]令和3年度契約状況調査票!$E:$AR,7,FALSE)&lt;&gt;"",TEXT(VLOOKUP(A10,[1]令和3年度契約状況調査票!$E:$AR,17,FALSE),"#.0%")&amp;CHAR(10)&amp;"(B/A×100)",VLOOKUP(A10,[1]令和3年度契約状況調査票!$E:$AR,17,FALSE)))))</f>
        <v/>
      </c>
      <c r="K10" s="30" t="str">
        <f>IF(A10="","",IF(VLOOKUP(A10,[1]令和3年度契約状況調査票!$E:$AR,27,FALSE)="①公益社団法人","公社",IF(VLOOKUP(A10,[1]令和3年度契約状況調査票!$E:$AR,27,FALSE)="②公益財団法人","公財","")))</f>
        <v/>
      </c>
      <c r="L10" s="30" t="str">
        <f>IF(A10="","",VLOOKUP(A10,[1]令和3年度契約状況調査票!$E:$AR,28,FALSE))</f>
        <v/>
      </c>
      <c r="M10" s="31" t="str">
        <f>IF(A10="","",IF(VLOOKUP(A10,[1]令和3年度契約状況調査票!$E:$AR,28,FALSE)="国所管",VLOOKUP(A10,[1]令和3年度契約状況調査票!$E:$AR,22,FALSE),""))</f>
        <v/>
      </c>
      <c r="N10" s="32" t="str">
        <f>IF(A10="","",IF(AND(P10="○",O10="分担契約/単価契約"),"単価契約"&amp;CHAR(10)&amp;"予定調達総額 "&amp;TEXT(VLOOKUP(A10,[1]令和3年度契約状況調査票!$E:$AR,16,FALSE),"#,##0円")&amp;"(B)"&amp;CHAR(10)&amp;"分担契約"&amp;CHAR(10)&amp;VLOOKUP(A10,[1]令和3年度契約状況調査票!$E:$AR,32,FALSE),IF(AND(P10="○",O10="分担契約"),"分担契約"&amp;CHAR(10)&amp;"契約総額 "&amp;TEXT(VLOOKUP(A10,[1]令和3年度契約状況調査票!$E:$AR,16,FALSE),"#,##0円")&amp;"(B)"&amp;CHAR(10)&amp;VLOOKUP(A10,[1]令和3年度契約状況調査票!$E:$AR,32,FALSE),(IF(O10="分担契約/単価契約","単価契約"&amp;CHAR(10)&amp;"予定調達総額 "&amp;TEXT(VLOOKUP(A10,[1]令和3年度契約状況調査票!$E:$AR,16,FALSE),"#,##0円")&amp;CHAR(10)&amp;"分担契約"&amp;CHAR(10)&amp;VLOOKUP(A10,[1]令和3年度契約状況調査票!$E:$AR,32,FALSE),IF(O10="分担契約","分担契約"&amp;CHAR(10)&amp;"契約総額 "&amp;TEXT(VLOOKUP(A10,[1]令和3年度契約状況調査票!$E:$AR,16,FALSE),"#,##0円")&amp;CHAR(10)&amp;VLOOKUP(A10,[1]令和3年度契約状況調査票!$E:$AR,32,FALSE),IF(O10="単価契約","単価契約"&amp;CHAR(10)&amp;"予定調達総額 "&amp;TEXT(VLOOKUP(A10,[1]令和3年度契約状況調査票!$E:$AR,16,FALSE),"#,##0円")&amp;CHAR(10)&amp;VLOOKUP(A10,[1]令和3年度契約状況調査票!$E:$AR,32,FALSE),VLOOKUP(A10,[1]令和3年度契約状況調査票!$E:$AR,32,FALSE))))))))</f>
        <v/>
      </c>
      <c r="O10" s="51" t="str">
        <f>IF(A10="","",VLOOKUP(A10,[1]令和3年度契約状況調査票!$E:$BY,53,FALSE))</f>
        <v/>
      </c>
      <c r="P10" s="51" t="str">
        <f>IF(A10="","",IF(VLOOKUP(A10,[1]令和3年度契約状況調査票!$E:$AR,21,FALSE)="②同種の他の契約の予定価格を類推されるおそれがあるため公表しない","×","○"))</f>
        <v/>
      </c>
    </row>
    <row r="11" spans="1:16" s="51" customFormat="1" ht="60" hidden="1" customHeight="1" x14ac:dyDescent="0.15">
      <c r="A11" s="66" t="str">
        <f>IF(MAX([1]令和3年度契約状況調査票!C9:E249)&gt;=ROW()-5,ROW()-5,"")</f>
        <v/>
      </c>
      <c r="B11" s="23" t="str">
        <f>IF(A11="","",VLOOKUP(A11,[1]令和3年度契約状況調査票!$E:$AR,5,FALSE))</f>
        <v/>
      </c>
      <c r="C11" s="24" t="str">
        <f>IF(A11="","",VLOOKUP(A11,[1]令和3年度契約状況調査票!$E:$AR,6,FALSE))</f>
        <v/>
      </c>
      <c r="D11" s="67" t="str">
        <f>IF(A11="","",VLOOKUP(A11,[1]令和3年度契約状況調査票!$E:$AR,9,FALSE))</f>
        <v/>
      </c>
      <c r="E11" s="23" t="str">
        <f>IF(A11="","",VLOOKUP(A11,[1]令和3年度契約状況調査票!$E:$AR,10,FALSE))</f>
        <v/>
      </c>
      <c r="F11" s="26" t="str">
        <f>IF(A11="","",VLOOKUP(A11,[1]令和3年度契約状況調査票!$E:$AR,11,FALSE))</f>
        <v/>
      </c>
      <c r="G11" s="27" t="str">
        <f>IF(A11="","",IF(VLOOKUP(A11,[1]令和3年度契約状況調査票!$E:$AR,12,FALSE)="②一般競争入札（総合評価方式）","一般競争入札"&amp;CHAR(10)&amp;"（総合評価方式）","一般競争入札"))</f>
        <v/>
      </c>
      <c r="H11" s="28" t="str">
        <f>IF(A11="","",IF(VLOOKUP(A11,[1]令和3年度契約状況調査票!$E:$AR,21,FALSE)="②同種の他の契約の予定価格を類推されるおそれがあるため公表しない","同種の他の契約の予定価格を類推されるおそれがあるため公表しない",IF(VLOOKUP(A11,[1]令和3年度契約状況調査票!$E:$AR,21,FALSE)="－","－",IF(VLOOKUP(A11,[1]令和3年度契約状況調査票!$E:$AR,7,FALSE)&lt;&gt;"",TEXT(VLOOKUP(A11,[1]令和3年度契約状況調査票!$E:$AR,14,FALSE),"#,##0円")&amp;CHAR(10)&amp;"(A)",VLOOKUP(A11,[1]令和3年度契約状況調査票!$E:$AR,14,FALSE)))))</f>
        <v/>
      </c>
      <c r="I11" s="28" t="str">
        <f>IF(A11="","",VLOOKUP(A11,[1]令和3年度契約状況調査票!$E:$AR,15,FALSE))</f>
        <v/>
      </c>
      <c r="J11" s="29" t="str">
        <f>IF(A11="","",IF(VLOOKUP(A11,[1]令和3年度契約状況調査票!$E:$AR,21,FALSE)="②同種の他の契約の予定価格を類推されるおそれがあるため公表しない","－",IF(VLOOKUP(A11,[1]令和3年度契約状況調査票!$E:$AR,21,FALSE)="－","－",IF(VLOOKUP(A11,[1]令和3年度契約状況調査票!$E:$AR,7,FALSE)&lt;&gt;"",TEXT(VLOOKUP(A11,[1]令和3年度契約状況調査票!$E:$AR,17,FALSE),"#.0%")&amp;CHAR(10)&amp;"(B/A×100)",VLOOKUP(A11,[1]令和3年度契約状況調査票!$E:$AR,17,FALSE)))))</f>
        <v/>
      </c>
      <c r="K11" s="30" t="str">
        <f>IF(A11="","",IF(VLOOKUP(A11,[1]令和3年度契約状況調査票!$E:$AR,27,FALSE)="①公益社団法人","公社",IF(VLOOKUP(A11,[1]令和3年度契約状況調査票!$E:$AR,27,FALSE)="②公益財団法人","公財","")))</f>
        <v/>
      </c>
      <c r="L11" s="30" t="str">
        <f>IF(A11="","",VLOOKUP(A11,[1]令和3年度契約状況調査票!$E:$AR,28,FALSE))</f>
        <v/>
      </c>
      <c r="M11" s="31" t="str">
        <f>IF(A11="","",IF(VLOOKUP(A11,[1]令和3年度契約状況調査票!$E:$AR,28,FALSE)="国所管",VLOOKUP(A11,[1]令和3年度契約状況調査票!$E:$AR,22,FALSE),""))</f>
        <v/>
      </c>
      <c r="N11" s="32" t="str">
        <f>IF(A11="","",IF(AND(P11="○",O11="分担契約/単価契約"),"単価契約"&amp;CHAR(10)&amp;"予定調達総額 "&amp;TEXT(VLOOKUP(A11,[1]令和3年度契約状況調査票!$E:$AR,16,FALSE),"#,##0円")&amp;"(B)"&amp;CHAR(10)&amp;"分担契約"&amp;CHAR(10)&amp;VLOOKUP(A11,[1]令和3年度契約状況調査票!$E:$AR,32,FALSE),IF(AND(P11="○",O11="分担契約"),"分担契約"&amp;CHAR(10)&amp;"契約総額 "&amp;TEXT(VLOOKUP(A11,[1]令和3年度契約状況調査票!$E:$AR,16,FALSE),"#,##0円")&amp;"(B)"&amp;CHAR(10)&amp;VLOOKUP(A11,[1]令和3年度契約状況調査票!$E:$AR,32,FALSE),(IF(O11="分担契約/単価契約","単価契約"&amp;CHAR(10)&amp;"予定調達総額 "&amp;TEXT(VLOOKUP(A11,[1]令和3年度契約状況調査票!$E:$AR,16,FALSE),"#,##0円")&amp;CHAR(10)&amp;"分担契約"&amp;CHAR(10)&amp;VLOOKUP(A11,[1]令和3年度契約状況調査票!$E:$AR,32,FALSE),IF(O11="分担契約","分担契約"&amp;CHAR(10)&amp;"契約総額 "&amp;TEXT(VLOOKUP(A11,[1]令和3年度契約状況調査票!$E:$AR,16,FALSE),"#,##0円")&amp;CHAR(10)&amp;VLOOKUP(A11,[1]令和3年度契約状況調査票!$E:$AR,32,FALSE),IF(O11="単価契約","単価契約"&amp;CHAR(10)&amp;"予定調達総額 "&amp;TEXT(VLOOKUP(A11,[1]令和3年度契約状況調査票!$E:$AR,16,FALSE),"#,##0円")&amp;CHAR(10)&amp;VLOOKUP(A11,[1]令和3年度契約状況調査票!$E:$AR,32,FALSE),VLOOKUP(A11,[1]令和3年度契約状況調査票!$E:$AR,32,FALSE))))))))</f>
        <v/>
      </c>
      <c r="O11" s="51" t="str">
        <f>IF(A11="","",VLOOKUP(A11,[1]令和3年度契約状況調査票!$E:$BY,53,FALSE))</f>
        <v/>
      </c>
      <c r="P11" s="51" t="str">
        <f>IF(A11="","",IF(VLOOKUP(A11,[1]令和3年度契約状況調査票!$E:$AR,21,FALSE)="②同種の他の契約の予定価格を類推されるおそれがあるため公表しない","×","○"))</f>
        <v/>
      </c>
    </row>
    <row r="12" spans="1:16" s="51" customFormat="1" ht="60" hidden="1" customHeight="1" x14ac:dyDescent="0.15">
      <c r="A12" s="66" t="str">
        <f>IF(MAX([1]令和3年度契約状況調査票!C9:E250)&gt;=ROW()-5,ROW()-5,"")</f>
        <v/>
      </c>
      <c r="B12" s="23" t="str">
        <f>IF(A12="","",VLOOKUP(A12,[1]令和3年度契約状況調査票!$E:$AR,5,FALSE))</f>
        <v/>
      </c>
      <c r="C12" s="24" t="str">
        <f>IF(A12="","",VLOOKUP(A12,[1]令和3年度契約状況調査票!$E:$AR,6,FALSE))</f>
        <v/>
      </c>
      <c r="D12" s="67" t="str">
        <f>IF(A12="","",VLOOKUP(A12,[1]令和3年度契約状況調査票!$E:$AR,9,FALSE))</f>
        <v/>
      </c>
      <c r="E12" s="23" t="str">
        <f>IF(A12="","",VLOOKUP(A12,[1]令和3年度契約状況調査票!$E:$AR,10,FALSE))</f>
        <v/>
      </c>
      <c r="F12" s="26" t="str">
        <f>IF(A12="","",VLOOKUP(A12,[1]令和3年度契約状況調査票!$E:$AR,11,FALSE))</f>
        <v/>
      </c>
      <c r="G12" s="27" t="str">
        <f>IF(A12="","",IF(VLOOKUP(A12,[1]令和3年度契約状況調査票!$E:$AR,12,FALSE)="②一般競争入札（総合評価方式）","一般競争入札"&amp;CHAR(10)&amp;"（総合評価方式）","一般競争入札"))</f>
        <v/>
      </c>
      <c r="H12" s="28" t="str">
        <f>IF(A12="","",IF(VLOOKUP(A12,[1]令和3年度契約状況調査票!$E:$AR,21,FALSE)="②同種の他の契約の予定価格を類推されるおそれがあるため公表しない","同種の他の契約の予定価格を類推されるおそれがあるため公表しない",IF(VLOOKUP(A12,[1]令和3年度契約状況調査票!$E:$AR,21,FALSE)="－","－",IF(VLOOKUP(A12,[1]令和3年度契約状況調査票!$E:$AR,7,FALSE)&lt;&gt;"",TEXT(VLOOKUP(A12,[1]令和3年度契約状況調査票!$E:$AR,14,FALSE),"#,##0円")&amp;CHAR(10)&amp;"(A)",VLOOKUP(A12,[1]令和3年度契約状況調査票!$E:$AR,14,FALSE)))))</f>
        <v/>
      </c>
      <c r="I12" s="28" t="str">
        <f>IF(A12="","",VLOOKUP(A12,[1]令和3年度契約状況調査票!$E:$AR,15,FALSE))</f>
        <v/>
      </c>
      <c r="J12" s="29" t="str">
        <f>IF(A12="","",IF(VLOOKUP(A12,[1]令和3年度契約状況調査票!$E:$AR,21,FALSE)="②同種の他の契約の予定価格を類推されるおそれがあるため公表しない","－",IF(VLOOKUP(A12,[1]令和3年度契約状況調査票!$E:$AR,21,FALSE)="－","－",IF(VLOOKUP(A12,[1]令和3年度契約状況調査票!$E:$AR,7,FALSE)&lt;&gt;"",TEXT(VLOOKUP(A12,[1]令和3年度契約状況調査票!$E:$AR,17,FALSE),"#.0%")&amp;CHAR(10)&amp;"(B/A×100)",VLOOKUP(A12,[1]令和3年度契約状況調査票!$E:$AR,17,FALSE)))))</f>
        <v/>
      </c>
      <c r="K12" s="30" t="str">
        <f>IF(A12="","",IF(VLOOKUP(A12,[1]令和3年度契約状況調査票!$E:$AR,27,FALSE)="①公益社団法人","公社",IF(VLOOKUP(A12,[1]令和3年度契約状況調査票!$E:$AR,27,FALSE)="②公益財団法人","公財","")))</f>
        <v/>
      </c>
      <c r="L12" s="30" t="str">
        <f>IF(A12="","",VLOOKUP(A12,[1]令和3年度契約状況調査票!$E:$AR,28,FALSE))</f>
        <v/>
      </c>
      <c r="M12" s="31" t="str">
        <f>IF(A12="","",IF(VLOOKUP(A12,[1]令和3年度契約状況調査票!$E:$AR,28,FALSE)="国所管",VLOOKUP(A12,[1]令和3年度契約状況調査票!$E:$AR,22,FALSE),""))</f>
        <v/>
      </c>
      <c r="N12" s="32" t="str">
        <f>IF(A12="","",IF(AND(P12="○",O12="分担契約/単価契約"),"単価契約"&amp;CHAR(10)&amp;"予定調達総額 "&amp;TEXT(VLOOKUP(A12,[1]令和3年度契約状況調査票!$E:$AR,16,FALSE),"#,##0円")&amp;"(B)"&amp;CHAR(10)&amp;"分担契約"&amp;CHAR(10)&amp;VLOOKUP(A12,[1]令和3年度契約状況調査票!$E:$AR,32,FALSE),IF(AND(P12="○",O12="分担契約"),"分担契約"&amp;CHAR(10)&amp;"契約総額 "&amp;TEXT(VLOOKUP(A12,[1]令和3年度契約状況調査票!$E:$AR,16,FALSE),"#,##0円")&amp;"(B)"&amp;CHAR(10)&amp;VLOOKUP(A12,[1]令和3年度契約状況調査票!$E:$AR,32,FALSE),(IF(O12="分担契約/単価契約","単価契約"&amp;CHAR(10)&amp;"予定調達総額 "&amp;TEXT(VLOOKUP(A12,[1]令和3年度契約状況調査票!$E:$AR,16,FALSE),"#,##0円")&amp;CHAR(10)&amp;"分担契約"&amp;CHAR(10)&amp;VLOOKUP(A12,[1]令和3年度契約状況調査票!$E:$AR,32,FALSE),IF(O12="分担契約","分担契約"&amp;CHAR(10)&amp;"契約総額 "&amp;TEXT(VLOOKUP(A12,[1]令和3年度契約状況調査票!$E:$AR,16,FALSE),"#,##0円")&amp;CHAR(10)&amp;VLOOKUP(A12,[1]令和3年度契約状況調査票!$E:$AR,32,FALSE),IF(O12="単価契約","単価契約"&amp;CHAR(10)&amp;"予定調達総額 "&amp;TEXT(VLOOKUP(A12,[1]令和3年度契約状況調査票!$E:$AR,16,FALSE),"#,##0円")&amp;CHAR(10)&amp;VLOOKUP(A12,[1]令和3年度契約状況調査票!$E:$AR,32,FALSE),VLOOKUP(A12,[1]令和3年度契約状況調査票!$E:$AR,32,FALSE))))))))</f>
        <v/>
      </c>
      <c r="O12" s="51" t="str">
        <f>IF(A12="","",VLOOKUP(A12,[1]令和3年度契約状況調査票!$E:$BY,53,FALSE))</f>
        <v/>
      </c>
      <c r="P12" s="51" t="str">
        <f>IF(A12="","",IF(VLOOKUP(A12,[1]令和3年度契約状況調査票!$E:$AR,21,FALSE)="②同種の他の契約の予定価格を類推されるおそれがあるため公表しない","×","○"))</f>
        <v/>
      </c>
    </row>
    <row r="13" spans="1:16" s="51" customFormat="1" ht="60" hidden="1" customHeight="1" x14ac:dyDescent="0.15">
      <c r="A13" s="66" t="str">
        <f>IF(MAX([1]令和3年度契約状況調査票!C9:E251)&gt;=ROW()-5,ROW()-5,"")</f>
        <v/>
      </c>
      <c r="B13" s="23" t="str">
        <f>IF(A13="","",VLOOKUP(A13,[1]令和3年度契約状況調査票!$E:$AR,5,FALSE))</f>
        <v/>
      </c>
      <c r="C13" s="24" t="str">
        <f>IF(A13="","",VLOOKUP(A13,[1]令和3年度契約状況調査票!$E:$AR,6,FALSE))</f>
        <v/>
      </c>
      <c r="D13" s="67" t="str">
        <f>IF(A13="","",VLOOKUP(A13,[1]令和3年度契約状況調査票!$E:$AR,9,FALSE))</f>
        <v/>
      </c>
      <c r="E13" s="23" t="str">
        <f>IF(A13="","",VLOOKUP(A13,[1]令和3年度契約状況調査票!$E:$AR,10,FALSE))</f>
        <v/>
      </c>
      <c r="F13" s="26" t="str">
        <f>IF(A13="","",VLOOKUP(A13,[1]令和3年度契約状況調査票!$E:$AR,11,FALSE))</f>
        <v/>
      </c>
      <c r="G13" s="27" t="str">
        <f>IF(A13="","",IF(VLOOKUP(A13,[1]令和3年度契約状況調査票!$E:$AR,12,FALSE)="②一般競争入札（総合評価方式）","一般競争入札"&amp;CHAR(10)&amp;"（総合評価方式）","一般競争入札"))</f>
        <v/>
      </c>
      <c r="H13" s="28" t="str">
        <f>IF(A13="","",IF(VLOOKUP(A13,[1]令和3年度契約状況調査票!$E:$AR,21,FALSE)="②同種の他の契約の予定価格を類推されるおそれがあるため公表しない","同種の他の契約の予定価格を類推されるおそれがあるため公表しない",IF(VLOOKUP(A13,[1]令和3年度契約状況調査票!$E:$AR,21,FALSE)="－","－",IF(VLOOKUP(A13,[1]令和3年度契約状況調査票!$E:$AR,7,FALSE)&lt;&gt;"",TEXT(VLOOKUP(A13,[1]令和3年度契約状況調査票!$E:$AR,14,FALSE),"#,##0円")&amp;CHAR(10)&amp;"(A)",VLOOKUP(A13,[1]令和3年度契約状況調査票!$E:$AR,14,FALSE)))))</f>
        <v/>
      </c>
      <c r="I13" s="28" t="str">
        <f>IF(A13="","",VLOOKUP(A13,[1]令和3年度契約状況調査票!$E:$AR,15,FALSE))</f>
        <v/>
      </c>
      <c r="J13" s="29" t="str">
        <f>IF(A13="","",IF(VLOOKUP(A13,[1]令和3年度契約状況調査票!$E:$AR,21,FALSE)="②同種の他の契約の予定価格を類推されるおそれがあるため公表しない","－",IF(VLOOKUP(A13,[1]令和3年度契約状況調査票!$E:$AR,21,FALSE)="－","－",IF(VLOOKUP(A13,[1]令和3年度契約状況調査票!$E:$AR,7,FALSE)&lt;&gt;"",TEXT(VLOOKUP(A13,[1]令和3年度契約状況調査票!$E:$AR,17,FALSE),"#.0%")&amp;CHAR(10)&amp;"(B/A×100)",VLOOKUP(A13,[1]令和3年度契約状況調査票!$E:$AR,17,FALSE)))))</f>
        <v/>
      </c>
      <c r="K13" s="30" t="str">
        <f>IF(A13="","",IF(VLOOKUP(A13,[1]令和3年度契約状況調査票!$E:$AR,27,FALSE)="①公益社団法人","公社",IF(VLOOKUP(A13,[1]令和3年度契約状況調査票!$E:$AR,27,FALSE)="②公益財団法人","公財","")))</f>
        <v/>
      </c>
      <c r="L13" s="30" t="str">
        <f>IF(A13="","",VLOOKUP(A13,[1]令和3年度契約状況調査票!$E:$AR,28,FALSE))</f>
        <v/>
      </c>
      <c r="M13" s="31" t="str">
        <f>IF(A13="","",IF(VLOOKUP(A13,[1]令和3年度契約状況調査票!$E:$AR,28,FALSE)="国所管",VLOOKUP(A13,[1]令和3年度契約状況調査票!$E:$AR,22,FALSE),""))</f>
        <v/>
      </c>
      <c r="N13" s="32" t="str">
        <f>IF(A13="","",IF(AND(P13="○",O13="分担契約/単価契約"),"単価契約"&amp;CHAR(10)&amp;"予定調達総額 "&amp;TEXT(VLOOKUP(A13,[1]令和3年度契約状況調査票!$E:$AR,16,FALSE),"#,##0円")&amp;"(B)"&amp;CHAR(10)&amp;"分担契約"&amp;CHAR(10)&amp;VLOOKUP(A13,[1]令和3年度契約状況調査票!$E:$AR,32,FALSE),IF(AND(P13="○",O13="分担契約"),"分担契約"&amp;CHAR(10)&amp;"契約総額 "&amp;TEXT(VLOOKUP(A13,[1]令和3年度契約状況調査票!$E:$AR,16,FALSE),"#,##0円")&amp;"(B)"&amp;CHAR(10)&amp;VLOOKUP(A13,[1]令和3年度契約状況調査票!$E:$AR,32,FALSE),(IF(O13="分担契約/単価契約","単価契約"&amp;CHAR(10)&amp;"予定調達総額 "&amp;TEXT(VLOOKUP(A13,[1]令和3年度契約状況調査票!$E:$AR,16,FALSE),"#,##0円")&amp;CHAR(10)&amp;"分担契約"&amp;CHAR(10)&amp;VLOOKUP(A13,[1]令和3年度契約状況調査票!$E:$AR,32,FALSE),IF(O13="分担契約","分担契約"&amp;CHAR(10)&amp;"契約総額 "&amp;TEXT(VLOOKUP(A13,[1]令和3年度契約状況調査票!$E:$AR,16,FALSE),"#,##0円")&amp;CHAR(10)&amp;VLOOKUP(A13,[1]令和3年度契約状況調査票!$E:$AR,32,FALSE),IF(O13="単価契約","単価契約"&amp;CHAR(10)&amp;"予定調達総額 "&amp;TEXT(VLOOKUP(A13,[1]令和3年度契約状況調査票!$E:$AR,16,FALSE),"#,##0円")&amp;CHAR(10)&amp;VLOOKUP(A13,[1]令和3年度契約状況調査票!$E:$AR,32,FALSE),VLOOKUP(A13,[1]令和3年度契約状況調査票!$E:$AR,32,FALSE))))))))</f>
        <v/>
      </c>
      <c r="O13" s="51" t="str">
        <f>IF(A13="","",VLOOKUP(A13,[1]令和3年度契約状況調査票!$E:$BY,53,FALSE))</f>
        <v/>
      </c>
      <c r="P13" s="51" t="str">
        <f>IF(A13="","",IF(VLOOKUP(A13,[1]令和3年度契約状況調査票!$E:$AR,21,FALSE)="②同種の他の契約の予定価格を類推されるおそれがあるため公表しない","×","○"))</f>
        <v/>
      </c>
    </row>
    <row r="14" spans="1:16" s="51" customFormat="1" ht="60" hidden="1" customHeight="1" x14ac:dyDescent="0.15">
      <c r="A14" s="66" t="str">
        <f>IF(MAX([1]令和3年度契約状況調査票!C9:E252)&gt;=ROW()-5,ROW()-5,"")</f>
        <v/>
      </c>
      <c r="B14" s="23" t="str">
        <f>IF(A14="","",VLOOKUP(A14,[1]令和3年度契約状況調査票!$E:$AR,5,FALSE))</f>
        <v/>
      </c>
      <c r="C14" s="24" t="str">
        <f>IF(A14="","",VLOOKUP(A14,[1]令和3年度契約状況調査票!$E:$AR,6,FALSE))</f>
        <v/>
      </c>
      <c r="D14" s="67" t="str">
        <f>IF(A14="","",VLOOKUP(A14,[1]令和3年度契約状況調査票!$E:$AR,9,FALSE))</f>
        <v/>
      </c>
      <c r="E14" s="23" t="str">
        <f>IF(A14="","",VLOOKUP(A14,[1]令和3年度契約状況調査票!$E:$AR,10,FALSE))</f>
        <v/>
      </c>
      <c r="F14" s="26" t="str">
        <f>IF(A14="","",VLOOKUP(A14,[1]令和3年度契約状況調査票!$E:$AR,11,FALSE))</f>
        <v/>
      </c>
      <c r="G14" s="27" t="str">
        <f>IF(A14="","",IF(VLOOKUP(A14,[1]令和3年度契約状況調査票!$E:$AR,12,FALSE)="②一般競争入札（総合評価方式）","一般競争入札"&amp;CHAR(10)&amp;"（総合評価方式）","一般競争入札"))</f>
        <v/>
      </c>
      <c r="H14" s="28" t="str">
        <f>IF(A14="","",IF(VLOOKUP(A14,[1]令和3年度契約状況調査票!$E:$AR,21,FALSE)="②同種の他の契約の予定価格を類推されるおそれがあるため公表しない","同種の他の契約の予定価格を類推されるおそれがあるため公表しない",IF(VLOOKUP(A14,[1]令和3年度契約状況調査票!$E:$AR,21,FALSE)="－","－",IF(VLOOKUP(A14,[1]令和3年度契約状況調査票!$E:$AR,7,FALSE)&lt;&gt;"",TEXT(VLOOKUP(A14,[1]令和3年度契約状況調査票!$E:$AR,14,FALSE),"#,##0円")&amp;CHAR(10)&amp;"(A)",VLOOKUP(A14,[1]令和3年度契約状況調査票!$E:$AR,14,FALSE)))))</f>
        <v/>
      </c>
      <c r="I14" s="28" t="str">
        <f>IF(A14="","",VLOOKUP(A14,[1]令和3年度契約状況調査票!$E:$AR,15,FALSE))</f>
        <v/>
      </c>
      <c r="J14" s="29" t="str">
        <f>IF(A14="","",IF(VLOOKUP(A14,[1]令和3年度契約状況調査票!$E:$AR,21,FALSE)="②同種の他の契約の予定価格を類推されるおそれがあるため公表しない","－",IF(VLOOKUP(A14,[1]令和3年度契約状況調査票!$E:$AR,21,FALSE)="－","－",IF(VLOOKUP(A14,[1]令和3年度契約状況調査票!$E:$AR,7,FALSE)&lt;&gt;"",TEXT(VLOOKUP(A14,[1]令和3年度契約状況調査票!$E:$AR,17,FALSE),"#.0%")&amp;CHAR(10)&amp;"(B/A×100)",VLOOKUP(A14,[1]令和3年度契約状況調査票!$E:$AR,17,FALSE)))))</f>
        <v/>
      </c>
      <c r="K14" s="30" t="str">
        <f>IF(A14="","",IF(VLOOKUP(A14,[1]令和3年度契約状況調査票!$E:$AR,27,FALSE)="①公益社団法人","公社",IF(VLOOKUP(A14,[1]令和3年度契約状況調査票!$E:$AR,27,FALSE)="②公益財団法人","公財","")))</f>
        <v/>
      </c>
      <c r="L14" s="30" t="str">
        <f>IF(A14="","",VLOOKUP(A14,[1]令和3年度契約状況調査票!$E:$AR,28,FALSE))</f>
        <v/>
      </c>
      <c r="M14" s="31" t="str">
        <f>IF(A14="","",IF(VLOOKUP(A14,[1]令和3年度契約状況調査票!$E:$AR,28,FALSE)="国所管",VLOOKUP(A14,[1]令和3年度契約状況調査票!$E:$AR,22,FALSE),""))</f>
        <v/>
      </c>
      <c r="N14" s="32" t="str">
        <f>IF(A14="","",IF(AND(P14="○",O14="分担契約/単価契約"),"単価契約"&amp;CHAR(10)&amp;"予定調達総額 "&amp;TEXT(VLOOKUP(A14,[1]令和3年度契約状況調査票!$E:$AR,16,FALSE),"#,##0円")&amp;"(B)"&amp;CHAR(10)&amp;"分担契約"&amp;CHAR(10)&amp;VLOOKUP(A14,[1]令和3年度契約状況調査票!$E:$AR,32,FALSE),IF(AND(P14="○",O14="分担契約"),"分担契約"&amp;CHAR(10)&amp;"契約総額 "&amp;TEXT(VLOOKUP(A14,[1]令和3年度契約状況調査票!$E:$AR,16,FALSE),"#,##0円")&amp;"(B)"&amp;CHAR(10)&amp;VLOOKUP(A14,[1]令和3年度契約状況調査票!$E:$AR,32,FALSE),(IF(O14="分担契約/単価契約","単価契約"&amp;CHAR(10)&amp;"予定調達総額 "&amp;TEXT(VLOOKUP(A14,[1]令和3年度契約状況調査票!$E:$AR,16,FALSE),"#,##0円")&amp;CHAR(10)&amp;"分担契約"&amp;CHAR(10)&amp;VLOOKUP(A14,[1]令和3年度契約状況調査票!$E:$AR,32,FALSE),IF(O14="分担契約","分担契約"&amp;CHAR(10)&amp;"契約総額 "&amp;TEXT(VLOOKUP(A14,[1]令和3年度契約状況調査票!$E:$AR,16,FALSE),"#,##0円")&amp;CHAR(10)&amp;VLOOKUP(A14,[1]令和3年度契約状況調査票!$E:$AR,32,FALSE),IF(O14="単価契約","単価契約"&amp;CHAR(10)&amp;"予定調達総額 "&amp;TEXT(VLOOKUP(A14,[1]令和3年度契約状況調査票!$E:$AR,16,FALSE),"#,##0円")&amp;CHAR(10)&amp;VLOOKUP(A14,[1]令和3年度契約状況調査票!$E:$AR,32,FALSE),VLOOKUP(A14,[1]令和3年度契約状況調査票!$E:$AR,32,FALSE))))))))</f>
        <v/>
      </c>
      <c r="O14" s="51" t="str">
        <f>IF(A14="","",VLOOKUP(A14,[1]令和3年度契約状況調査票!$E:$BY,53,FALSE))</f>
        <v/>
      </c>
      <c r="P14" s="51" t="str">
        <f>IF(A14="","",IF(VLOOKUP(A14,[1]令和3年度契約状況調査票!$E:$AR,21,FALSE)="②同種の他の契約の予定価格を類推されるおそれがあるため公表しない","×","○"))</f>
        <v/>
      </c>
    </row>
    <row r="15" spans="1:16" s="51" customFormat="1" ht="60" hidden="1" customHeight="1" x14ac:dyDescent="0.15">
      <c r="A15" s="66" t="str">
        <f>IF(MAX([1]令和3年度契約状況調査票!C9:E253)&gt;=ROW()-5,ROW()-5,"")</f>
        <v/>
      </c>
      <c r="B15" s="23" t="str">
        <f>IF(A15="","",VLOOKUP(A15,[1]令和3年度契約状況調査票!$E:$AR,5,FALSE))</f>
        <v/>
      </c>
      <c r="C15" s="24" t="str">
        <f>IF(A15="","",VLOOKUP(A15,[1]令和3年度契約状況調査票!$E:$AR,6,FALSE))</f>
        <v/>
      </c>
      <c r="D15" s="67" t="str">
        <f>IF(A15="","",VLOOKUP(A15,[1]令和3年度契約状況調査票!$E:$AR,9,FALSE))</f>
        <v/>
      </c>
      <c r="E15" s="23" t="str">
        <f>IF(A15="","",VLOOKUP(A15,[1]令和3年度契約状況調査票!$E:$AR,10,FALSE))</f>
        <v/>
      </c>
      <c r="F15" s="26" t="str">
        <f>IF(A15="","",VLOOKUP(A15,[1]令和3年度契約状況調査票!$E:$AR,11,FALSE))</f>
        <v/>
      </c>
      <c r="G15" s="27" t="str">
        <f>IF(A15="","",IF(VLOOKUP(A15,[1]令和3年度契約状況調査票!$E:$AR,12,FALSE)="②一般競争入札（総合評価方式）","一般競争入札"&amp;CHAR(10)&amp;"（総合評価方式）","一般競争入札"))</f>
        <v/>
      </c>
      <c r="H15" s="28" t="str">
        <f>IF(A15="","",IF(VLOOKUP(A15,[1]令和3年度契約状況調査票!$E:$AR,21,FALSE)="②同種の他の契約の予定価格を類推されるおそれがあるため公表しない","同種の他の契約の予定価格を類推されるおそれがあるため公表しない",IF(VLOOKUP(A15,[1]令和3年度契約状況調査票!$E:$AR,21,FALSE)="－","－",IF(VLOOKUP(A15,[1]令和3年度契約状況調査票!$E:$AR,7,FALSE)&lt;&gt;"",TEXT(VLOOKUP(A15,[1]令和3年度契約状況調査票!$E:$AR,14,FALSE),"#,##0円")&amp;CHAR(10)&amp;"(A)",VLOOKUP(A15,[1]令和3年度契約状況調査票!$E:$AR,14,FALSE)))))</f>
        <v/>
      </c>
      <c r="I15" s="28" t="str">
        <f>IF(A15="","",VLOOKUP(A15,[1]令和3年度契約状況調査票!$E:$AR,15,FALSE))</f>
        <v/>
      </c>
      <c r="J15" s="29" t="str">
        <f>IF(A15="","",IF(VLOOKUP(A15,[1]令和3年度契約状況調査票!$E:$AR,21,FALSE)="②同種の他の契約の予定価格を類推されるおそれがあるため公表しない","－",IF(VLOOKUP(A15,[1]令和3年度契約状況調査票!$E:$AR,21,FALSE)="－","－",IF(VLOOKUP(A15,[1]令和3年度契約状況調査票!$E:$AR,7,FALSE)&lt;&gt;"",TEXT(VLOOKUP(A15,[1]令和3年度契約状況調査票!$E:$AR,17,FALSE),"#.0%")&amp;CHAR(10)&amp;"(B/A×100)",VLOOKUP(A15,[1]令和3年度契約状況調査票!$E:$AR,17,FALSE)))))</f>
        <v/>
      </c>
      <c r="K15" s="30" t="str">
        <f>IF(A15="","",IF(VLOOKUP(A15,[1]令和3年度契約状況調査票!$E:$AR,27,FALSE)="①公益社団法人","公社",IF(VLOOKUP(A15,[1]令和3年度契約状況調査票!$E:$AR,27,FALSE)="②公益財団法人","公財","")))</f>
        <v/>
      </c>
      <c r="L15" s="30" t="str">
        <f>IF(A15="","",VLOOKUP(A15,[1]令和3年度契約状況調査票!$E:$AR,28,FALSE))</f>
        <v/>
      </c>
      <c r="M15" s="31" t="str">
        <f>IF(A15="","",IF(VLOOKUP(A15,[1]令和3年度契約状況調査票!$E:$AR,28,FALSE)="国所管",VLOOKUP(A15,[1]令和3年度契約状況調査票!$E:$AR,22,FALSE),""))</f>
        <v/>
      </c>
      <c r="N15" s="32" t="str">
        <f>IF(A15="","",IF(AND(P15="○",O15="分担契約/単価契約"),"単価契約"&amp;CHAR(10)&amp;"予定調達総額 "&amp;TEXT(VLOOKUP(A15,[1]令和3年度契約状況調査票!$E:$AR,16,FALSE),"#,##0円")&amp;"(B)"&amp;CHAR(10)&amp;"分担契約"&amp;CHAR(10)&amp;VLOOKUP(A15,[1]令和3年度契約状況調査票!$E:$AR,32,FALSE),IF(AND(P15="○",O15="分担契約"),"分担契約"&amp;CHAR(10)&amp;"契約総額 "&amp;TEXT(VLOOKUP(A15,[1]令和3年度契約状況調査票!$E:$AR,16,FALSE),"#,##0円")&amp;"(B)"&amp;CHAR(10)&amp;VLOOKUP(A15,[1]令和3年度契約状況調査票!$E:$AR,32,FALSE),(IF(O15="分担契約/単価契約","単価契約"&amp;CHAR(10)&amp;"予定調達総額 "&amp;TEXT(VLOOKUP(A15,[1]令和3年度契約状況調査票!$E:$AR,16,FALSE),"#,##0円")&amp;CHAR(10)&amp;"分担契約"&amp;CHAR(10)&amp;VLOOKUP(A15,[1]令和3年度契約状況調査票!$E:$AR,32,FALSE),IF(O15="分担契約","分担契約"&amp;CHAR(10)&amp;"契約総額 "&amp;TEXT(VLOOKUP(A15,[1]令和3年度契約状況調査票!$E:$AR,16,FALSE),"#,##0円")&amp;CHAR(10)&amp;VLOOKUP(A15,[1]令和3年度契約状況調査票!$E:$AR,32,FALSE),IF(O15="単価契約","単価契約"&amp;CHAR(10)&amp;"予定調達総額 "&amp;TEXT(VLOOKUP(A15,[1]令和3年度契約状況調査票!$E:$AR,16,FALSE),"#,##0円")&amp;CHAR(10)&amp;VLOOKUP(A15,[1]令和3年度契約状況調査票!$E:$AR,32,FALSE),VLOOKUP(A15,[1]令和3年度契約状況調査票!$E:$AR,32,FALSE))))))))</f>
        <v/>
      </c>
      <c r="O15" s="51" t="str">
        <f>IF(A15="","",VLOOKUP(A15,[1]令和3年度契約状況調査票!$E:$BY,53,FALSE))</f>
        <v/>
      </c>
      <c r="P15" s="51" t="str">
        <f>IF(A15="","",IF(VLOOKUP(A15,[1]令和3年度契約状況調査票!$E:$AR,21,FALSE)="②同種の他の契約の予定価格を類推されるおそれがあるため公表しない","×","○"))</f>
        <v/>
      </c>
    </row>
    <row r="16" spans="1:16" s="51" customFormat="1" ht="60" hidden="1" customHeight="1" x14ac:dyDescent="0.15">
      <c r="A16" s="66" t="str">
        <f>IF(MAX([1]令和3年度契約状況調査票!C10:E254)&gt;=ROW()-5,ROW()-5,"")</f>
        <v/>
      </c>
      <c r="B16" s="23" t="str">
        <f>IF(A16="","",VLOOKUP(A16,[1]令和3年度契約状況調査票!$E:$AR,5,FALSE))</f>
        <v/>
      </c>
      <c r="C16" s="24" t="str">
        <f>IF(A16="","",VLOOKUP(A16,[1]令和3年度契約状況調査票!$E:$AR,6,FALSE))</f>
        <v/>
      </c>
      <c r="D16" s="67" t="str">
        <f>IF(A16="","",VLOOKUP(A16,[1]令和3年度契約状況調査票!$E:$AR,9,FALSE))</f>
        <v/>
      </c>
      <c r="E16" s="23" t="str">
        <f>IF(A16="","",VLOOKUP(A16,[1]令和3年度契約状況調査票!$E:$AR,10,FALSE))</f>
        <v/>
      </c>
      <c r="F16" s="26" t="str">
        <f>IF(A16="","",VLOOKUP(A16,[1]令和3年度契約状況調査票!$E:$AR,11,FALSE))</f>
        <v/>
      </c>
      <c r="G16" s="27" t="str">
        <f>IF(A16="","",IF(VLOOKUP(A16,[1]令和3年度契約状況調査票!$E:$AR,12,FALSE)="②一般競争入札（総合評価方式）","一般競争入札"&amp;CHAR(10)&amp;"（総合評価方式）","一般競争入札"))</f>
        <v/>
      </c>
      <c r="H16" s="28" t="str">
        <f>IF(A16="","",IF(VLOOKUP(A16,[1]令和3年度契約状況調査票!$E:$AR,21,FALSE)="②同種の他の契約の予定価格を類推されるおそれがあるため公表しない","同種の他の契約の予定価格を類推されるおそれがあるため公表しない",IF(VLOOKUP(A16,[1]令和3年度契約状況調査票!$E:$AR,21,FALSE)="－","－",IF(VLOOKUP(A16,[1]令和3年度契約状況調査票!$E:$AR,7,FALSE)&lt;&gt;"",TEXT(VLOOKUP(A16,[1]令和3年度契約状況調査票!$E:$AR,14,FALSE),"#,##0円")&amp;CHAR(10)&amp;"(A)",VLOOKUP(A16,[1]令和3年度契約状況調査票!$E:$AR,14,FALSE)))))</f>
        <v/>
      </c>
      <c r="I16" s="28" t="str">
        <f>IF(A16="","",VLOOKUP(A16,[1]令和3年度契約状況調査票!$E:$AR,15,FALSE))</f>
        <v/>
      </c>
      <c r="J16" s="29" t="str">
        <f>IF(A16="","",IF(VLOOKUP(A16,[1]令和3年度契約状況調査票!$E:$AR,21,FALSE)="②同種の他の契約の予定価格を類推されるおそれがあるため公表しない","－",IF(VLOOKUP(A16,[1]令和3年度契約状況調査票!$E:$AR,21,FALSE)="－","－",IF(VLOOKUP(A16,[1]令和3年度契約状況調査票!$E:$AR,7,FALSE)&lt;&gt;"",TEXT(VLOOKUP(A16,[1]令和3年度契約状況調査票!$E:$AR,17,FALSE),"#.0%")&amp;CHAR(10)&amp;"(B/A×100)",VLOOKUP(A16,[1]令和3年度契約状況調査票!$E:$AR,17,FALSE)))))</f>
        <v/>
      </c>
      <c r="K16" s="30" t="str">
        <f>IF(A16="","",IF(VLOOKUP(A16,[1]令和3年度契約状況調査票!$E:$AR,27,FALSE)="①公益社団法人","公社",IF(VLOOKUP(A16,[1]令和3年度契約状況調査票!$E:$AR,27,FALSE)="②公益財団法人","公財","")))</f>
        <v/>
      </c>
      <c r="L16" s="30" t="str">
        <f>IF(A16="","",VLOOKUP(A16,[1]令和3年度契約状況調査票!$E:$AR,28,FALSE))</f>
        <v/>
      </c>
      <c r="M16" s="31" t="str">
        <f>IF(A16="","",IF(VLOOKUP(A16,[1]令和3年度契約状況調査票!$E:$AR,28,FALSE)="国所管",VLOOKUP(A16,[1]令和3年度契約状況調査票!$E:$AR,22,FALSE),""))</f>
        <v/>
      </c>
      <c r="N16" s="32" t="str">
        <f>IF(A16="","",IF(AND(P16="○",O16="分担契約/単価契約"),"単価契約"&amp;CHAR(10)&amp;"予定調達総額 "&amp;TEXT(VLOOKUP(A16,[1]令和3年度契約状況調査票!$E:$AR,16,FALSE),"#,##0円")&amp;"(B)"&amp;CHAR(10)&amp;"分担契約"&amp;CHAR(10)&amp;VLOOKUP(A16,[1]令和3年度契約状況調査票!$E:$AR,32,FALSE),IF(AND(P16="○",O16="分担契約"),"分担契約"&amp;CHAR(10)&amp;"契約総額 "&amp;TEXT(VLOOKUP(A16,[1]令和3年度契約状況調査票!$E:$AR,16,FALSE),"#,##0円")&amp;"(B)"&amp;CHAR(10)&amp;VLOOKUP(A16,[1]令和3年度契約状況調査票!$E:$AR,32,FALSE),(IF(O16="分担契約/単価契約","単価契約"&amp;CHAR(10)&amp;"予定調達総額 "&amp;TEXT(VLOOKUP(A16,[1]令和3年度契約状況調査票!$E:$AR,16,FALSE),"#,##0円")&amp;CHAR(10)&amp;"分担契約"&amp;CHAR(10)&amp;VLOOKUP(A16,[1]令和3年度契約状況調査票!$E:$AR,32,FALSE),IF(O16="分担契約","分担契約"&amp;CHAR(10)&amp;"契約総額 "&amp;TEXT(VLOOKUP(A16,[1]令和3年度契約状況調査票!$E:$AR,16,FALSE),"#,##0円")&amp;CHAR(10)&amp;VLOOKUP(A16,[1]令和3年度契約状況調査票!$E:$AR,32,FALSE),IF(O16="単価契約","単価契約"&amp;CHAR(10)&amp;"予定調達総額 "&amp;TEXT(VLOOKUP(A16,[1]令和3年度契約状況調査票!$E:$AR,16,FALSE),"#,##0円")&amp;CHAR(10)&amp;VLOOKUP(A16,[1]令和3年度契約状況調査票!$E:$AR,32,FALSE),VLOOKUP(A16,[1]令和3年度契約状況調査票!$E:$AR,32,FALSE))))))))</f>
        <v/>
      </c>
      <c r="O16" s="51" t="str">
        <f>IF(A16="","",VLOOKUP(A16,[1]令和3年度契約状況調査票!$E:$BY,53,FALSE))</f>
        <v/>
      </c>
      <c r="P16" s="51" t="str">
        <f>IF(A16="","",IF(VLOOKUP(A16,[1]令和3年度契約状況調査票!$E:$AR,21,FALSE)="②同種の他の契約の予定価格を類推されるおそれがあるため公表しない","×","○"))</f>
        <v/>
      </c>
    </row>
    <row r="17" spans="1:16" s="51" customFormat="1" ht="60" hidden="1" customHeight="1" x14ac:dyDescent="0.15">
      <c r="A17" s="66" t="str">
        <f>IF(MAX([1]令和3年度契約状況調査票!C11:E255)&gt;=ROW()-5,ROW()-5,"")</f>
        <v/>
      </c>
      <c r="B17" s="23" t="str">
        <f>IF(A17="","",VLOOKUP(A17,[1]令和3年度契約状況調査票!$E:$AR,5,FALSE))</f>
        <v/>
      </c>
      <c r="C17" s="24" t="str">
        <f>IF(A17="","",VLOOKUP(A17,[1]令和3年度契約状況調査票!$E:$AR,6,FALSE))</f>
        <v/>
      </c>
      <c r="D17" s="67" t="str">
        <f>IF(A17="","",VLOOKUP(A17,[1]令和3年度契約状況調査票!$E:$AR,9,FALSE))</f>
        <v/>
      </c>
      <c r="E17" s="23" t="str">
        <f>IF(A17="","",VLOOKUP(A17,[1]令和3年度契約状況調査票!$E:$AR,10,FALSE))</f>
        <v/>
      </c>
      <c r="F17" s="26" t="str">
        <f>IF(A17="","",VLOOKUP(A17,[1]令和3年度契約状況調査票!$E:$AR,11,FALSE))</f>
        <v/>
      </c>
      <c r="G17" s="27" t="str">
        <f>IF(A17="","",IF(VLOOKUP(A17,[1]令和3年度契約状況調査票!$E:$AR,12,FALSE)="②一般競争入札（総合評価方式）","一般競争入札"&amp;CHAR(10)&amp;"（総合評価方式）","一般競争入札"))</f>
        <v/>
      </c>
      <c r="H17" s="28" t="str">
        <f>IF(A17="","",IF(VLOOKUP(A17,[1]令和3年度契約状況調査票!$E:$AR,21,FALSE)="②同種の他の契約の予定価格を類推されるおそれがあるため公表しない","同種の他の契約の予定価格を類推されるおそれがあるため公表しない",IF(VLOOKUP(A17,[1]令和3年度契約状況調査票!$E:$AR,21,FALSE)="－","－",IF(VLOOKUP(A17,[1]令和3年度契約状況調査票!$E:$AR,7,FALSE)&lt;&gt;"",TEXT(VLOOKUP(A17,[1]令和3年度契約状況調査票!$E:$AR,14,FALSE),"#,##0円")&amp;CHAR(10)&amp;"(A)",VLOOKUP(A17,[1]令和3年度契約状況調査票!$E:$AR,14,FALSE)))))</f>
        <v/>
      </c>
      <c r="I17" s="28" t="str">
        <f>IF(A17="","",VLOOKUP(A17,[1]令和3年度契約状況調査票!$E:$AR,15,FALSE))</f>
        <v/>
      </c>
      <c r="J17" s="29" t="str">
        <f>IF(A17="","",IF(VLOOKUP(A17,[1]令和3年度契約状況調査票!$E:$AR,21,FALSE)="②同種の他の契約の予定価格を類推されるおそれがあるため公表しない","－",IF(VLOOKUP(A17,[1]令和3年度契約状況調査票!$E:$AR,21,FALSE)="－","－",IF(VLOOKUP(A17,[1]令和3年度契約状況調査票!$E:$AR,7,FALSE)&lt;&gt;"",TEXT(VLOOKUP(A17,[1]令和3年度契約状況調査票!$E:$AR,17,FALSE),"#.0%")&amp;CHAR(10)&amp;"(B/A×100)",VLOOKUP(A17,[1]令和3年度契約状況調査票!$E:$AR,17,FALSE)))))</f>
        <v/>
      </c>
      <c r="K17" s="30" t="str">
        <f>IF(A17="","",IF(VLOOKUP(A17,[1]令和3年度契約状況調査票!$E:$AR,27,FALSE)="①公益社団法人","公社",IF(VLOOKUP(A17,[1]令和3年度契約状況調査票!$E:$AR,27,FALSE)="②公益財団法人","公財","")))</f>
        <v/>
      </c>
      <c r="L17" s="30" t="str">
        <f>IF(A17="","",VLOOKUP(A17,[1]令和3年度契約状況調査票!$E:$AR,28,FALSE))</f>
        <v/>
      </c>
      <c r="M17" s="31" t="str">
        <f>IF(A17="","",IF(VLOOKUP(A17,[1]令和3年度契約状況調査票!$E:$AR,28,FALSE)="国所管",VLOOKUP(A17,[1]令和3年度契約状況調査票!$E:$AR,22,FALSE),""))</f>
        <v/>
      </c>
      <c r="N17" s="32" t="str">
        <f>IF(A17="","",IF(AND(P17="○",O17="分担契約/単価契約"),"単価契約"&amp;CHAR(10)&amp;"予定調達総額 "&amp;TEXT(VLOOKUP(A17,[1]令和3年度契約状況調査票!$E:$AR,16,FALSE),"#,##0円")&amp;"(B)"&amp;CHAR(10)&amp;"分担契約"&amp;CHAR(10)&amp;VLOOKUP(A17,[1]令和3年度契約状況調査票!$E:$AR,32,FALSE),IF(AND(P17="○",O17="分担契約"),"分担契約"&amp;CHAR(10)&amp;"契約総額 "&amp;TEXT(VLOOKUP(A17,[1]令和3年度契約状況調査票!$E:$AR,16,FALSE),"#,##0円")&amp;"(B)"&amp;CHAR(10)&amp;VLOOKUP(A17,[1]令和3年度契約状況調査票!$E:$AR,32,FALSE),(IF(O17="分担契約/単価契約","単価契約"&amp;CHAR(10)&amp;"予定調達総額 "&amp;TEXT(VLOOKUP(A17,[1]令和3年度契約状況調査票!$E:$AR,16,FALSE),"#,##0円")&amp;CHAR(10)&amp;"分担契約"&amp;CHAR(10)&amp;VLOOKUP(A17,[1]令和3年度契約状況調査票!$E:$AR,32,FALSE),IF(O17="分担契約","分担契約"&amp;CHAR(10)&amp;"契約総額 "&amp;TEXT(VLOOKUP(A17,[1]令和3年度契約状況調査票!$E:$AR,16,FALSE),"#,##0円")&amp;CHAR(10)&amp;VLOOKUP(A17,[1]令和3年度契約状況調査票!$E:$AR,32,FALSE),IF(O17="単価契約","単価契約"&amp;CHAR(10)&amp;"予定調達総額 "&amp;TEXT(VLOOKUP(A17,[1]令和3年度契約状況調査票!$E:$AR,16,FALSE),"#,##0円")&amp;CHAR(10)&amp;VLOOKUP(A17,[1]令和3年度契約状況調査票!$E:$AR,32,FALSE),VLOOKUP(A17,[1]令和3年度契約状況調査票!$E:$AR,32,FALSE))))))))</f>
        <v/>
      </c>
      <c r="O17" s="51" t="str">
        <f>IF(A17="","",VLOOKUP(A17,[1]令和3年度契約状況調査票!$E:$BY,53,FALSE))</f>
        <v/>
      </c>
      <c r="P17" s="51" t="str">
        <f>IF(A17="","",IF(VLOOKUP(A17,[1]令和3年度契約状況調査票!$E:$AR,21,FALSE)="②同種の他の契約の予定価格を類推されるおそれがあるため公表しない","×","○"))</f>
        <v/>
      </c>
    </row>
    <row r="18" spans="1:16" s="51" customFormat="1" ht="60" hidden="1" customHeight="1" x14ac:dyDescent="0.15">
      <c r="A18" s="66" t="str">
        <f>IF(MAX([1]令和3年度契約状況調査票!C12:E256)&gt;=ROW()-5,ROW()-5,"")</f>
        <v/>
      </c>
      <c r="B18" s="23" t="str">
        <f>IF(A18="","",VLOOKUP(A18,[1]令和3年度契約状況調査票!$E:$AR,5,FALSE))</f>
        <v/>
      </c>
      <c r="C18" s="24" t="str">
        <f>IF(A18="","",VLOOKUP(A18,[1]令和3年度契約状況調査票!$E:$AR,6,FALSE))</f>
        <v/>
      </c>
      <c r="D18" s="67" t="str">
        <f>IF(A18="","",VLOOKUP(A18,[1]令和3年度契約状況調査票!$E:$AR,9,FALSE))</f>
        <v/>
      </c>
      <c r="E18" s="23" t="str">
        <f>IF(A18="","",VLOOKUP(A18,[1]令和3年度契約状況調査票!$E:$AR,10,FALSE))</f>
        <v/>
      </c>
      <c r="F18" s="26" t="str">
        <f>IF(A18="","",VLOOKUP(A18,[1]令和3年度契約状況調査票!$E:$AR,11,FALSE))</f>
        <v/>
      </c>
      <c r="G18" s="27" t="str">
        <f>IF(A18="","",IF(VLOOKUP(A18,[1]令和3年度契約状況調査票!$E:$AR,12,FALSE)="②一般競争入札（総合評価方式）","一般競争入札"&amp;CHAR(10)&amp;"（総合評価方式）","一般競争入札"))</f>
        <v/>
      </c>
      <c r="H18" s="28" t="str">
        <f>IF(A18="","",IF(VLOOKUP(A18,[1]令和3年度契約状況調査票!$E:$AR,21,FALSE)="②同種の他の契約の予定価格を類推されるおそれがあるため公表しない","同種の他の契約の予定価格を類推されるおそれがあるため公表しない",IF(VLOOKUP(A18,[1]令和3年度契約状況調査票!$E:$AR,21,FALSE)="－","－",IF(VLOOKUP(A18,[1]令和3年度契約状況調査票!$E:$AR,7,FALSE)&lt;&gt;"",TEXT(VLOOKUP(A18,[1]令和3年度契約状況調査票!$E:$AR,14,FALSE),"#,##0円")&amp;CHAR(10)&amp;"(A)",VLOOKUP(A18,[1]令和3年度契約状況調査票!$E:$AR,14,FALSE)))))</f>
        <v/>
      </c>
      <c r="I18" s="28" t="str">
        <f>IF(A18="","",VLOOKUP(A18,[1]令和3年度契約状況調査票!$E:$AR,15,FALSE))</f>
        <v/>
      </c>
      <c r="J18" s="29" t="str">
        <f>IF(A18="","",IF(VLOOKUP(A18,[1]令和3年度契約状況調査票!$E:$AR,21,FALSE)="②同種の他の契約の予定価格を類推されるおそれがあるため公表しない","－",IF(VLOOKUP(A18,[1]令和3年度契約状況調査票!$E:$AR,21,FALSE)="－","－",IF(VLOOKUP(A18,[1]令和3年度契約状況調査票!$E:$AR,7,FALSE)&lt;&gt;"",TEXT(VLOOKUP(A18,[1]令和3年度契約状況調査票!$E:$AR,17,FALSE),"#.0%")&amp;CHAR(10)&amp;"(B/A×100)",VLOOKUP(A18,[1]令和3年度契約状況調査票!$E:$AR,17,FALSE)))))</f>
        <v/>
      </c>
      <c r="K18" s="30" t="str">
        <f>IF(A18="","",IF(VLOOKUP(A18,[1]令和3年度契約状況調査票!$E:$AR,27,FALSE)="①公益社団法人","公社",IF(VLOOKUP(A18,[1]令和3年度契約状況調査票!$E:$AR,27,FALSE)="②公益財団法人","公財","")))</f>
        <v/>
      </c>
      <c r="L18" s="30" t="str">
        <f>IF(A18="","",VLOOKUP(A18,[1]令和3年度契約状況調査票!$E:$AR,28,FALSE))</f>
        <v/>
      </c>
      <c r="M18" s="31" t="str">
        <f>IF(A18="","",IF(VLOOKUP(A18,[1]令和3年度契約状況調査票!$E:$AR,28,FALSE)="国所管",VLOOKUP(A18,[1]令和3年度契約状況調査票!$E:$AR,22,FALSE),""))</f>
        <v/>
      </c>
      <c r="N18" s="32" t="str">
        <f>IF(A18="","",IF(AND(P18="○",O18="分担契約/単価契約"),"単価契約"&amp;CHAR(10)&amp;"予定調達総額 "&amp;TEXT(VLOOKUP(A18,[1]令和3年度契約状況調査票!$E:$AR,16,FALSE),"#,##0円")&amp;"(B)"&amp;CHAR(10)&amp;"分担契約"&amp;CHAR(10)&amp;VLOOKUP(A18,[1]令和3年度契約状況調査票!$E:$AR,32,FALSE),IF(AND(P18="○",O18="分担契約"),"分担契約"&amp;CHAR(10)&amp;"契約総額 "&amp;TEXT(VLOOKUP(A18,[1]令和3年度契約状況調査票!$E:$AR,16,FALSE),"#,##0円")&amp;"(B)"&amp;CHAR(10)&amp;VLOOKUP(A18,[1]令和3年度契約状況調査票!$E:$AR,32,FALSE),(IF(O18="分担契約/単価契約","単価契約"&amp;CHAR(10)&amp;"予定調達総額 "&amp;TEXT(VLOOKUP(A18,[1]令和3年度契約状況調査票!$E:$AR,16,FALSE),"#,##0円")&amp;CHAR(10)&amp;"分担契約"&amp;CHAR(10)&amp;VLOOKUP(A18,[1]令和3年度契約状況調査票!$E:$AR,32,FALSE),IF(O18="分担契約","分担契約"&amp;CHAR(10)&amp;"契約総額 "&amp;TEXT(VLOOKUP(A18,[1]令和3年度契約状況調査票!$E:$AR,16,FALSE),"#,##0円")&amp;CHAR(10)&amp;VLOOKUP(A18,[1]令和3年度契約状況調査票!$E:$AR,32,FALSE),IF(O18="単価契約","単価契約"&amp;CHAR(10)&amp;"予定調達総額 "&amp;TEXT(VLOOKUP(A18,[1]令和3年度契約状況調査票!$E:$AR,16,FALSE),"#,##0円")&amp;CHAR(10)&amp;VLOOKUP(A18,[1]令和3年度契約状況調査票!$E:$AR,32,FALSE),VLOOKUP(A18,[1]令和3年度契約状況調査票!$E:$AR,32,FALSE))))))))</f>
        <v/>
      </c>
      <c r="O18" s="51" t="str">
        <f>IF(A18="","",VLOOKUP(A18,[1]令和3年度契約状況調査票!$E:$BY,53,FALSE))</f>
        <v/>
      </c>
      <c r="P18" s="51" t="str">
        <f>IF(A18="","",IF(VLOOKUP(A18,[1]令和3年度契約状況調査票!$E:$AR,21,FALSE)="②同種の他の契約の予定価格を類推されるおそれがあるため公表しない","×","○"))</f>
        <v/>
      </c>
    </row>
    <row r="19" spans="1:16" s="51" customFormat="1" ht="60" hidden="1" customHeight="1" x14ac:dyDescent="0.15">
      <c r="A19" s="66" t="str">
        <f>IF(MAX([1]令和3年度契約状況調査票!C13:E257)&gt;=ROW()-5,ROW()-5,"")</f>
        <v/>
      </c>
      <c r="B19" s="23" t="str">
        <f>IF(A19="","",VLOOKUP(A19,[1]令和3年度契約状況調査票!$E:$AR,5,FALSE))</f>
        <v/>
      </c>
      <c r="C19" s="24" t="str">
        <f>IF(A19="","",VLOOKUP(A19,[1]令和3年度契約状況調査票!$E:$AR,6,FALSE))</f>
        <v/>
      </c>
      <c r="D19" s="67" t="str">
        <f>IF(A19="","",VLOOKUP(A19,[1]令和3年度契約状況調査票!$E:$AR,9,FALSE))</f>
        <v/>
      </c>
      <c r="E19" s="23" t="str">
        <f>IF(A19="","",VLOOKUP(A19,[1]令和3年度契約状況調査票!$E:$AR,10,FALSE))</f>
        <v/>
      </c>
      <c r="F19" s="26" t="str">
        <f>IF(A19="","",VLOOKUP(A19,[1]令和3年度契約状況調査票!$E:$AR,11,FALSE))</f>
        <v/>
      </c>
      <c r="G19" s="27" t="str">
        <f>IF(A19="","",IF(VLOOKUP(A19,[1]令和3年度契約状況調査票!$E:$AR,12,FALSE)="②一般競争入札（総合評価方式）","一般競争入札"&amp;CHAR(10)&amp;"（総合評価方式）","一般競争入札"))</f>
        <v/>
      </c>
      <c r="H19" s="28" t="str">
        <f>IF(A19="","",IF(VLOOKUP(A19,[1]令和3年度契約状況調査票!$E:$AR,21,FALSE)="②同種の他の契約の予定価格を類推されるおそれがあるため公表しない","同種の他の契約の予定価格を類推されるおそれがあるため公表しない",IF(VLOOKUP(A19,[1]令和3年度契約状況調査票!$E:$AR,21,FALSE)="－","－",IF(VLOOKUP(A19,[1]令和3年度契約状況調査票!$E:$AR,7,FALSE)&lt;&gt;"",TEXT(VLOOKUP(A19,[1]令和3年度契約状況調査票!$E:$AR,14,FALSE),"#,##0円")&amp;CHAR(10)&amp;"(A)",VLOOKUP(A19,[1]令和3年度契約状況調査票!$E:$AR,14,FALSE)))))</f>
        <v/>
      </c>
      <c r="I19" s="28" t="str">
        <f>IF(A19="","",VLOOKUP(A19,[1]令和3年度契約状況調査票!$E:$AR,15,FALSE))</f>
        <v/>
      </c>
      <c r="J19" s="29" t="str">
        <f>IF(A19="","",IF(VLOOKUP(A19,[1]令和3年度契約状況調査票!$E:$AR,21,FALSE)="②同種の他の契約の予定価格を類推されるおそれがあるため公表しない","－",IF(VLOOKUP(A19,[1]令和3年度契約状況調査票!$E:$AR,21,FALSE)="－","－",IF(VLOOKUP(A19,[1]令和3年度契約状況調査票!$E:$AR,7,FALSE)&lt;&gt;"",TEXT(VLOOKUP(A19,[1]令和3年度契約状況調査票!$E:$AR,17,FALSE),"#.0%")&amp;CHAR(10)&amp;"(B/A×100)",VLOOKUP(A19,[1]令和3年度契約状況調査票!$E:$AR,17,FALSE)))))</f>
        <v/>
      </c>
      <c r="K19" s="30" t="str">
        <f>IF(A19="","",IF(VLOOKUP(A19,[1]令和3年度契約状況調査票!$E:$AR,27,FALSE)="①公益社団法人","公社",IF(VLOOKUP(A19,[1]令和3年度契約状況調査票!$E:$AR,27,FALSE)="②公益財団法人","公財","")))</f>
        <v/>
      </c>
      <c r="L19" s="30" t="str">
        <f>IF(A19="","",VLOOKUP(A19,[1]令和3年度契約状況調査票!$E:$AR,28,FALSE))</f>
        <v/>
      </c>
      <c r="M19" s="31" t="str">
        <f>IF(A19="","",IF(VLOOKUP(A19,[1]令和3年度契約状況調査票!$E:$AR,28,FALSE)="国所管",VLOOKUP(A19,[1]令和3年度契約状況調査票!$E:$AR,22,FALSE),""))</f>
        <v/>
      </c>
      <c r="N19" s="32" t="str">
        <f>IF(A19="","",IF(AND(P19="○",O19="分担契約/単価契約"),"単価契約"&amp;CHAR(10)&amp;"予定調達総額 "&amp;TEXT(VLOOKUP(A19,[1]令和3年度契約状況調査票!$E:$AR,16,FALSE),"#,##0円")&amp;"(B)"&amp;CHAR(10)&amp;"分担契約"&amp;CHAR(10)&amp;VLOOKUP(A19,[1]令和3年度契約状況調査票!$E:$AR,32,FALSE),IF(AND(P19="○",O19="分担契約"),"分担契約"&amp;CHAR(10)&amp;"契約総額 "&amp;TEXT(VLOOKUP(A19,[1]令和3年度契約状況調査票!$E:$AR,16,FALSE),"#,##0円")&amp;"(B)"&amp;CHAR(10)&amp;VLOOKUP(A19,[1]令和3年度契約状況調査票!$E:$AR,32,FALSE),(IF(O19="分担契約/単価契約","単価契約"&amp;CHAR(10)&amp;"予定調達総額 "&amp;TEXT(VLOOKUP(A19,[1]令和3年度契約状況調査票!$E:$AR,16,FALSE),"#,##0円")&amp;CHAR(10)&amp;"分担契約"&amp;CHAR(10)&amp;VLOOKUP(A19,[1]令和3年度契約状況調査票!$E:$AR,32,FALSE),IF(O19="分担契約","分担契約"&amp;CHAR(10)&amp;"契約総額 "&amp;TEXT(VLOOKUP(A19,[1]令和3年度契約状況調査票!$E:$AR,16,FALSE),"#,##0円")&amp;CHAR(10)&amp;VLOOKUP(A19,[1]令和3年度契約状況調査票!$E:$AR,32,FALSE),IF(O19="単価契約","単価契約"&amp;CHAR(10)&amp;"予定調達総額 "&amp;TEXT(VLOOKUP(A19,[1]令和3年度契約状況調査票!$E:$AR,16,FALSE),"#,##0円")&amp;CHAR(10)&amp;VLOOKUP(A19,[1]令和3年度契約状況調査票!$E:$AR,32,FALSE),VLOOKUP(A19,[1]令和3年度契約状況調査票!$E:$AR,32,FALSE))))))))</f>
        <v/>
      </c>
      <c r="O19" s="51" t="str">
        <f>IF(A19="","",VLOOKUP(A19,[1]令和3年度契約状況調査票!$E:$BY,53,FALSE))</f>
        <v/>
      </c>
      <c r="P19" s="51" t="str">
        <f>IF(A19="","",IF(VLOOKUP(A19,[1]令和3年度契約状況調査票!$E:$AR,21,FALSE)="②同種の他の契約の予定価格を類推されるおそれがあるため公表しない","×","○"))</f>
        <v/>
      </c>
    </row>
    <row r="20" spans="1:16" s="51" customFormat="1" ht="60" hidden="1" customHeight="1" x14ac:dyDescent="0.15">
      <c r="A20" s="66" t="str">
        <f>IF(MAX([1]令和3年度契約状況調査票!C14:E258)&gt;=ROW()-5,ROW()-5,"")</f>
        <v/>
      </c>
      <c r="B20" s="23" t="str">
        <f>IF(A20="","",VLOOKUP(A20,[1]令和3年度契約状況調査票!$E:$AR,5,FALSE))</f>
        <v/>
      </c>
      <c r="C20" s="24" t="str">
        <f>IF(A20="","",VLOOKUP(A20,[1]令和3年度契約状況調査票!$E:$AR,6,FALSE))</f>
        <v/>
      </c>
      <c r="D20" s="67" t="str">
        <f>IF(A20="","",VLOOKUP(A20,[1]令和3年度契約状況調査票!$E:$AR,9,FALSE))</f>
        <v/>
      </c>
      <c r="E20" s="23" t="str">
        <f>IF(A20="","",VLOOKUP(A20,[1]令和3年度契約状況調査票!$E:$AR,10,FALSE))</f>
        <v/>
      </c>
      <c r="F20" s="26" t="str">
        <f>IF(A20="","",VLOOKUP(A20,[1]令和3年度契約状況調査票!$E:$AR,11,FALSE))</f>
        <v/>
      </c>
      <c r="G20" s="27" t="str">
        <f>IF(A20="","",IF(VLOOKUP(A20,[1]令和3年度契約状況調査票!$E:$AR,12,FALSE)="②一般競争入札（総合評価方式）","一般競争入札"&amp;CHAR(10)&amp;"（総合評価方式）","一般競争入札"))</f>
        <v/>
      </c>
      <c r="H20" s="28" t="str">
        <f>IF(A20="","",IF(VLOOKUP(A20,[1]令和3年度契約状況調査票!$E:$AR,21,FALSE)="②同種の他の契約の予定価格を類推されるおそれがあるため公表しない","同種の他の契約の予定価格を類推されるおそれがあるため公表しない",IF(VLOOKUP(A20,[1]令和3年度契約状況調査票!$E:$AR,21,FALSE)="－","－",IF(VLOOKUP(A20,[1]令和3年度契約状況調査票!$E:$AR,7,FALSE)&lt;&gt;"",TEXT(VLOOKUP(A20,[1]令和3年度契約状況調査票!$E:$AR,14,FALSE),"#,##0円")&amp;CHAR(10)&amp;"(A)",VLOOKUP(A20,[1]令和3年度契約状況調査票!$E:$AR,14,FALSE)))))</f>
        <v/>
      </c>
      <c r="I20" s="28" t="str">
        <f>IF(A20="","",VLOOKUP(A20,[1]令和3年度契約状況調査票!$E:$AR,15,FALSE))</f>
        <v/>
      </c>
      <c r="J20" s="29" t="str">
        <f>IF(A20="","",IF(VLOOKUP(A20,[1]令和3年度契約状況調査票!$E:$AR,21,FALSE)="②同種の他の契約の予定価格を類推されるおそれがあるため公表しない","－",IF(VLOOKUP(A20,[1]令和3年度契約状況調査票!$E:$AR,21,FALSE)="－","－",IF(VLOOKUP(A20,[1]令和3年度契約状況調査票!$E:$AR,7,FALSE)&lt;&gt;"",TEXT(VLOOKUP(A20,[1]令和3年度契約状況調査票!$E:$AR,17,FALSE),"#.0%")&amp;CHAR(10)&amp;"(B/A×100)",VLOOKUP(A20,[1]令和3年度契約状況調査票!$E:$AR,17,FALSE)))))</f>
        <v/>
      </c>
      <c r="K20" s="30" t="str">
        <f>IF(A20="","",IF(VLOOKUP(A20,[1]令和3年度契約状況調査票!$E:$AR,27,FALSE)="①公益社団法人","公社",IF(VLOOKUP(A20,[1]令和3年度契約状況調査票!$E:$AR,27,FALSE)="②公益財団法人","公財","")))</f>
        <v/>
      </c>
      <c r="L20" s="30" t="str">
        <f>IF(A20="","",VLOOKUP(A20,[1]令和3年度契約状況調査票!$E:$AR,28,FALSE))</f>
        <v/>
      </c>
      <c r="M20" s="31" t="str">
        <f>IF(A20="","",IF(VLOOKUP(A20,[1]令和3年度契約状況調査票!$E:$AR,28,FALSE)="国所管",VLOOKUP(A20,[1]令和3年度契約状況調査票!$E:$AR,22,FALSE),""))</f>
        <v/>
      </c>
      <c r="N20" s="32" t="str">
        <f>IF(A20="","",IF(AND(P20="○",O20="分担契約/単価契約"),"単価契約"&amp;CHAR(10)&amp;"予定調達総額 "&amp;TEXT(VLOOKUP(A20,[1]令和3年度契約状況調査票!$E:$AR,16,FALSE),"#,##0円")&amp;"(B)"&amp;CHAR(10)&amp;"分担契約"&amp;CHAR(10)&amp;VLOOKUP(A20,[1]令和3年度契約状況調査票!$E:$AR,32,FALSE),IF(AND(P20="○",O20="分担契約"),"分担契約"&amp;CHAR(10)&amp;"契約総額 "&amp;TEXT(VLOOKUP(A20,[1]令和3年度契約状況調査票!$E:$AR,16,FALSE),"#,##0円")&amp;"(B)"&amp;CHAR(10)&amp;VLOOKUP(A20,[1]令和3年度契約状況調査票!$E:$AR,32,FALSE),(IF(O20="分担契約/単価契約","単価契約"&amp;CHAR(10)&amp;"予定調達総額 "&amp;TEXT(VLOOKUP(A20,[1]令和3年度契約状況調査票!$E:$AR,16,FALSE),"#,##0円")&amp;CHAR(10)&amp;"分担契約"&amp;CHAR(10)&amp;VLOOKUP(A20,[1]令和3年度契約状況調査票!$E:$AR,32,FALSE),IF(O20="分担契約","分担契約"&amp;CHAR(10)&amp;"契約総額 "&amp;TEXT(VLOOKUP(A20,[1]令和3年度契約状況調査票!$E:$AR,16,FALSE),"#,##0円")&amp;CHAR(10)&amp;VLOOKUP(A20,[1]令和3年度契約状況調査票!$E:$AR,32,FALSE),IF(O20="単価契約","単価契約"&amp;CHAR(10)&amp;"予定調達総額 "&amp;TEXT(VLOOKUP(A20,[1]令和3年度契約状況調査票!$E:$AR,16,FALSE),"#,##0円")&amp;CHAR(10)&amp;VLOOKUP(A20,[1]令和3年度契約状況調査票!$E:$AR,32,FALSE),VLOOKUP(A20,[1]令和3年度契約状況調査票!$E:$AR,32,FALSE))))))))</f>
        <v/>
      </c>
      <c r="O20" s="51" t="str">
        <f>IF(A20="","",VLOOKUP(A20,[1]令和3年度契約状況調査票!$E:$BY,53,FALSE))</f>
        <v/>
      </c>
      <c r="P20" s="51" t="str">
        <f>IF(A20="","",IF(VLOOKUP(A20,[1]令和3年度契約状況調査票!$E:$AR,21,FALSE)="②同種の他の契約の予定価格を類推されるおそれがあるため公表しない","×","○"))</f>
        <v/>
      </c>
    </row>
    <row r="21" spans="1:16" s="51" customFormat="1" ht="60" hidden="1" customHeight="1" x14ac:dyDescent="0.15">
      <c r="A21" s="66" t="str">
        <f>IF(MAX([1]令和3年度契約状況調査票!C14:E259)&gt;=ROW()-5,ROW()-5,"")</f>
        <v/>
      </c>
      <c r="B21" s="23" t="str">
        <f>IF(A21="","",VLOOKUP(A21,[1]令和3年度契約状況調査票!$E:$AR,5,FALSE))</f>
        <v/>
      </c>
      <c r="C21" s="24" t="str">
        <f>IF(A21="","",VLOOKUP(A21,[1]令和3年度契約状況調査票!$E:$AR,6,FALSE))</f>
        <v/>
      </c>
      <c r="D21" s="67" t="str">
        <f>IF(A21="","",VLOOKUP(A21,[1]令和3年度契約状況調査票!$E:$AR,9,FALSE))</f>
        <v/>
      </c>
      <c r="E21" s="23" t="str">
        <f>IF(A21="","",VLOOKUP(A21,[1]令和3年度契約状況調査票!$E:$AR,10,FALSE))</f>
        <v/>
      </c>
      <c r="F21" s="26" t="str">
        <f>IF(A21="","",VLOOKUP(A21,[1]令和3年度契約状況調査票!$E:$AR,11,FALSE))</f>
        <v/>
      </c>
      <c r="G21" s="27" t="str">
        <f>IF(A21="","",IF(VLOOKUP(A21,[1]令和3年度契約状況調査票!$E:$AR,12,FALSE)="②一般競争入札（総合評価方式）","一般競争入札"&amp;CHAR(10)&amp;"（総合評価方式）","一般競争入札"))</f>
        <v/>
      </c>
      <c r="H21" s="28" t="str">
        <f>IF(A21="","",IF(VLOOKUP(A21,[1]令和3年度契約状況調査票!$E:$AR,21,FALSE)="②同種の他の契約の予定価格を類推されるおそれがあるため公表しない","同種の他の契約の予定価格を類推されるおそれがあるため公表しない",IF(VLOOKUP(A21,[1]令和3年度契約状況調査票!$E:$AR,21,FALSE)="－","－",IF(VLOOKUP(A21,[1]令和3年度契約状況調査票!$E:$AR,7,FALSE)&lt;&gt;"",TEXT(VLOOKUP(A21,[1]令和3年度契約状況調査票!$E:$AR,14,FALSE),"#,##0円")&amp;CHAR(10)&amp;"(A)",VLOOKUP(A21,[1]令和3年度契約状況調査票!$E:$AR,14,FALSE)))))</f>
        <v/>
      </c>
      <c r="I21" s="28" t="str">
        <f>IF(A21="","",VLOOKUP(A21,[1]令和3年度契約状況調査票!$E:$AR,15,FALSE))</f>
        <v/>
      </c>
      <c r="J21" s="29" t="str">
        <f>IF(A21="","",IF(VLOOKUP(A21,[1]令和3年度契約状況調査票!$E:$AR,21,FALSE)="②同種の他の契約の予定価格を類推されるおそれがあるため公表しない","－",IF(VLOOKUP(A21,[1]令和3年度契約状況調査票!$E:$AR,21,FALSE)="－","－",IF(VLOOKUP(A21,[1]令和3年度契約状況調査票!$E:$AR,7,FALSE)&lt;&gt;"",TEXT(VLOOKUP(A21,[1]令和3年度契約状況調査票!$E:$AR,17,FALSE),"#.0%")&amp;CHAR(10)&amp;"(B/A×100)",VLOOKUP(A21,[1]令和3年度契約状況調査票!$E:$AR,17,FALSE)))))</f>
        <v/>
      </c>
      <c r="K21" s="30" t="str">
        <f>IF(A21="","",IF(VLOOKUP(A21,[1]令和3年度契約状況調査票!$E:$AR,27,FALSE)="①公益社団法人","公社",IF(VLOOKUP(A21,[1]令和3年度契約状況調査票!$E:$AR,27,FALSE)="②公益財団法人","公財","")))</f>
        <v/>
      </c>
      <c r="L21" s="30" t="str">
        <f>IF(A21="","",VLOOKUP(A21,[1]令和3年度契約状況調査票!$E:$AR,28,FALSE))</f>
        <v/>
      </c>
      <c r="M21" s="31" t="str">
        <f>IF(A21="","",IF(VLOOKUP(A21,[1]令和3年度契約状況調査票!$E:$AR,28,FALSE)="国所管",VLOOKUP(A21,[1]令和3年度契約状況調査票!$E:$AR,22,FALSE),""))</f>
        <v/>
      </c>
      <c r="N21" s="32" t="str">
        <f>IF(A21="","",IF(AND(P21="○",O21="分担契約/単価契約"),"単価契約"&amp;CHAR(10)&amp;"予定調達総額 "&amp;TEXT(VLOOKUP(A21,[1]令和3年度契約状況調査票!$E:$AR,16,FALSE),"#,##0円")&amp;"(B)"&amp;CHAR(10)&amp;"分担契約"&amp;CHAR(10)&amp;VLOOKUP(A21,[1]令和3年度契約状況調査票!$E:$AR,32,FALSE),IF(AND(P21="○",O21="分担契約"),"分担契約"&amp;CHAR(10)&amp;"契約総額 "&amp;TEXT(VLOOKUP(A21,[1]令和3年度契約状況調査票!$E:$AR,16,FALSE),"#,##0円")&amp;"(B)"&amp;CHAR(10)&amp;VLOOKUP(A21,[1]令和3年度契約状況調査票!$E:$AR,32,FALSE),(IF(O21="分担契約/単価契約","単価契約"&amp;CHAR(10)&amp;"予定調達総額 "&amp;TEXT(VLOOKUP(A21,[1]令和3年度契約状況調査票!$E:$AR,16,FALSE),"#,##0円")&amp;CHAR(10)&amp;"分担契約"&amp;CHAR(10)&amp;VLOOKUP(A21,[1]令和3年度契約状況調査票!$E:$AR,32,FALSE),IF(O21="分担契約","分担契約"&amp;CHAR(10)&amp;"契約総額 "&amp;TEXT(VLOOKUP(A21,[1]令和3年度契約状況調査票!$E:$AR,16,FALSE),"#,##0円")&amp;CHAR(10)&amp;VLOOKUP(A21,[1]令和3年度契約状況調査票!$E:$AR,32,FALSE),IF(O21="単価契約","単価契約"&amp;CHAR(10)&amp;"予定調達総額 "&amp;TEXT(VLOOKUP(A21,[1]令和3年度契約状況調査票!$E:$AR,16,FALSE),"#,##0円")&amp;CHAR(10)&amp;VLOOKUP(A21,[1]令和3年度契約状況調査票!$E:$AR,32,FALSE),VLOOKUP(A21,[1]令和3年度契約状況調査票!$E:$AR,32,FALSE))))))))</f>
        <v/>
      </c>
      <c r="O21" s="51" t="str">
        <f>IF(A21="","",VLOOKUP(A21,[1]令和3年度契約状況調査票!$E:$BY,53,FALSE))</f>
        <v/>
      </c>
      <c r="P21" s="51" t="str">
        <f>IF(A21="","",IF(VLOOKUP(A21,[1]令和3年度契約状況調査票!$E:$AR,21,FALSE)="②同種の他の契約の予定価格を類推されるおそれがあるため公表しない","×","○"))</f>
        <v/>
      </c>
    </row>
    <row r="22" spans="1:16" s="51" customFormat="1" ht="60" hidden="1" customHeight="1" x14ac:dyDescent="0.15">
      <c r="A22" s="66" t="str">
        <f>IF(MAX([1]令和3年度契約状況調査票!C15:E260)&gt;=ROW()-5,ROW()-5,"")</f>
        <v/>
      </c>
      <c r="B22" s="23" t="str">
        <f>IF(A22="","",VLOOKUP(A22,[1]令和3年度契約状況調査票!$E:$AR,5,FALSE))</f>
        <v/>
      </c>
      <c r="C22" s="24" t="str">
        <f>IF(A22="","",VLOOKUP(A22,[1]令和3年度契約状況調査票!$E:$AR,6,FALSE))</f>
        <v/>
      </c>
      <c r="D22" s="67" t="str">
        <f>IF(A22="","",VLOOKUP(A22,[1]令和3年度契約状況調査票!$E:$AR,9,FALSE))</f>
        <v/>
      </c>
      <c r="E22" s="23" t="str">
        <f>IF(A22="","",VLOOKUP(A22,[1]令和3年度契約状況調査票!$E:$AR,10,FALSE))</f>
        <v/>
      </c>
      <c r="F22" s="26" t="str">
        <f>IF(A22="","",VLOOKUP(A22,[1]令和3年度契約状況調査票!$E:$AR,11,FALSE))</f>
        <v/>
      </c>
      <c r="G22" s="27" t="str">
        <f>IF(A22="","",IF(VLOOKUP(A22,[1]令和3年度契約状況調査票!$E:$AR,12,FALSE)="②一般競争入札（総合評価方式）","一般競争入札"&amp;CHAR(10)&amp;"（総合評価方式）","一般競争入札"))</f>
        <v/>
      </c>
      <c r="H22" s="28" t="str">
        <f>IF(A22="","",IF(VLOOKUP(A22,[1]令和3年度契約状況調査票!$E:$AR,21,FALSE)="②同種の他の契約の予定価格を類推されるおそれがあるため公表しない","同種の他の契約の予定価格を類推されるおそれがあるため公表しない",IF(VLOOKUP(A22,[1]令和3年度契約状況調査票!$E:$AR,21,FALSE)="－","－",IF(VLOOKUP(A22,[1]令和3年度契約状況調査票!$E:$AR,7,FALSE)&lt;&gt;"",TEXT(VLOOKUP(A22,[1]令和3年度契約状況調査票!$E:$AR,14,FALSE),"#,##0円")&amp;CHAR(10)&amp;"(A)",VLOOKUP(A22,[1]令和3年度契約状況調査票!$E:$AR,14,FALSE)))))</f>
        <v/>
      </c>
      <c r="I22" s="28" t="str">
        <f>IF(A22="","",VLOOKUP(A22,[1]令和3年度契約状況調査票!$E:$AR,15,FALSE))</f>
        <v/>
      </c>
      <c r="J22" s="29" t="str">
        <f>IF(A22="","",IF(VLOOKUP(A22,[1]令和3年度契約状況調査票!$E:$AR,21,FALSE)="②同種の他の契約の予定価格を類推されるおそれがあるため公表しない","－",IF(VLOOKUP(A22,[1]令和3年度契約状況調査票!$E:$AR,21,FALSE)="－","－",IF(VLOOKUP(A22,[1]令和3年度契約状況調査票!$E:$AR,7,FALSE)&lt;&gt;"",TEXT(VLOOKUP(A22,[1]令和3年度契約状況調査票!$E:$AR,17,FALSE),"#.0%")&amp;CHAR(10)&amp;"(B/A×100)",VLOOKUP(A22,[1]令和3年度契約状況調査票!$E:$AR,17,FALSE)))))</f>
        <v/>
      </c>
      <c r="K22" s="30" t="str">
        <f>IF(A22="","",IF(VLOOKUP(A22,[1]令和3年度契約状況調査票!$E:$AR,27,FALSE)="①公益社団法人","公社",IF(VLOOKUP(A22,[1]令和3年度契約状況調査票!$E:$AR,27,FALSE)="②公益財団法人","公財","")))</f>
        <v/>
      </c>
      <c r="L22" s="30" t="str">
        <f>IF(A22="","",VLOOKUP(A22,[1]令和3年度契約状況調査票!$E:$AR,28,FALSE))</f>
        <v/>
      </c>
      <c r="M22" s="31" t="str">
        <f>IF(A22="","",IF(VLOOKUP(A22,[1]令和3年度契約状況調査票!$E:$AR,28,FALSE)="国所管",VLOOKUP(A22,[1]令和3年度契約状況調査票!$E:$AR,22,FALSE),""))</f>
        <v/>
      </c>
      <c r="N22" s="32" t="str">
        <f>IF(A22="","",IF(AND(P22="○",O22="分担契約/単価契約"),"単価契約"&amp;CHAR(10)&amp;"予定調達総額 "&amp;TEXT(VLOOKUP(A22,[1]令和3年度契約状況調査票!$E:$AR,16,FALSE),"#,##0円")&amp;"(B)"&amp;CHAR(10)&amp;"分担契約"&amp;CHAR(10)&amp;VLOOKUP(A22,[1]令和3年度契約状況調査票!$E:$AR,32,FALSE),IF(AND(P22="○",O22="分担契約"),"分担契約"&amp;CHAR(10)&amp;"契約総額 "&amp;TEXT(VLOOKUP(A22,[1]令和3年度契約状況調査票!$E:$AR,16,FALSE),"#,##0円")&amp;"(B)"&amp;CHAR(10)&amp;VLOOKUP(A22,[1]令和3年度契約状況調査票!$E:$AR,32,FALSE),(IF(O22="分担契約/単価契約","単価契約"&amp;CHAR(10)&amp;"予定調達総額 "&amp;TEXT(VLOOKUP(A22,[1]令和3年度契約状況調査票!$E:$AR,16,FALSE),"#,##0円")&amp;CHAR(10)&amp;"分担契約"&amp;CHAR(10)&amp;VLOOKUP(A22,[1]令和3年度契約状況調査票!$E:$AR,32,FALSE),IF(O22="分担契約","分担契約"&amp;CHAR(10)&amp;"契約総額 "&amp;TEXT(VLOOKUP(A22,[1]令和3年度契約状況調査票!$E:$AR,16,FALSE),"#,##0円")&amp;CHAR(10)&amp;VLOOKUP(A22,[1]令和3年度契約状況調査票!$E:$AR,32,FALSE),IF(O22="単価契約","単価契約"&amp;CHAR(10)&amp;"予定調達総額 "&amp;TEXT(VLOOKUP(A22,[1]令和3年度契約状況調査票!$E:$AR,16,FALSE),"#,##0円")&amp;CHAR(10)&amp;VLOOKUP(A22,[1]令和3年度契約状況調査票!$E:$AR,32,FALSE),VLOOKUP(A22,[1]令和3年度契約状況調査票!$E:$AR,32,FALSE))))))))</f>
        <v/>
      </c>
      <c r="O22" s="51" t="str">
        <f>IF(A22="","",VLOOKUP(A22,[1]令和3年度契約状況調査票!$E:$BY,53,FALSE))</f>
        <v/>
      </c>
      <c r="P22" s="51" t="str">
        <f>IF(A22="","",IF(VLOOKUP(A22,[1]令和3年度契約状況調査票!$E:$AR,21,FALSE)="②同種の他の契約の予定価格を類推されるおそれがあるため公表しない","×","○"))</f>
        <v/>
      </c>
    </row>
    <row r="23" spans="1:16" s="51" customFormat="1" ht="60" hidden="1" customHeight="1" x14ac:dyDescent="0.15">
      <c r="A23" s="66" t="str">
        <f>IF(MAX([1]令和3年度契約状況調査票!C16:E261)&gt;=ROW()-5,ROW()-5,"")</f>
        <v/>
      </c>
      <c r="B23" s="23" t="str">
        <f>IF(A23="","",VLOOKUP(A23,[1]令和3年度契約状況調査票!$E:$AR,5,FALSE))</f>
        <v/>
      </c>
      <c r="C23" s="24" t="str">
        <f>IF(A23="","",VLOOKUP(A23,[1]令和3年度契約状況調査票!$E:$AR,6,FALSE))</f>
        <v/>
      </c>
      <c r="D23" s="67" t="str">
        <f>IF(A23="","",VLOOKUP(A23,[1]令和3年度契約状況調査票!$E:$AR,9,FALSE))</f>
        <v/>
      </c>
      <c r="E23" s="23" t="str">
        <f>IF(A23="","",VLOOKUP(A23,[1]令和3年度契約状況調査票!$E:$AR,10,FALSE))</f>
        <v/>
      </c>
      <c r="F23" s="26" t="str">
        <f>IF(A23="","",VLOOKUP(A23,[1]令和3年度契約状況調査票!$E:$AR,11,FALSE))</f>
        <v/>
      </c>
      <c r="G23" s="27" t="str">
        <f>IF(A23="","",IF(VLOOKUP(A23,[1]令和3年度契約状況調査票!$E:$AR,12,FALSE)="②一般競争入札（総合評価方式）","一般競争入札"&amp;CHAR(10)&amp;"（総合評価方式）","一般競争入札"))</f>
        <v/>
      </c>
      <c r="H23" s="28" t="str">
        <f>IF(A23="","",IF(VLOOKUP(A23,[1]令和3年度契約状況調査票!$E:$AR,21,FALSE)="②同種の他の契約の予定価格を類推されるおそれがあるため公表しない","同種の他の契約の予定価格を類推されるおそれがあるため公表しない",IF(VLOOKUP(A23,[1]令和3年度契約状況調査票!$E:$AR,21,FALSE)="－","－",IF(VLOOKUP(A23,[1]令和3年度契約状況調査票!$E:$AR,7,FALSE)&lt;&gt;"",TEXT(VLOOKUP(A23,[1]令和3年度契約状況調査票!$E:$AR,14,FALSE),"#,##0円")&amp;CHAR(10)&amp;"(A)",VLOOKUP(A23,[1]令和3年度契約状況調査票!$E:$AR,14,FALSE)))))</f>
        <v/>
      </c>
      <c r="I23" s="28" t="str">
        <f>IF(A23="","",VLOOKUP(A23,[1]令和3年度契約状況調査票!$E:$AR,15,FALSE))</f>
        <v/>
      </c>
      <c r="J23" s="29" t="str">
        <f>IF(A23="","",IF(VLOOKUP(A23,[1]令和3年度契約状況調査票!$E:$AR,21,FALSE)="②同種の他の契約の予定価格を類推されるおそれがあるため公表しない","－",IF(VLOOKUP(A23,[1]令和3年度契約状況調査票!$E:$AR,21,FALSE)="－","－",IF(VLOOKUP(A23,[1]令和3年度契約状況調査票!$E:$AR,7,FALSE)&lt;&gt;"",TEXT(VLOOKUP(A23,[1]令和3年度契約状況調査票!$E:$AR,17,FALSE),"#.0%")&amp;CHAR(10)&amp;"(B/A×100)",VLOOKUP(A23,[1]令和3年度契約状況調査票!$E:$AR,17,FALSE)))))</f>
        <v/>
      </c>
      <c r="K23" s="30" t="str">
        <f>IF(A23="","",IF(VLOOKUP(A23,[1]令和3年度契約状況調査票!$E:$AR,27,FALSE)="①公益社団法人","公社",IF(VLOOKUP(A23,[1]令和3年度契約状況調査票!$E:$AR,27,FALSE)="②公益財団法人","公財","")))</f>
        <v/>
      </c>
      <c r="L23" s="30" t="str">
        <f>IF(A23="","",VLOOKUP(A23,[1]令和3年度契約状況調査票!$E:$AR,28,FALSE))</f>
        <v/>
      </c>
      <c r="M23" s="31" t="str">
        <f>IF(A23="","",IF(VLOOKUP(A23,[1]令和3年度契約状況調査票!$E:$AR,28,FALSE)="国所管",VLOOKUP(A23,[1]令和3年度契約状況調査票!$E:$AR,22,FALSE),""))</f>
        <v/>
      </c>
      <c r="N23" s="32" t="str">
        <f>IF(A23="","",IF(AND(P23="○",O23="分担契約/単価契約"),"単価契約"&amp;CHAR(10)&amp;"予定調達総額 "&amp;TEXT(VLOOKUP(A23,[1]令和3年度契約状況調査票!$E:$AR,16,FALSE),"#,##0円")&amp;"(B)"&amp;CHAR(10)&amp;"分担契約"&amp;CHAR(10)&amp;VLOOKUP(A23,[1]令和3年度契約状況調査票!$E:$AR,32,FALSE),IF(AND(P23="○",O23="分担契約"),"分担契約"&amp;CHAR(10)&amp;"契約総額 "&amp;TEXT(VLOOKUP(A23,[1]令和3年度契約状況調査票!$E:$AR,16,FALSE),"#,##0円")&amp;"(B)"&amp;CHAR(10)&amp;VLOOKUP(A23,[1]令和3年度契約状況調査票!$E:$AR,32,FALSE),(IF(O23="分担契約/単価契約","単価契約"&amp;CHAR(10)&amp;"予定調達総額 "&amp;TEXT(VLOOKUP(A23,[1]令和3年度契約状況調査票!$E:$AR,16,FALSE),"#,##0円")&amp;CHAR(10)&amp;"分担契約"&amp;CHAR(10)&amp;VLOOKUP(A23,[1]令和3年度契約状況調査票!$E:$AR,32,FALSE),IF(O23="分担契約","分担契約"&amp;CHAR(10)&amp;"契約総額 "&amp;TEXT(VLOOKUP(A23,[1]令和3年度契約状況調査票!$E:$AR,16,FALSE),"#,##0円")&amp;CHAR(10)&amp;VLOOKUP(A23,[1]令和3年度契約状況調査票!$E:$AR,32,FALSE),IF(O23="単価契約","単価契約"&amp;CHAR(10)&amp;"予定調達総額 "&amp;TEXT(VLOOKUP(A23,[1]令和3年度契約状況調査票!$E:$AR,16,FALSE),"#,##0円")&amp;CHAR(10)&amp;VLOOKUP(A23,[1]令和3年度契約状況調査票!$E:$AR,32,FALSE),VLOOKUP(A23,[1]令和3年度契約状況調査票!$E:$AR,32,FALSE))))))))</f>
        <v/>
      </c>
      <c r="O23" s="51" t="str">
        <f>IF(A23="","",VLOOKUP(A23,[1]令和3年度契約状況調査票!$E:$BY,53,FALSE))</f>
        <v/>
      </c>
      <c r="P23" s="51" t="str">
        <f>IF(A23="","",IF(VLOOKUP(A23,[1]令和3年度契約状況調査票!$E:$AR,21,FALSE)="②同種の他の契約の予定価格を類推されるおそれがあるため公表しない","×","○"))</f>
        <v/>
      </c>
    </row>
    <row r="24" spans="1:16" s="51" customFormat="1" ht="60" hidden="1" customHeight="1" x14ac:dyDescent="0.15">
      <c r="A24" s="66" t="str">
        <f>IF(MAX([1]令和3年度契約状況調査票!C17:E262)&gt;=ROW()-5,ROW()-5,"")</f>
        <v/>
      </c>
      <c r="B24" s="23" t="str">
        <f>IF(A24="","",VLOOKUP(A24,[1]令和3年度契約状況調査票!$E:$AR,5,FALSE))</f>
        <v/>
      </c>
      <c r="C24" s="24" t="str">
        <f>IF(A24="","",VLOOKUP(A24,[1]令和3年度契約状況調査票!$E:$AR,6,FALSE))</f>
        <v/>
      </c>
      <c r="D24" s="67" t="str">
        <f>IF(A24="","",VLOOKUP(A24,[1]令和3年度契約状況調査票!$E:$AR,9,FALSE))</f>
        <v/>
      </c>
      <c r="E24" s="23" t="str">
        <f>IF(A24="","",VLOOKUP(A24,[1]令和3年度契約状況調査票!$E:$AR,10,FALSE))</f>
        <v/>
      </c>
      <c r="F24" s="26" t="str">
        <f>IF(A24="","",VLOOKUP(A24,[1]令和3年度契約状況調査票!$E:$AR,11,FALSE))</f>
        <v/>
      </c>
      <c r="G24" s="27" t="str">
        <f>IF(A24="","",IF(VLOOKUP(A24,[1]令和3年度契約状況調査票!$E:$AR,12,FALSE)="②一般競争入札（総合評価方式）","一般競争入札"&amp;CHAR(10)&amp;"（総合評価方式）","一般競争入札"))</f>
        <v/>
      </c>
      <c r="H24" s="28" t="str">
        <f>IF(A24="","",IF(VLOOKUP(A24,[1]令和3年度契約状況調査票!$E:$AR,21,FALSE)="②同種の他の契約の予定価格を類推されるおそれがあるため公表しない","同種の他の契約の予定価格を類推されるおそれがあるため公表しない",IF(VLOOKUP(A24,[1]令和3年度契約状況調査票!$E:$AR,21,FALSE)="－","－",IF(VLOOKUP(A24,[1]令和3年度契約状況調査票!$E:$AR,7,FALSE)&lt;&gt;"",TEXT(VLOOKUP(A24,[1]令和3年度契約状況調査票!$E:$AR,14,FALSE),"#,##0円")&amp;CHAR(10)&amp;"(A)",VLOOKUP(A24,[1]令和3年度契約状況調査票!$E:$AR,14,FALSE)))))</f>
        <v/>
      </c>
      <c r="I24" s="28" t="str">
        <f>IF(A24="","",VLOOKUP(A24,[1]令和3年度契約状況調査票!$E:$AR,15,FALSE))</f>
        <v/>
      </c>
      <c r="J24" s="29" t="str">
        <f>IF(A24="","",IF(VLOOKUP(A24,[1]令和3年度契約状況調査票!$E:$AR,21,FALSE)="②同種の他の契約の予定価格を類推されるおそれがあるため公表しない","－",IF(VLOOKUP(A24,[1]令和3年度契約状況調査票!$E:$AR,21,FALSE)="－","－",IF(VLOOKUP(A24,[1]令和3年度契約状況調査票!$E:$AR,7,FALSE)&lt;&gt;"",TEXT(VLOOKUP(A24,[1]令和3年度契約状況調査票!$E:$AR,17,FALSE),"#.0%")&amp;CHAR(10)&amp;"(B/A×100)",VLOOKUP(A24,[1]令和3年度契約状況調査票!$E:$AR,17,FALSE)))))</f>
        <v/>
      </c>
      <c r="K24" s="30" t="str">
        <f>IF(A24="","",IF(VLOOKUP(A24,[1]令和3年度契約状況調査票!$E:$AR,27,FALSE)="①公益社団法人","公社",IF(VLOOKUP(A24,[1]令和3年度契約状況調査票!$E:$AR,27,FALSE)="②公益財団法人","公財","")))</f>
        <v/>
      </c>
      <c r="L24" s="30" t="str">
        <f>IF(A24="","",VLOOKUP(A24,[1]令和3年度契約状況調査票!$E:$AR,28,FALSE))</f>
        <v/>
      </c>
      <c r="M24" s="31" t="str">
        <f>IF(A24="","",IF(VLOOKUP(A24,[1]令和3年度契約状況調査票!$E:$AR,28,FALSE)="国所管",VLOOKUP(A24,[1]令和3年度契約状況調査票!$E:$AR,22,FALSE),""))</f>
        <v/>
      </c>
      <c r="N24" s="32" t="str">
        <f>IF(A24="","",IF(AND(P24="○",O24="分担契約/単価契約"),"単価契約"&amp;CHAR(10)&amp;"予定調達総額 "&amp;TEXT(VLOOKUP(A24,[1]令和3年度契約状況調査票!$E:$AR,16,FALSE),"#,##0円")&amp;"(B)"&amp;CHAR(10)&amp;"分担契約"&amp;CHAR(10)&amp;VLOOKUP(A24,[1]令和3年度契約状況調査票!$E:$AR,32,FALSE),IF(AND(P24="○",O24="分担契約"),"分担契約"&amp;CHAR(10)&amp;"契約総額 "&amp;TEXT(VLOOKUP(A24,[1]令和3年度契約状況調査票!$E:$AR,16,FALSE),"#,##0円")&amp;"(B)"&amp;CHAR(10)&amp;VLOOKUP(A24,[1]令和3年度契約状況調査票!$E:$AR,32,FALSE),(IF(O24="分担契約/単価契約","単価契約"&amp;CHAR(10)&amp;"予定調達総額 "&amp;TEXT(VLOOKUP(A24,[1]令和3年度契約状況調査票!$E:$AR,16,FALSE),"#,##0円")&amp;CHAR(10)&amp;"分担契約"&amp;CHAR(10)&amp;VLOOKUP(A24,[1]令和3年度契約状況調査票!$E:$AR,32,FALSE),IF(O24="分担契約","分担契約"&amp;CHAR(10)&amp;"契約総額 "&amp;TEXT(VLOOKUP(A24,[1]令和3年度契約状況調査票!$E:$AR,16,FALSE),"#,##0円")&amp;CHAR(10)&amp;VLOOKUP(A24,[1]令和3年度契約状況調査票!$E:$AR,32,FALSE),IF(O24="単価契約","単価契約"&amp;CHAR(10)&amp;"予定調達総額 "&amp;TEXT(VLOOKUP(A24,[1]令和3年度契約状況調査票!$E:$AR,16,FALSE),"#,##0円")&amp;CHAR(10)&amp;VLOOKUP(A24,[1]令和3年度契約状況調査票!$E:$AR,32,FALSE),VLOOKUP(A24,[1]令和3年度契約状況調査票!$E:$AR,32,FALSE))))))))</f>
        <v/>
      </c>
      <c r="O24" s="51" t="str">
        <f>IF(A24="","",VLOOKUP(A24,[1]令和3年度契約状況調査票!$E:$BY,53,FALSE))</f>
        <v/>
      </c>
      <c r="P24" s="51" t="str">
        <f>IF(A24="","",IF(VLOOKUP(A24,[1]令和3年度契約状況調査票!$E:$AR,21,FALSE)="②同種の他の契約の予定価格を類推されるおそれがあるため公表しない","×","○"))</f>
        <v/>
      </c>
    </row>
    <row r="25" spans="1:16" s="51" customFormat="1" ht="60" hidden="1" customHeight="1" x14ac:dyDescent="0.15">
      <c r="A25" s="66" t="str">
        <f>IF(MAX([1]令和3年度契約状況調査票!C18:E263)&gt;=ROW()-5,ROW()-5,"")</f>
        <v/>
      </c>
      <c r="B25" s="23" t="str">
        <f>IF(A25="","",VLOOKUP(A25,[1]令和3年度契約状況調査票!$E:$AR,5,FALSE))</f>
        <v/>
      </c>
      <c r="C25" s="24" t="str">
        <f>IF(A25="","",VLOOKUP(A25,[1]令和3年度契約状況調査票!$E:$AR,6,FALSE))</f>
        <v/>
      </c>
      <c r="D25" s="67" t="str">
        <f>IF(A25="","",VLOOKUP(A25,[1]令和3年度契約状況調査票!$E:$AR,9,FALSE))</f>
        <v/>
      </c>
      <c r="E25" s="23" t="str">
        <f>IF(A25="","",VLOOKUP(A25,[1]令和3年度契約状況調査票!$E:$AR,10,FALSE))</f>
        <v/>
      </c>
      <c r="F25" s="26" t="str">
        <f>IF(A25="","",VLOOKUP(A25,[1]令和3年度契約状況調査票!$E:$AR,11,FALSE))</f>
        <v/>
      </c>
      <c r="G25" s="27" t="str">
        <f>IF(A25="","",IF(VLOOKUP(A25,[1]令和3年度契約状況調査票!$E:$AR,12,FALSE)="②一般競争入札（総合評価方式）","一般競争入札"&amp;CHAR(10)&amp;"（総合評価方式）","一般競争入札"))</f>
        <v/>
      </c>
      <c r="H25" s="28" t="str">
        <f>IF(A25="","",IF(VLOOKUP(A25,[1]令和3年度契約状況調査票!$E:$AR,21,FALSE)="②同種の他の契約の予定価格を類推されるおそれがあるため公表しない","同種の他の契約の予定価格を類推されるおそれがあるため公表しない",IF(VLOOKUP(A25,[1]令和3年度契約状況調査票!$E:$AR,21,FALSE)="－","－",IF(VLOOKUP(A25,[1]令和3年度契約状況調査票!$E:$AR,7,FALSE)&lt;&gt;"",TEXT(VLOOKUP(A25,[1]令和3年度契約状況調査票!$E:$AR,14,FALSE),"#,##0円")&amp;CHAR(10)&amp;"(A)",VLOOKUP(A25,[1]令和3年度契約状況調査票!$E:$AR,14,FALSE)))))</f>
        <v/>
      </c>
      <c r="I25" s="28" t="str">
        <f>IF(A25="","",VLOOKUP(A25,[1]令和3年度契約状況調査票!$E:$AR,15,FALSE))</f>
        <v/>
      </c>
      <c r="J25" s="29" t="str">
        <f>IF(A25="","",IF(VLOOKUP(A25,[1]令和3年度契約状況調査票!$E:$AR,21,FALSE)="②同種の他の契約の予定価格を類推されるおそれがあるため公表しない","－",IF(VLOOKUP(A25,[1]令和3年度契約状況調査票!$E:$AR,21,FALSE)="－","－",IF(VLOOKUP(A25,[1]令和3年度契約状況調査票!$E:$AR,7,FALSE)&lt;&gt;"",TEXT(VLOOKUP(A25,[1]令和3年度契約状況調査票!$E:$AR,17,FALSE),"#.0%")&amp;CHAR(10)&amp;"(B/A×100)",VLOOKUP(A25,[1]令和3年度契約状況調査票!$E:$AR,17,FALSE)))))</f>
        <v/>
      </c>
      <c r="K25" s="30" t="str">
        <f>IF(A25="","",IF(VLOOKUP(A25,[1]令和3年度契約状況調査票!$E:$AR,27,FALSE)="①公益社団法人","公社",IF(VLOOKUP(A25,[1]令和3年度契約状況調査票!$E:$AR,27,FALSE)="②公益財団法人","公財","")))</f>
        <v/>
      </c>
      <c r="L25" s="30" t="str">
        <f>IF(A25="","",VLOOKUP(A25,[1]令和3年度契約状況調査票!$E:$AR,28,FALSE))</f>
        <v/>
      </c>
      <c r="M25" s="31" t="str">
        <f>IF(A25="","",IF(VLOOKUP(A25,[1]令和3年度契約状況調査票!$E:$AR,28,FALSE)="国所管",VLOOKUP(A25,[1]令和3年度契約状況調査票!$E:$AR,22,FALSE),""))</f>
        <v/>
      </c>
      <c r="N25" s="32" t="str">
        <f>IF(A25="","",IF(AND(P25="○",O25="分担契約/単価契約"),"単価契約"&amp;CHAR(10)&amp;"予定調達総額 "&amp;TEXT(VLOOKUP(A25,[1]令和3年度契約状況調査票!$E:$AR,16,FALSE),"#,##0円")&amp;"(B)"&amp;CHAR(10)&amp;"分担契約"&amp;CHAR(10)&amp;VLOOKUP(A25,[1]令和3年度契約状況調査票!$E:$AR,32,FALSE),IF(AND(P25="○",O25="分担契約"),"分担契約"&amp;CHAR(10)&amp;"契約総額 "&amp;TEXT(VLOOKUP(A25,[1]令和3年度契約状況調査票!$E:$AR,16,FALSE),"#,##0円")&amp;"(B)"&amp;CHAR(10)&amp;VLOOKUP(A25,[1]令和3年度契約状況調査票!$E:$AR,32,FALSE),(IF(O25="分担契約/単価契約","単価契約"&amp;CHAR(10)&amp;"予定調達総額 "&amp;TEXT(VLOOKUP(A25,[1]令和3年度契約状況調査票!$E:$AR,16,FALSE),"#,##0円")&amp;CHAR(10)&amp;"分担契約"&amp;CHAR(10)&amp;VLOOKUP(A25,[1]令和3年度契約状況調査票!$E:$AR,32,FALSE),IF(O25="分担契約","分担契約"&amp;CHAR(10)&amp;"契約総額 "&amp;TEXT(VLOOKUP(A25,[1]令和3年度契約状況調査票!$E:$AR,16,FALSE),"#,##0円")&amp;CHAR(10)&amp;VLOOKUP(A25,[1]令和3年度契約状況調査票!$E:$AR,32,FALSE),IF(O25="単価契約","単価契約"&amp;CHAR(10)&amp;"予定調達総額 "&amp;TEXT(VLOOKUP(A25,[1]令和3年度契約状況調査票!$E:$AR,16,FALSE),"#,##0円")&amp;CHAR(10)&amp;VLOOKUP(A25,[1]令和3年度契約状況調査票!$E:$AR,32,FALSE),VLOOKUP(A25,[1]令和3年度契約状況調査票!$E:$AR,32,FALSE))))))))</f>
        <v/>
      </c>
      <c r="O25" s="51" t="str">
        <f>IF(A25="","",VLOOKUP(A25,[1]令和3年度契約状況調査票!$E:$BY,53,FALSE))</f>
        <v/>
      </c>
      <c r="P25" s="51" t="str">
        <f>IF(A25="","",IF(VLOOKUP(A25,[1]令和3年度契約状況調査票!$E:$AR,21,FALSE)="②同種の他の契約の予定価格を類推されるおそれがあるため公表しない","×","○"))</f>
        <v/>
      </c>
    </row>
    <row r="26" spans="1:16" s="51" customFormat="1" ht="60" hidden="1" customHeight="1" x14ac:dyDescent="0.15">
      <c r="A26" s="66" t="str">
        <f>IF(MAX([1]令和3年度契約状況調査票!C19:E264)&gt;=ROW()-5,ROW()-5,"")</f>
        <v/>
      </c>
      <c r="B26" s="23" t="str">
        <f>IF(A26="","",VLOOKUP(A26,[1]令和3年度契約状況調査票!$E:$AR,5,FALSE))</f>
        <v/>
      </c>
      <c r="C26" s="24" t="str">
        <f>IF(A26="","",VLOOKUP(A26,[1]令和3年度契約状況調査票!$E:$AR,6,FALSE))</f>
        <v/>
      </c>
      <c r="D26" s="67" t="str">
        <f>IF(A26="","",VLOOKUP(A26,[1]令和3年度契約状況調査票!$E:$AR,9,FALSE))</f>
        <v/>
      </c>
      <c r="E26" s="23" t="str">
        <f>IF(A26="","",VLOOKUP(A26,[1]令和3年度契約状況調査票!$E:$AR,10,FALSE))</f>
        <v/>
      </c>
      <c r="F26" s="26" t="str">
        <f>IF(A26="","",VLOOKUP(A26,[1]令和3年度契約状況調査票!$E:$AR,11,FALSE))</f>
        <v/>
      </c>
      <c r="G26" s="27" t="str">
        <f>IF(A26="","",IF(VLOOKUP(A26,[1]令和3年度契約状況調査票!$E:$AR,12,FALSE)="②一般競争入札（総合評価方式）","一般競争入札"&amp;CHAR(10)&amp;"（総合評価方式）","一般競争入札"))</f>
        <v/>
      </c>
      <c r="H26" s="28" t="str">
        <f>IF(A26="","",IF(VLOOKUP(A26,[1]令和3年度契約状況調査票!$E:$AR,21,FALSE)="②同種の他の契約の予定価格を類推されるおそれがあるため公表しない","同種の他の契約の予定価格を類推されるおそれがあるため公表しない",IF(VLOOKUP(A26,[1]令和3年度契約状況調査票!$E:$AR,21,FALSE)="－","－",IF(VLOOKUP(A26,[1]令和3年度契約状況調査票!$E:$AR,7,FALSE)&lt;&gt;"",TEXT(VLOOKUP(A26,[1]令和3年度契約状況調査票!$E:$AR,14,FALSE),"#,##0円")&amp;CHAR(10)&amp;"(A)",VLOOKUP(A26,[1]令和3年度契約状況調査票!$E:$AR,14,FALSE)))))</f>
        <v/>
      </c>
      <c r="I26" s="28" t="str">
        <f>IF(A26="","",VLOOKUP(A26,[1]令和3年度契約状況調査票!$E:$AR,15,FALSE))</f>
        <v/>
      </c>
      <c r="J26" s="29" t="str">
        <f>IF(A26="","",IF(VLOOKUP(A26,[1]令和3年度契約状況調査票!$E:$AR,21,FALSE)="②同種の他の契約の予定価格を類推されるおそれがあるため公表しない","－",IF(VLOOKUP(A26,[1]令和3年度契約状況調査票!$E:$AR,21,FALSE)="－","－",IF(VLOOKUP(A26,[1]令和3年度契約状況調査票!$E:$AR,7,FALSE)&lt;&gt;"",TEXT(VLOOKUP(A26,[1]令和3年度契約状況調査票!$E:$AR,17,FALSE),"#.0%")&amp;CHAR(10)&amp;"(B/A×100)",VLOOKUP(A26,[1]令和3年度契約状況調査票!$E:$AR,17,FALSE)))))</f>
        <v/>
      </c>
      <c r="K26" s="30" t="str">
        <f>IF(A26="","",IF(VLOOKUP(A26,[1]令和3年度契約状況調査票!$E:$AR,27,FALSE)="①公益社団法人","公社",IF(VLOOKUP(A26,[1]令和3年度契約状況調査票!$E:$AR,27,FALSE)="②公益財団法人","公財","")))</f>
        <v/>
      </c>
      <c r="L26" s="30" t="str">
        <f>IF(A26="","",VLOOKUP(A26,[1]令和3年度契約状況調査票!$E:$AR,28,FALSE))</f>
        <v/>
      </c>
      <c r="M26" s="31" t="str">
        <f>IF(A26="","",IF(VLOOKUP(A26,[1]令和3年度契約状況調査票!$E:$AR,28,FALSE)="国所管",VLOOKUP(A26,[1]令和3年度契約状況調査票!$E:$AR,22,FALSE),""))</f>
        <v/>
      </c>
      <c r="N26" s="32" t="str">
        <f>IF(A26="","",IF(AND(P26="○",O26="分担契約/単価契約"),"単価契約"&amp;CHAR(10)&amp;"予定調達総額 "&amp;TEXT(VLOOKUP(A26,[1]令和3年度契約状況調査票!$E:$AR,16,FALSE),"#,##0円")&amp;"(B)"&amp;CHAR(10)&amp;"分担契約"&amp;CHAR(10)&amp;VLOOKUP(A26,[1]令和3年度契約状況調査票!$E:$AR,32,FALSE),IF(AND(P26="○",O26="分担契約"),"分担契約"&amp;CHAR(10)&amp;"契約総額 "&amp;TEXT(VLOOKUP(A26,[1]令和3年度契約状況調査票!$E:$AR,16,FALSE),"#,##0円")&amp;"(B)"&amp;CHAR(10)&amp;VLOOKUP(A26,[1]令和3年度契約状況調査票!$E:$AR,32,FALSE),(IF(O26="分担契約/単価契約","単価契約"&amp;CHAR(10)&amp;"予定調達総額 "&amp;TEXT(VLOOKUP(A26,[1]令和3年度契約状況調査票!$E:$AR,16,FALSE),"#,##0円")&amp;CHAR(10)&amp;"分担契約"&amp;CHAR(10)&amp;VLOOKUP(A26,[1]令和3年度契約状況調査票!$E:$AR,32,FALSE),IF(O26="分担契約","分担契約"&amp;CHAR(10)&amp;"契約総額 "&amp;TEXT(VLOOKUP(A26,[1]令和3年度契約状況調査票!$E:$AR,16,FALSE),"#,##0円")&amp;CHAR(10)&amp;VLOOKUP(A26,[1]令和3年度契約状況調査票!$E:$AR,32,FALSE),IF(O26="単価契約","単価契約"&amp;CHAR(10)&amp;"予定調達総額 "&amp;TEXT(VLOOKUP(A26,[1]令和3年度契約状況調査票!$E:$AR,16,FALSE),"#,##0円")&amp;CHAR(10)&amp;VLOOKUP(A26,[1]令和3年度契約状況調査票!$E:$AR,32,FALSE),VLOOKUP(A26,[1]令和3年度契約状況調査票!$E:$AR,32,FALSE))))))))</f>
        <v/>
      </c>
      <c r="O26" s="51" t="str">
        <f>IF(A26="","",VLOOKUP(A26,[1]令和3年度契約状況調査票!$E:$BY,53,FALSE))</f>
        <v/>
      </c>
      <c r="P26" s="51" t="str">
        <f>IF(A26="","",IF(VLOOKUP(A26,[1]令和3年度契約状況調査票!$E:$AR,21,FALSE)="②同種の他の契約の予定価格を類推されるおそれがあるため公表しない","×","○"))</f>
        <v/>
      </c>
    </row>
    <row r="27" spans="1:16" s="51" customFormat="1" ht="60" hidden="1" customHeight="1" x14ac:dyDescent="0.15">
      <c r="A27" s="66" t="str">
        <f>IF(MAX([1]令和3年度契約状況調査票!C20:E265)&gt;=ROW()-5,ROW()-5,"")</f>
        <v/>
      </c>
      <c r="B27" s="23" t="str">
        <f>IF(A27="","",VLOOKUP(A27,[1]令和3年度契約状況調査票!$E:$AR,5,FALSE))</f>
        <v/>
      </c>
      <c r="C27" s="24" t="str">
        <f>IF(A27="","",VLOOKUP(A27,[1]令和3年度契約状況調査票!$E:$AR,6,FALSE))</f>
        <v/>
      </c>
      <c r="D27" s="67" t="str">
        <f>IF(A27="","",VLOOKUP(A27,[1]令和3年度契約状況調査票!$E:$AR,9,FALSE))</f>
        <v/>
      </c>
      <c r="E27" s="23" t="str">
        <f>IF(A27="","",VLOOKUP(A27,[1]令和3年度契約状況調査票!$E:$AR,10,FALSE))</f>
        <v/>
      </c>
      <c r="F27" s="26" t="str">
        <f>IF(A27="","",VLOOKUP(A27,[1]令和3年度契約状況調査票!$E:$AR,11,FALSE))</f>
        <v/>
      </c>
      <c r="G27" s="27" t="str">
        <f>IF(A27="","",IF(VLOOKUP(A27,[1]令和3年度契約状況調査票!$E:$AR,12,FALSE)="②一般競争入札（総合評価方式）","一般競争入札"&amp;CHAR(10)&amp;"（総合評価方式）","一般競争入札"))</f>
        <v/>
      </c>
      <c r="H27" s="28" t="str">
        <f>IF(A27="","",IF(VLOOKUP(A27,[1]令和3年度契約状況調査票!$E:$AR,21,FALSE)="②同種の他の契約の予定価格を類推されるおそれがあるため公表しない","同種の他の契約の予定価格を類推されるおそれがあるため公表しない",IF(VLOOKUP(A27,[1]令和3年度契約状況調査票!$E:$AR,21,FALSE)="－","－",IF(VLOOKUP(A27,[1]令和3年度契約状況調査票!$E:$AR,7,FALSE)&lt;&gt;"",TEXT(VLOOKUP(A27,[1]令和3年度契約状況調査票!$E:$AR,14,FALSE),"#,##0円")&amp;CHAR(10)&amp;"(A)",VLOOKUP(A27,[1]令和3年度契約状況調査票!$E:$AR,14,FALSE)))))</f>
        <v/>
      </c>
      <c r="I27" s="28" t="str">
        <f>IF(A27="","",VLOOKUP(A27,[1]令和3年度契約状況調査票!$E:$AR,15,FALSE))</f>
        <v/>
      </c>
      <c r="J27" s="29" t="str">
        <f>IF(A27="","",IF(VLOOKUP(A27,[1]令和3年度契約状況調査票!$E:$AR,21,FALSE)="②同種の他の契約の予定価格を類推されるおそれがあるため公表しない","－",IF(VLOOKUP(A27,[1]令和3年度契約状況調査票!$E:$AR,21,FALSE)="－","－",IF(VLOOKUP(A27,[1]令和3年度契約状況調査票!$E:$AR,7,FALSE)&lt;&gt;"",TEXT(VLOOKUP(A27,[1]令和3年度契約状況調査票!$E:$AR,17,FALSE),"#.0%")&amp;CHAR(10)&amp;"(B/A×100)",VLOOKUP(A27,[1]令和3年度契約状況調査票!$E:$AR,17,FALSE)))))</f>
        <v/>
      </c>
      <c r="K27" s="30" t="str">
        <f>IF(A27="","",IF(VLOOKUP(A27,[1]令和3年度契約状況調査票!$E:$AR,27,FALSE)="①公益社団法人","公社",IF(VLOOKUP(A27,[1]令和3年度契約状況調査票!$E:$AR,27,FALSE)="②公益財団法人","公財","")))</f>
        <v/>
      </c>
      <c r="L27" s="30" t="str">
        <f>IF(A27="","",VLOOKUP(A27,[1]令和3年度契約状況調査票!$E:$AR,28,FALSE))</f>
        <v/>
      </c>
      <c r="M27" s="31" t="str">
        <f>IF(A27="","",IF(VLOOKUP(A27,[1]令和3年度契約状況調査票!$E:$AR,28,FALSE)="国所管",VLOOKUP(A27,[1]令和3年度契約状況調査票!$E:$AR,22,FALSE),""))</f>
        <v/>
      </c>
      <c r="N27" s="32" t="str">
        <f>IF(A27="","",IF(AND(P27="○",O27="分担契約/単価契約"),"単価契約"&amp;CHAR(10)&amp;"予定調達総額 "&amp;TEXT(VLOOKUP(A27,[1]令和3年度契約状況調査票!$E:$AR,16,FALSE),"#,##0円")&amp;"(B)"&amp;CHAR(10)&amp;"分担契約"&amp;CHAR(10)&amp;VLOOKUP(A27,[1]令和3年度契約状況調査票!$E:$AR,32,FALSE),IF(AND(P27="○",O27="分担契約"),"分担契約"&amp;CHAR(10)&amp;"契約総額 "&amp;TEXT(VLOOKUP(A27,[1]令和3年度契約状況調査票!$E:$AR,16,FALSE),"#,##0円")&amp;"(B)"&amp;CHAR(10)&amp;VLOOKUP(A27,[1]令和3年度契約状況調査票!$E:$AR,32,FALSE),(IF(O27="分担契約/単価契約","単価契約"&amp;CHAR(10)&amp;"予定調達総額 "&amp;TEXT(VLOOKUP(A27,[1]令和3年度契約状況調査票!$E:$AR,16,FALSE),"#,##0円")&amp;CHAR(10)&amp;"分担契約"&amp;CHAR(10)&amp;VLOOKUP(A27,[1]令和3年度契約状況調査票!$E:$AR,32,FALSE),IF(O27="分担契約","分担契約"&amp;CHAR(10)&amp;"契約総額 "&amp;TEXT(VLOOKUP(A27,[1]令和3年度契約状況調査票!$E:$AR,16,FALSE),"#,##0円")&amp;CHAR(10)&amp;VLOOKUP(A27,[1]令和3年度契約状況調査票!$E:$AR,32,FALSE),IF(O27="単価契約","単価契約"&amp;CHAR(10)&amp;"予定調達総額 "&amp;TEXT(VLOOKUP(A27,[1]令和3年度契約状況調査票!$E:$AR,16,FALSE),"#,##0円")&amp;CHAR(10)&amp;VLOOKUP(A27,[1]令和3年度契約状況調査票!$E:$AR,32,FALSE),VLOOKUP(A27,[1]令和3年度契約状況調査票!$E:$AR,32,FALSE))))))))</f>
        <v/>
      </c>
      <c r="O27" s="51" t="str">
        <f>IF(A27="","",VLOOKUP(A27,[1]令和3年度契約状況調査票!$E:$BY,53,FALSE))</f>
        <v/>
      </c>
      <c r="P27" s="51" t="str">
        <f>IF(A27="","",IF(VLOOKUP(A27,[1]令和3年度契約状況調査票!$E:$AR,21,FALSE)="②同種の他の契約の予定価格を類推されるおそれがあるため公表しない","×","○"))</f>
        <v/>
      </c>
    </row>
    <row r="28" spans="1:16" s="51" customFormat="1" ht="60" hidden="1" customHeight="1" x14ac:dyDescent="0.15">
      <c r="A28" s="66" t="str">
        <f>IF(MAX([1]令和3年度契約状況調査票!C21:E266)&gt;=ROW()-5,ROW()-5,"")</f>
        <v/>
      </c>
      <c r="B28" s="23" t="str">
        <f>IF(A28="","",VLOOKUP(A28,[1]令和3年度契約状況調査票!$E:$AR,5,FALSE))</f>
        <v/>
      </c>
      <c r="C28" s="24" t="str">
        <f>IF(A28="","",VLOOKUP(A28,[1]令和3年度契約状況調査票!$E:$AR,6,FALSE))</f>
        <v/>
      </c>
      <c r="D28" s="67" t="str">
        <f>IF(A28="","",VLOOKUP(A28,[1]令和3年度契約状況調査票!$E:$AR,9,FALSE))</f>
        <v/>
      </c>
      <c r="E28" s="23" t="str">
        <f>IF(A28="","",VLOOKUP(A28,[1]令和3年度契約状況調査票!$E:$AR,10,FALSE))</f>
        <v/>
      </c>
      <c r="F28" s="26" t="str">
        <f>IF(A28="","",VLOOKUP(A28,[1]令和3年度契約状況調査票!$E:$AR,11,FALSE))</f>
        <v/>
      </c>
      <c r="G28" s="27" t="str">
        <f>IF(A28="","",IF(VLOOKUP(A28,[1]令和3年度契約状況調査票!$E:$AR,12,FALSE)="②一般競争入札（総合評価方式）","一般競争入札"&amp;CHAR(10)&amp;"（総合評価方式）","一般競争入札"))</f>
        <v/>
      </c>
      <c r="H28" s="28" t="str">
        <f>IF(A28="","",IF(VLOOKUP(A28,[1]令和3年度契約状況調査票!$E:$AR,21,FALSE)="②同種の他の契約の予定価格を類推されるおそれがあるため公表しない","同種の他の契約の予定価格を類推されるおそれがあるため公表しない",IF(VLOOKUP(A28,[1]令和3年度契約状況調査票!$E:$AR,21,FALSE)="－","－",IF(VLOOKUP(A28,[1]令和3年度契約状況調査票!$E:$AR,7,FALSE)&lt;&gt;"",TEXT(VLOOKUP(A28,[1]令和3年度契約状況調査票!$E:$AR,14,FALSE),"#,##0円")&amp;CHAR(10)&amp;"(A)",VLOOKUP(A28,[1]令和3年度契約状況調査票!$E:$AR,14,FALSE)))))</f>
        <v/>
      </c>
      <c r="I28" s="28" t="str">
        <f>IF(A28="","",VLOOKUP(A28,[1]令和3年度契約状況調査票!$E:$AR,15,FALSE))</f>
        <v/>
      </c>
      <c r="J28" s="29" t="str">
        <f>IF(A28="","",IF(VLOOKUP(A28,[1]令和3年度契約状況調査票!$E:$AR,21,FALSE)="②同種の他の契約の予定価格を類推されるおそれがあるため公表しない","－",IF(VLOOKUP(A28,[1]令和3年度契約状況調査票!$E:$AR,21,FALSE)="－","－",IF(VLOOKUP(A28,[1]令和3年度契約状況調査票!$E:$AR,7,FALSE)&lt;&gt;"",TEXT(VLOOKUP(A28,[1]令和3年度契約状況調査票!$E:$AR,17,FALSE),"#.0%")&amp;CHAR(10)&amp;"(B/A×100)",VLOOKUP(A28,[1]令和3年度契約状況調査票!$E:$AR,17,FALSE)))))</f>
        <v/>
      </c>
      <c r="K28" s="30" t="str">
        <f>IF(A28="","",IF(VLOOKUP(A28,[1]令和3年度契約状況調査票!$E:$AR,27,FALSE)="①公益社団法人","公社",IF(VLOOKUP(A28,[1]令和3年度契約状況調査票!$E:$AR,27,FALSE)="②公益財団法人","公財","")))</f>
        <v/>
      </c>
      <c r="L28" s="30" t="str">
        <f>IF(A28="","",VLOOKUP(A28,[1]令和3年度契約状況調査票!$E:$AR,28,FALSE))</f>
        <v/>
      </c>
      <c r="M28" s="31" t="str">
        <f>IF(A28="","",IF(VLOOKUP(A28,[1]令和3年度契約状況調査票!$E:$AR,28,FALSE)="国所管",VLOOKUP(A28,[1]令和3年度契約状況調査票!$E:$AR,22,FALSE),""))</f>
        <v/>
      </c>
      <c r="N28" s="32" t="str">
        <f>IF(A28="","",IF(AND(P28="○",O28="分担契約/単価契約"),"単価契約"&amp;CHAR(10)&amp;"予定調達総額 "&amp;TEXT(VLOOKUP(A28,[1]令和3年度契約状況調査票!$E:$AR,16,FALSE),"#,##0円")&amp;"(B)"&amp;CHAR(10)&amp;"分担契約"&amp;CHAR(10)&amp;VLOOKUP(A28,[1]令和3年度契約状況調査票!$E:$AR,32,FALSE),IF(AND(P28="○",O28="分担契約"),"分担契約"&amp;CHAR(10)&amp;"契約総額 "&amp;TEXT(VLOOKUP(A28,[1]令和3年度契約状況調査票!$E:$AR,16,FALSE),"#,##0円")&amp;"(B)"&amp;CHAR(10)&amp;VLOOKUP(A28,[1]令和3年度契約状況調査票!$E:$AR,32,FALSE),(IF(O28="分担契約/単価契約","単価契約"&amp;CHAR(10)&amp;"予定調達総額 "&amp;TEXT(VLOOKUP(A28,[1]令和3年度契約状況調査票!$E:$AR,16,FALSE),"#,##0円")&amp;CHAR(10)&amp;"分担契約"&amp;CHAR(10)&amp;VLOOKUP(A28,[1]令和3年度契約状況調査票!$E:$AR,32,FALSE),IF(O28="分担契約","分担契約"&amp;CHAR(10)&amp;"契約総額 "&amp;TEXT(VLOOKUP(A28,[1]令和3年度契約状況調査票!$E:$AR,16,FALSE),"#,##0円")&amp;CHAR(10)&amp;VLOOKUP(A28,[1]令和3年度契約状況調査票!$E:$AR,32,FALSE),IF(O28="単価契約","単価契約"&amp;CHAR(10)&amp;"予定調達総額 "&amp;TEXT(VLOOKUP(A28,[1]令和3年度契約状況調査票!$E:$AR,16,FALSE),"#,##0円")&amp;CHAR(10)&amp;VLOOKUP(A28,[1]令和3年度契約状況調査票!$E:$AR,32,FALSE),VLOOKUP(A28,[1]令和3年度契約状況調査票!$E:$AR,32,FALSE))))))))</f>
        <v/>
      </c>
      <c r="O28" s="51" t="str">
        <f>IF(A28="","",VLOOKUP(A28,[1]令和3年度契約状況調査票!$E:$BY,53,FALSE))</f>
        <v/>
      </c>
      <c r="P28" s="51" t="str">
        <f>IF(A28="","",IF(VLOOKUP(A28,[1]令和3年度契約状況調査票!$E:$AR,21,FALSE)="②同種の他の契約の予定価格を類推されるおそれがあるため公表しない","×","○"))</f>
        <v/>
      </c>
    </row>
    <row r="29" spans="1:16" s="51" customFormat="1" ht="60" hidden="1" customHeight="1" x14ac:dyDescent="0.15">
      <c r="A29" s="66" t="str">
        <f>IF(MAX([1]令和3年度契約状況調査票!C22:E267)&gt;=ROW()-5,ROW()-5,"")</f>
        <v/>
      </c>
      <c r="B29" s="23" t="str">
        <f>IF(A29="","",VLOOKUP(A29,[1]令和3年度契約状況調査票!$E:$AR,5,FALSE))</f>
        <v/>
      </c>
      <c r="C29" s="24" t="str">
        <f>IF(A29="","",VLOOKUP(A29,[1]令和3年度契約状況調査票!$E:$AR,6,FALSE))</f>
        <v/>
      </c>
      <c r="D29" s="67" t="str">
        <f>IF(A29="","",VLOOKUP(A29,[1]令和3年度契約状況調査票!$E:$AR,9,FALSE))</f>
        <v/>
      </c>
      <c r="E29" s="23" t="str">
        <f>IF(A29="","",VLOOKUP(A29,[1]令和3年度契約状況調査票!$E:$AR,10,FALSE))</f>
        <v/>
      </c>
      <c r="F29" s="26" t="str">
        <f>IF(A29="","",VLOOKUP(A29,[1]令和3年度契約状況調査票!$E:$AR,11,FALSE))</f>
        <v/>
      </c>
      <c r="G29" s="27" t="str">
        <f>IF(A29="","",IF(VLOOKUP(A29,[1]令和3年度契約状況調査票!$E:$AR,12,FALSE)="②一般競争入札（総合評価方式）","一般競争入札"&amp;CHAR(10)&amp;"（総合評価方式）","一般競争入札"))</f>
        <v/>
      </c>
      <c r="H29" s="28" t="str">
        <f>IF(A29="","",IF(VLOOKUP(A29,[1]令和3年度契約状況調査票!$E:$AR,21,FALSE)="②同種の他の契約の予定価格を類推されるおそれがあるため公表しない","同種の他の契約の予定価格を類推されるおそれがあるため公表しない",IF(VLOOKUP(A29,[1]令和3年度契約状況調査票!$E:$AR,21,FALSE)="－","－",IF(VLOOKUP(A29,[1]令和3年度契約状況調査票!$E:$AR,7,FALSE)&lt;&gt;"",TEXT(VLOOKUP(A29,[1]令和3年度契約状況調査票!$E:$AR,14,FALSE),"#,##0円")&amp;CHAR(10)&amp;"(A)",VLOOKUP(A29,[1]令和3年度契約状況調査票!$E:$AR,14,FALSE)))))</f>
        <v/>
      </c>
      <c r="I29" s="28" t="str">
        <f>IF(A29="","",VLOOKUP(A29,[1]令和3年度契約状況調査票!$E:$AR,15,FALSE))</f>
        <v/>
      </c>
      <c r="J29" s="29" t="str">
        <f>IF(A29="","",IF(VLOOKUP(A29,[1]令和3年度契約状況調査票!$E:$AR,21,FALSE)="②同種の他の契約の予定価格を類推されるおそれがあるため公表しない","－",IF(VLOOKUP(A29,[1]令和3年度契約状況調査票!$E:$AR,21,FALSE)="－","－",IF(VLOOKUP(A29,[1]令和3年度契約状況調査票!$E:$AR,7,FALSE)&lt;&gt;"",TEXT(VLOOKUP(A29,[1]令和3年度契約状況調査票!$E:$AR,17,FALSE),"#.0%")&amp;CHAR(10)&amp;"(B/A×100)",VLOOKUP(A29,[1]令和3年度契約状況調査票!$E:$AR,17,FALSE)))))</f>
        <v/>
      </c>
      <c r="K29" s="30" t="str">
        <f>IF(A29="","",IF(VLOOKUP(A29,[1]令和3年度契約状況調査票!$E:$AR,27,FALSE)="①公益社団法人","公社",IF(VLOOKUP(A29,[1]令和3年度契約状況調査票!$E:$AR,27,FALSE)="②公益財団法人","公財","")))</f>
        <v/>
      </c>
      <c r="L29" s="30" t="str">
        <f>IF(A29="","",VLOOKUP(A29,[1]令和3年度契約状況調査票!$E:$AR,28,FALSE))</f>
        <v/>
      </c>
      <c r="M29" s="31" t="str">
        <f>IF(A29="","",IF(VLOOKUP(A29,[1]令和3年度契約状況調査票!$E:$AR,28,FALSE)="国所管",VLOOKUP(A29,[1]令和3年度契約状況調査票!$E:$AR,22,FALSE),""))</f>
        <v/>
      </c>
      <c r="N29" s="32" t="str">
        <f>IF(A29="","",IF(AND(P29="○",O29="分担契約/単価契約"),"単価契約"&amp;CHAR(10)&amp;"予定調達総額 "&amp;TEXT(VLOOKUP(A29,[1]令和3年度契約状況調査票!$E:$AR,16,FALSE),"#,##0円")&amp;"(B)"&amp;CHAR(10)&amp;"分担契約"&amp;CHAR(10)&amp;VLOOKUP(A29,[1]令和3年度契約状況調査票!$E:$AR,32,FALSE),IF(AND(P29="○",O29="分担契約"),"分担契約"&amp;CHAR(10)&amp;"契約総額 "&amp;TEXT(VLOOKUP(A29,[1]令和3年度契約状況調査票!$E:$AR,16,FALSE),"#,##0円")&amp;"(B)"&amp;CHAR(10)&amp;VLOOKUP(A29,[1]令和3年度契約状況調査票!$E:$AR,32,FALSE),(IF(O29="分担契約/単価契約","単価契約"&amp;CHAR(10)&amp;"予定調達総額 "&amp;TEXT(VLOOKUP(A29,[1]令和3年度契約状況調査票!$E:$AR,16,FALSE),"#,##0円")&amp;CHAR(10)&amp;"分担契約"&amp;CHAR(10)&amp;VLOOKUP(A29,[1]令和3年度契約状況調査票!$E:$AR,32,FALSE),IF(O29="分担契約","分担契約"&amp;CHAR(10)&amp;"契約総額 "&amp;TEXT(VLOOKUP(A29,[1]令和3年度契約状況調査票!$E:$AR,16,FALSE),"#,##0円")&amp;CHAR(10)&amp;VLOOKUP(A29,[1]令和3年度契約状況調査票!$E:$AR,32,FALSE),IF(O29="単価契約","単価契約"&amp;CHAR(10)&amp;"予定調達総額 "&amp;TEXT(VLOOKUP(A29,[1]令和3年度契約状況調査票!$E:$AR,16,FALSE),"#,##0円")&amp;CHAR(10)&amp;VLOOKUP(A29,[1]令和3年度契約状況調査票!$E:$AR,32,FALSE),VLOOKUP(A29,[1]令和3年度契約状況調査票!$E:$AR,32,FALSE))))))))</f>
        <v/>
      </c>
      <c r="O29" s="51" t="str">
        <f>IF(A29="","",VLOOKUP(A29,[1]令和3年度契約状況調査票!$E:$BY,53,FALSE))</f>
        <v/>
      </c>
      <c r="P29" s="51" t="str">
        <f>IF(A29="","",IF(VLOOKUP(A29,[1]令和3年度契約状況調査票!$E:$AR,21,FALSE)="②同種の他の契約の予定価格を類推されるおそれがあるため公表しない","×","○"))</f>
        <v/>
      </c>
    </row>
    <row r="30" spans="1:16" s="51" customFormat="1" ht="60" hidden="1" customHeight="1" x14ac:dyDescent="0.15">
      <c r="A30" s="66" t="str">
        <f>IF(MAX([1]令和3年度契約状況調査票!C23:E268)&gt;=ROW()-5,ROW()-5,"")</f>
        <v/>
      </c>
      <c r="B30" s="23" t="str">
        <f>IF(A30="","",VLOOKUP(A30,[1]令和3年度契約状況調査票!$E:$AR,5,FALSE))</f>
        <v/>
      </c>
      <c r="C30" s="24" t="str">
        <f>IF(A30="","",VLOOKUP(A30,[1]令和3年度契約状況調査票!$E:$AR,6,FALSE))</f>
        <v/>
      </c>
      <c r="D30" s="67" t="str">
        <f>IF(A30="","",VLOOKUP(A30,[1]令和3年度契約状況調査票!$E:$AR,9,FALSE))</f>
        <v/>
      </c>
      <c r="E30" s="23" t="str">
        <f>IF(A30="","",VLOOKUP(A30,[1]令和3年度契約状況調査票!$E:$AR,10,FALSE))</f>
        <v/>
      </c>
      <c r="F30" s="26" t="str">
        <f>IF(A30="","",VLOOKUP(A30,[1]令和3年度契約状況調査票!$E:$AR,11,FALSE))</f>
        <v/>
      </c>
      <c r="G30" s="27" t="str">
        <f>IF(A30="","",IF(VLOOKUP(A30,[1]令和3年度契約状況調査票!$E:$AR,12,FALSE)="②一般競争入札（総合評価方式）","一般競争入札"&amp;CHAR(10)&amp;"（総合評価方式）","一般競争入札"))</f>
        <v/>
      </c>
      <c r="H30" s="28" t="str">
        <f>IF(A30="","",IF(VLOOKUP(A30,[1]令和3年度契約状況調査票!$E:$AR,21,FALSE)="②同種の他の契約の予定価格を類推されるおそれがあるため公表しない","同種の他の契約の予定価格を類推されるおそれがあるため公表しない",IF(VLOOKUP(A30,[1]令和3年度契約状況調査票!$E:$AR,21,FALSE)="－","－",IF(VLOOKUP(A30,[1]令和3年度契約状況調査票!$E:$AR,7,FALSE)&lt;&gt;"",TEXT(VLOOKUP(A30,[1]令和3年度契約状況調査票!$E:$AR,14,FALSE),"#,##0円")&amp;CHAR(10)&amp;"(A)",VLOOKUP(A30,[1]令和3年度契約状況調査票!$E:$AR,14,FALSE)))))</f>
        <v/>
      </c>
      <c r="I30" s="28" t="str">
        <f>IF(A30="","",VLOOKUP(A30,[1]令和3年度契約状況調査票!$E:$AR,15,FALSE))</f>
        <v/>
      </c>
      <c r="J30" s="29" t="str">
        <f>IF(A30="","",IF(VLOOKUP(A30,[1]令和3年度契約状況調査票!$E:$AR,21,FALSE)="②同種の他の契約の予定価格を類推されるおそれがあるため公表しない","－",IF(VLOOKUP(A30,[1]令和3年度契約状況調査票!$E:$AR,21,FALSE)="－","－",IF(VLOOKUP(A30,[1]令和3年度契約状況調査票!$E:$AR,7,FALSE)&lt;&gt;"",TEXT(VLOOKUP(A30,[1]令和3年度契約状況調査票!$E:$AR,17,FALSE),"#.0%")&amp;CHAR(10)&amp;"(B/A×100)",VLOOKUP(A30,[1]令和3年度契約状況調査票!$E:$AR,17,FALSE)))))</f>
        <v/>
      </c>
      <c r="K30" s="30" t="str">
        <f>IF(A30="","",IF(VLOOKUP(A30,[1]令和3年度契約状況調査票!$E:$AR,27,FALSE)="①公益社団法人","公社",IF(VLOOKUP(A30,[1]令和3年度契約状況調査票!$E:$AR,27,FALSE)="②公益財団法人","公財","")))</f>
        <v/>
      </c>
      <c r="L30" s="30" t="str">
        <f>IF(A30="","",VLOOKUP(A30,[1]令和3年度契約状況調査票!$E:$AR,28,FALSE))</f>
        <v/>
      </c>
      <c r="M30" s="31" t="str">
        <f>IF(A30="","",IF(VLOOKUP(A30,[1]令和3年度契約状況調査票!$E:$AR,28,FALSE)="国所管",VLOOKUP(A30,[1]令和3年度契約状況調査票!$E:$AR,22,FALSE),""))</f>
        <v/>
      </c>
      <c r="N30" s="32" t="str">
        <f>IF(A30="","",IF(AND(P30="○",O30="分担契約/単価契約"),"単価契約"&amp;CHAR(10)&amp;"予定調達総額 "&amp;TEXT(VLOOKUP(A30,[1]令和3年度契約状況調査票!$E:$AR,16,FALSE),"#,##0円")&amp;"(B)"&amp;CHAR(10)&amp;"分担契約"&amp;CHAR(10)&amp;VLOOKUP(A30,[1]令和3年度契約状況調査票!$E:$AR,32,FALSE),IF(AND(P30="○",O30="分担契約"),"分担契約"&amp;CHAR(10)&amp;"契約総額 "&amp;TEXT(VLOOKUP(A30,[1]令和3年度契約状況調査票!$E:$AR,16,FALSE),"#,##0円")&amp;"(B)"&amp;CHAR(10)&amp;VLOOKUP(A30,[1]令和3年度契約状況調査票!$E:$AR,32,FALSE),(IF(O30="分担契約/単価契約","単価契約"&amp;CHAR(10)&amp;"予定調達総額 "&amp;TEXT(VLOOKUP(A30,[1]令和3年度契約状況調査票!$E:$AR,16,FALSE),"#,##0円")&amp;CHAR(10)&amp;"分担契約"&amp;CHAR(10)&amp;VLOOKUP(A30,[1]令和3年度契約状況調査票!$E:$AR,32,FALSE),IF(O30="分担契約","分担契約"&amp;CHAR(10)&amp;"契約総額 "&amp;TEXT(VLOOKUP(A30,[1]令和3年度契約状況調査票!$E:$AR,16,FALSE),"#,##0円")&amp;CHAR(10)&amp;VLOOKUP(A30,[1]令和3年度契約状況調査票!$E:$AR,32,FALSE),IF(O30="単価契約","単価契約"&amp;CHAR(10)&amp;"予定調達総額 "&amp;TEXT(VLOOKUP(A30,[1]令和3年度契約状況調査票!$E:$AR,16,FALSE),"#,##0円")&amp;CHAR(10)&amp;VLOOKUP(A30,[1]令和3年度契約状況調査票!$E:$AR,32,FALSE),VLOOKUP(A30,[1]令和3年度契約状況調査票!$E:$AR,32,FALSE))))))))</f>
        <v/>
      </c>
      <c r="O30" s="51" t="str">
        <f>IF(A30="","",VLOOKUP(A30,[1]令和3年度契約状況調査票!$E:$BY,53,FALSE))</f>
        <v/>
      </c>
      <c r="P30" s="51" t="str">
        <f>IF(A30="","",IF(VLOOKUP(A30,[1]令和3年度契約状況調査票!$E:$AR,21,FALSE)="②同種の他の契約の予定価格を類推されるおそれがあるため公表しない","×","○"))</f>
        <v/>
      </c>
    </row>
    <row r="31" spans="1:16" s="51" customFormat="1" ht="60" hidden="1" customHeight="1" x14ac:dyDescent="0.15">
      <c r="A31" s="66" t="str">
        <f>IF(MAX([1]令和3年度契約状況調査票!C24:E269)&gt;=ROW()-5,ROW()-5,"")</f>
        <v/>
      </c>
      <c r="B31" s="23" t="str">
        <f>IF(A31="","",VLOOKUP(A31,[1]令和3年度契約状況調査票!$E:$AR,5,FALSE))</f>
        <v/>
      </c>
      <c r="C31" s="24" t="str">
        <f>IF(A31="","",VLOOKUP(A31,[1]令和3年度契約状況調査票!$E:$AR,6,FALSE))</f>
        <v/>
      </c>
      <c r="D31" s="67" t="str">
        <f>IF(A31="","",VLOOKUP(A31,[1]令和3年度契約状況調査票!$E:$AR,9,FALSE))</f>
        <v/>
      </c>
      <c r="E31" s="23" t="str">
        <f>IF(A31="","",VLOOKUP(A31,[1]令和3年度契約状況調査票!$E:$AR,10,FALSE))</f>
        <v/>
      </c>
      <c r="F31" s="26" t="str">
        <f>IF(A31="","",VLOOKUP(A31,[1]令和3年度契約状況調査票!$E:$AR,11,FALSE))</f>
        <v/>
      </c>
      <c r="G31" s="27" t="str">
        <f>IF(A31="","",IF(VLOOKUP(A31,[1]令和3年度契約状況調査票!$E:$AR,12,FALSE)="②一般競争入札（総合評価方式）","一般競争入札"&amp;CHAR(10)&amp;"（総合評価方式）","一般競争入札"))</f>
        <v/>
      </c>
      <c r="H31" s="28" t="str">
        <f>IF(A31="","",IF(VLOOKUP(A31,[1]令和3年度契約状況調査票!$E:$AR,21,FALSE)="②同種の他の契約の予定価格を類推されるおそれがあるため公表しない","同種の他の契約の予定価格を類推されるおそれがあるため公表しない",IF(VLOOKUP(A31,[1]令和3年度契約状況調査票!$E:$AR,21,FALSE)="－","－",IF(VLOOKUP(A31,[1]令和3年度契約状況調査票!$E:$AR,7,FALSE)&lt;&gt;"",TEXT(VLOOKUP(A31,[1]令和3年度契約状況調査票!$E:$AR,14,FALSE),"#,##0円")&amp;CHAR(10)&amp;"(A)",VLOOKUP(A31,[1]令和3年度契約状況調査票!$E:$AR,14,FALSE)))))</f>
        <v/>
      </c>
      <c r="I31" s="28" t="str">
        <f>IF(A31="","",VLOOKUP(A31,[1]令和3年度契約状況調査票!$E:$AR,15,FALSE))</f>
        <v/>
      </c>
      <c r="J31" s="29" t="str">
        <f>IF(A31="","",IF(VLOOKUP(A31,[1]令和3年度契約状況調査票!$E:$AR,21,FALSE)="②同種の他の契約の予定価格を類推されるおそれがあるため公表しない","－",IF(VLOOKUP(A31,[1]令和3年度契約状況調査票!$E:$AR,21,FALSE)="－","－",IF(VLOOKUP(A31,[1]令和3年度契約状況調査票!$E:$AR,7,FALSE)&lt;&gt;"",TEXT(VLOOKUP(A31,[1]令和3年度契約状況調査票!$E:$AR,17,FALSE),"#.0%")&amp;CHAR(10)&amp;"(B/A×100)",VLOOKUP(A31,[1]令和3年度契約状況調査票!$E:$AR,17,FALSE)))))</f>
        <v/>
      </c>
      <c r="K31" s="30" t="str">
        <f>IF(A31="","",IF(VLOOKUP(A31,[1]令和3年度契約状況調査票!$E:$AR,27,FALSE)="①公益社団法人","公社",IF(VLOOKUP(A31,[1]令和3年度契約状況調査票!$E:$AR,27,FALSE)="②公益財団法人","公財","")))</f>
        <v/>
      </c>
      <c r="L31" s="30" t="str">
        <f>IF(A31="","",VLOOKUP(A31,[1]令和3年度契約状況調査票!$E:$AR,28,FALSE))</f>
        <v/>
      </c>
      <c r="M31" s="31" t="str">
        <f>IF(A31="","",IF(VLOOKUP(A31,[1]令和3年度契約状況調査票!$E:$AR,28,FALSE)="国所管",VLOOKUP(A31,[1]令和3年度契約状況調査票!$E:$AR,22,FALSE),""))</f>
        <v/>
      </c>
      <c r="N31" s="32" t="str">
        <f>IF(A31="","",IF(AND(P31="○",O31="分担契約/単価契約"),"単価契約"&amp;CHAR(10)&amp;"予定調達総額 "&amp;TEXT(VLOOKUP(A31,[1]令和3年度契約状況調査票!$E:$AR,16,FALSE),"#,##0円")&amp;"(B)"&amp;CHAR(10)&amp;"分担契約"&amp;CHAR(10)&amp;VLOOKUP(A31,[1]令和3年度契約状況調査票!$E:$AR,32,FALSE),IF(AND(P31="○",O31="分担契約"),"分担契約"&amp;CHAR(10)&amp;"契約総額 "&amp;TEXT(VLOOKUP(A31,[1]令和3年度契約状況調査票!$E:$AR,16,FALSE),"#,##0円")&amp;"(B)"&amp;CHAR(10)&amp;VLOOKUP(A31,[1]令和3年度契約状況調査票!$E:$AR,32,FALSE),(IF(O31="分担契約/単価契約","単価契約"&amp;CHAR(10)&amp;"予定調達総額 "&amp;TEXT(VLOOKUP(A31,[1]令和3年度契約状況調査票!$E:$AR,16,FALSE),"#,##0円")&amp;CHAR(10)&amp;"分担契約"&amp;CHAR(10)&amp;VLOOKUP(A31,[1]令和3年度契約状況調査票!$E:$AR,32,FALSE),IF(O31="分担契約","分担契約"&amp;CHAR(10)&amp;"契約総額 "&amp;TEXT(VLOOKUP(A31,[1]令和3年度契約状況調査票!$E:$AR,16,FALSE),"#,##0円")&amp;CHAR(10)&amp;VLOOKUP(A31,[1]令和3年度契約状況調査票!$E:$AR,32,FALSE),IF(O31="単価契約","単価契約"&amp;CHAR(10)&amp;"予定調達総額 "&amp;TEXT(VLOOKUP(A31,[1]令和3年度契約状況調査票!$E:$AR,16,FALSE),"#,##0円")&amp;CHAR(10)&amp;VLOOKUP(A31,[1]令和3年度契約状況調査票!$E:$AR,32,FALSE),VLOOKUP(A31,[1]令和3年度契約状況調査票!$E:$AR,32,FALSE))))))))</f>
        <v/>
      </c>
      <c r="O31" s="51" t="str">
        <f>IF(A31="","",VLOOKUP(A31,[1]令和3年度契約状況調査票!$E:$BY,53,FALSE))</f>
        <v/>
      </c>
      <c r="P31" s="51" t="str">
        <f>IF(A31="","",IF(VLOOKUP(A31,[1]令和3年度契約状況調査票!$E:$AR,21,FALSE)="②同種の他の契約の予定価格を類推されるおそれがあるため公表しない","×","○"))</f>
        <v/>
      </c>
    </row>
    <row r="32" spans="1:16" s="51" customFormat="1" ht="60" hidden="1" customHeight="1" x14ac:dyDescent="0.15">
      <c r="A32" s="66" t="str">
        <f>IF(MAX([1]令和3年度契約状況調査票!C25:E270)&gt;=ROW()-5,ROW()-5,"")</f>
        <v/>
      </c>
      <c r="B32" s="23" t="str">
        <f>IF(A32="","",VLOOKUP(A32,[1]令和3年度契約状況調査票!$E:$AR,5,FALSE))</f>
        <v/>
      </c>
      <c r="C32" s="24" t="str">
        <f>IF(A32="","",VLOOKUP(A32,[1]令和3年度契約状況調査票!$E:$AR,6,FALSE))</f>
        <v/>
      </c>
      <c r="D32" s="67" t="str">
        <f>IF(A32="","",VLOOKUP(A32,[1]令和3年度契約状況調査票!$E:$AR,9,FALSE))</f>
        <v/>
      </c>
      <c r="E32" s="23" t="str">
        <f>IF(A32="","",VLOOKUP(A32,[1]令和3年度契約状況調査票!$E:$AR,10,FALSE))</f>
        <v/>
      </c>
      <c r="F32" s="26" t="str">
        <f>IF(A32="","",VLOOKUP(A32,[1]令和3年度契約状況調査票!$E:$AR,11,FALSE))</f>
        <v/>
      </c>
      <c r="G32" s="27" t="str">
        <f>IF(A32="","",IF(VLOOKUP(A32,[1]令和3年度契約状況調査票!$E:$AR,12,FALSE)="②一般競争入札（総合評価方式）","一般競争入札"&amp;CHAR(10)&amp;"（総合評価方式）","一般競争入札"))</f>
        <v/>
      </c>
      <c r="H32" s="28" t="str">
        <f>IF(A32="","",IF(VLOOKUP(A32,[1]令和3年度契約状況調査票!$E:$AR,21,FALSE)="②同種の他の契約の予定価格を類推されるおそれがあるため公表しない","同種の他の契約の予定価格を類推されるおそれがあるため公表しない",IF(VLOOKUP(A32,[1]令和3年度契約状況調査票!$E:$AR,21,FALSE)="－","－",IF(VLOOKUP(A32,[1]令和3年度契約状況調査票!$E:$AR,7,FALSE)&lt;&gt;"",TEXT(VLOOKUP(A32,[1]令和3年度契約状況調査票!$E:$AR,14,FALSE),"#,##0円")&amp;CHAR(10)&amp;"(A)",VLOOKUP(A32,[1]令和3年度契約状況調査票!$E:$AR,14,FALSE)))))</f>
        <v/>
      </c>
      <c r="I32" s="28" t="str">
        <f>IF(A32="","",VLOOKUP(A32,[1]令和3年度契約状況調査票!$E:$AR,15,FALSE))</f>
        <v/>
      </c>
      <c r="J32" s="29" t="str">
        <f>IF(A32="","",IF(VLOOKUP(A32,[1]令和3年度契約状況調査票!$E:$AR,21,FALSE)="②同種の他の契約の予定価格を類推されるおそれがあるため公表しない","－",IF(VLOOKUP(A32,[1]令和3年度契約状況調査票!$E:$AR,21,FALSE)="－","－",IF(VLOOKUP(A32,[1]令和3年度契約状況調査票!$E:$AR,7,FALSE)&lt;&gt;"",TEXT(VLOOKUP(A32,[1]令和3年度契約状況調査票!$E:$AR,17,FALSE),"#.0%")&amp;CHAR(10)&amp;"(B/A×100)",VLOOKUP(A32,[1]令和3年度契約状況調査票!$E:$AR,17,FALSE)))))</f>
        <v/>
      </c>
      <c r="K32" s="30" t="str">
        <f>IF(A32="","",IF(VLOOKUP(A32,[1]令和3年度契約状況調査票!$E:$AR,27,FALSE)="①公益社団法人","公社",IF(VLOOKUP(A32,[1]令和3年度契約状況調査票!$E:$AR,27,FALSE)="②公益財団法人","公財","")))</f>
        <v/>
      </c>
      <c r="L32" s="30" t="str">
        <f>IF(A32="","",VLOOKUP(A32,[1]令和3年度契約状況調査票!$E:$AR,28,FALSE))</f>
        <v/>
      </c>
      <c r="M32" s="31" t="str">
        <f>IF(A32="","",IF(VLOOKUP(A32,[1]令和3年度契約状況調査票!$E:$AR,28,FALSE)="国所管",VLOOKUP(A32,[1]令和3年度契約状況調査票!$E:$AR,22,FALSE),""))</f>
        <v/>
      </c>
      <c r="N32" s="32" t="str">
        <f>IF(A32="","",IF(AND(P32="○",O32="分担契約/単価契約"),"単価契約"&amp;CHAR(10)&amp;"予定調達総額 "&amp;TEXT(VLOOKUP(A32,[1]令和3年度契約状況調査票!$E:$AR,16,FALSE),"#,##0円")&amp;"(B)"&amp;CHAR(10)&amp;"分担契約"&amp;CHAR(10)&amp;VLOOKUP(A32,[1]令和3年度契約状況調査票!$E:$AR,32,FALSE),IF(AND(P32="○",O32="分担契約"),"分担契約"&amp;CHAR(10)&amp;"契約総額 "&amp;TEXT(VLOOKUP(A32,[1]令和3年度契約状況調査票!$E:$AR,16,FALSE),"#,##0円")&amp;"(B)"&amp;CHAR(10)&amp;VLOOKUP(A32,[1]令和3年度契約状況調査票!$E:$AR,32,FALSE),(IF(O32="分担契約/単価契約","単価契約"&amp;CHAR(10)&amp;"予定調達総額 "&amp;TEXT(VLOOKUP(A32,[1]令和3年度契約状況調査票!$E:$AR,16,FALSE),"#,##0円")&amp;CHAR(10)&amp;"分担契約"&amp;CHAR(10)&amp;VLOOKUP(A32,[1]令和3年度契約状況調査票!$E:$AR,32,FALSE),IF(O32="分担契約","分担契約"&amp;CHAR(10)&amp;"契約総額 "&amp;TEXT(VLOOKUP(A32,[1]令和3年度契約状況調査票!$E:$AR,16,FALSE),"#,##0円")&amp;CHAR(10)&amp;VLOOKUP(A32,[1]令和3年度契約状況調査票!$E:$AR,32,FALSE),IF(O32="単価契約","単価契約"&amp;CHAR(10)&amp;"予定調達総額 "&amp;TEXT(VLOOKUP(A32,[1]令和3年度契約状況調査票!$E:$AR,16,FALSE),"#,##0円")&amp;CHAR(10)&amp;VLOOKUP(A32,[1]令和3年度契約状況調査票!$E:$AR,32,FALSE),VLOOKUP(A32,[1]令和3年度契約状況調査票!$E:$AR,32,FALSE))))))))</f>
        <v/>
      </c>
      <c r="O32" s="51" t="str">
        <f>IF(A32="","",VLOOKUP(A32,[1]令和3年度契約状況調査票!$E:$BY,53,FALSE))</f>
        <v/>
      </c>
      <c r="P32" s="51" t="str">
        <f>IF(A32="","",IF(VLOOKUP(A32,[1]令和3年度契約状況調査票!$E:$AR,21,FALSE)="②同種の他の契約の予定価格を類推されるおそれがあるため公表しない","×","○"))</f>
        <v/>
      </c>
    </row>
    <row r="33" spans="1:16" s="51" customFormat="1" ht="60" hidden="1" customHeight="1" x14ac:dyDescent="0.15">
      <c r="A33" s="66" t="str">
        <f>IF(MAX([1]令和3年度契約状況調査票!C26:E271)&gt;=ROW()-5,ROW()-5,"")</f>
        <v/>
      </c>
      <c r="B33" s="23" t="str">
        <f>IF(A33="","",VLOOKUP(A33,[1]令和3年度契約状況調査票!$E:$AR,5,FALSE))</f>
        <v/>
      </c>
      <c r="C33" s="24" t="str">
        <f>IF(A33="","",VLOOKUP(A33,[1]令和3年度契約状況調査票!$E:$AR,6,FALSE))</f>
        <v/>
      </c>
      <c r="D33" s="67" t="str">
        <f>IF(A33="","",VLOOKUP(A33,[1]令和3年度契約状況調査票!$E:$AR,9,FALSE))</f>
        <v/>
      </c>
      <c r="E33" s="23" t="str">
        <f>IF(A33="","",VLOOKUP(A33,[1]令和3年度契約状況調査票!$E:$AR,10,FALSE))</f>
        <v/>
      </c>
      <c r="F33" s="26" t="str">
        <f>IF(A33="","",VLOOKUP(A33,[1]令和3年度契約状況調査票!$E:$AR,11,FALSE))</f>
        <v/>
      </c>
      <c r="G33" s="27" t="str">
        <f>IF(A33="","",IF(VLOOKUP(A33,[1]令和3年度契約状況調査票!$E:$AR,12,FALSE)="②一般競争入札（総合評価方式）","一般競争入札"&amp;CHAR(10)&amp;"（総合評価方式）","一般競争入札"))</f>
        <v/>
      </c>
      <c r="H33" s="28" t="str">
        <f>IF(A33="","",IF(VLOOKUP(A33,[1]令和3年度契約状況調査票!$E:$AR,21,FALSE)="②同種の他の契約の予定価格を類推されるおそれがあるため公表しない","同種の他の契約の予定価格を類推されるおそれがあるため公表しない",IF(VLOOKUP(A33,[1]令和3年度契約状況調査票!$E:$AR,21,FALSE)="－","－",IF(VLOOKUP(A33,[1]令和3年度契約状況調査票!$E:$AR,7,FALSE)&lt;&gt;"",TEXT(VLOOKUP(A33,[1]令和3年度契約状況調査票!$E:$AR,14,FALSE),"#,##0円")&amp;CHAR(10)&amp;"(A)",VLOOKUP(A33,[1]令和3年度契約状況調査票!$E:$AR,14,FALSE)))))</f>
        <v/>
      </c>
      <c r="I33" s="28" t="str">
        <f>IF(A33="","",VLOOKUP(A33,[1]令和3年度契約状況調査票!$E:$AR,15,FALSE))</f>
        <v/>
      </c>
      <c r="J33" s="29" t="str">
        <f>IF(A33="","",IF(VLOOKUP(A33,[1]令和3年度契約状況調査票!$E:$AR,21,FALSE)="②同種の他の契約の予定価格を類推されるおそれがあるため公表しない","－",IF(VLOOKUP(A33,[1]令和3年度契約状況調査票!$E:$AR,21,FALSE)="－","－",IF(VLOOKUP(A33,[1]令和3年度契約状況調査票!$E:$AR,7,FALSE)&lt;&gt;"",TEXT(VLOOKUP(A33,[1]令和3年度契約状況調査票!$E:$AR,17,FALSE),"#.0%")&amp;CHAR(10)&amp;"(B/A×100)",VLOOKUP(A33,[1]令和3年度契約状況調査票!$E:$AR,17,FALSE)))))</f>
        <v/>
      </c>
      <c r="K33" s="30" t="str">
        <f>IF(A33="","",IF(VLOOKUP(A33,[1]令和3年度契約状況調査票!$E:$AR,27,FALSE)="①公益社団法人","公社",IF(VLOOKUP(A33,[1]令和3年度契約状況調査票!$E:$AR,27,FALSE)="②公益財団法人","公財","")))</f>
        <v/>
      </c>
      <c r="L33" s="30" t="str">
        <f>IF(A33="","",VLOOKUP(A33,[1]令和3年度契約状況調査票!$E:$AR,28,FALSE))</f>
        <v/>
      </c>
      <c r="M33" s="31" t="str">
        <f>IF(A33="","",IF(VLOOKUP(A33,[1]令和3年度契約状況調査票!$E:$AR,28,FALSE)="国所管",VLOOKUP(A33,[1]令和3年度契約状況調査票!$E:$AR,22,FALSE),""))</f>
        <v/>
      </c>
      <c r="N33" s="32" t="str">
        <f>IF(A33="","",IF(AND(P33="○",O33="分担契約/単価契約"),"単価契約"&amp;CHAR(10)&amp;"予定調達総額 "&amp;TEXT(VLOOKUP(A33,[1]令和3年度契約状況調査票!$E:$AR,16,FALSE),"#,##0円")&amp;"(B)"&amp;CHAR(10)&amp;"分担契約"&amp;CHAR(10)&amp;VLOOKUP(A33,[1]令和3年度契約状況調査票!$E:$AR,32,FALSE),IF(AND(P33="○",O33="分担契約"),"分担契約"&amp;CHAR(10)&amp;"契約総額 "&amp;TEXT(VLOOKUP(A33,[1]令和3年度契約状況調査票!$E:$AR,16,FALSE),"#,##0円")&amp;"(B)"&amp;CHAR(10)&amp;VLOOKUP(A33,[1]令和3年度契約状況調査票!$E:$AR,32,FALSE),(IF(O33="分担契約/単価契約","単価契約"&amp;CHAR(10)&amp;"予定調達総額 "&amp;TEXT(VLOOKUP(A33,[1]令和3年度契約状況調査票!$E:$AR,16,FALSE),"#,##0円")&amp;CHAR(10)&amp;"分担契約"&amp;CHAR(10)&amp;VLOOKUP(A33,[1]令和3年度契約状況調査票!$E:$AR,32,FALSE),IF(O33="分担契約","分担契約"&amp;CHAR(10)&amp;"契約総額 "&amp;TEXT(VLOOKUP(A33,[1]令和3年度契約状況調査票!$E:$AR,16,FALSE),"#,##0円")&amp;CHAR(10)&amp;VLOOKUP(A33,[1]令和3年度契約状況調査票!$E:$AR,32,FALSE),IF(O33="単価契約","単価契約"&amp;CHAR(10)&amp;"予定調達総額 "&amp;TEXT(VLOOKUP(A33,[1]令和3年度契約状況調査票!$E:$AR,16,FALSE),"#,##0円")&amp;CHAR(10)&amp;VLOOKUP(A33,[1]令和3年度契約状況調査票!$E:$AR,32,FALSE),VLOOKUP(A33,[1]令和3年度契約状況調査票!$E:$AR,32,FALSE))))))))</f>
        <v/>
      </c>
      <c r="O33" s="51" t="str">
        <f>IF(A33="","",VLOOKUP(A33,[1]令和3年度契約状況調査票!$E:$BY,53,FALSE))</f>
        <v/>
      </c>
      <c r="P33" s="51" t="str">
        <f>IF(A33="","",IF(VLOOKUP(A33,[1]令和3年度契約状況調査票!$E:$AR,21,FALSE)="②同種の他の契約の予定価格を類推されるおそれがあるため公表しない","×","○"))</f>
        <v/>
      </c>
    </row>
    <row r="34" spans="1:16" s="51" customFormat="1" ht="60" hidden="1" customHeight="1" x14ac:dyDescent="0.15">
      <c r="A34" s="66" t="str">
        <f>IF(MAX([1]令和3年度契約状況調査票!C27:E272)&gt;=ROW()-5,ROW()-5,"")</f>
        <v/>
      </c>
      <c r="B34" s="23" t="str">
        <f>IF(A34="","",VLOOKUP(A34,[1]令和3年度契約状況調査票!$E:$AR,5,FALSE))</f>
        <v/>
      </c>
      <c r="C34" s="24" t="str">
        <f>IF(A34="","",VLOOKUP(A34,[1]令和3年度契約状況調査票!$E:$AR,6,FALSE))</f>
        <v/>
      </c>
      <c r="D34" s="67" t="str">
        <f>IF(A34="","",VLOOKUP(A34,[1]令和3年度契約状況調査票!$E:$AR,9,FALSE))</f>
        <v/>
      </c>
      <c r="E34" s="23" t="str">
        <f>IF(A34="","",VLOOKUP(A34,[1]令和3年度契約状況調査票!$E:$AR,10,FALSE))</f>
        <v/>
      </c>
      <c r="F34" s="26" t="str">
        <f>IF(A34="","",VLOOKUP(A34,[1]令和3年度契約状況調査票!$E:$AR,11,FALSE))</f>
        <v/>
      </c>
      <c r="G34" s="27" t="str">
        <f>IF(A34="","",IF(VLOOKUP(A34,[1]令和3年度契約状況調査票!$E:$AR,12,FALSE)="②一般競争入札（総合評価方式）","一般競争入札"&amp;CHAR(10)&amp;"（総合評価方式）","一般競争入札"))</f>
        <v/>
      </c>
      <c r="H34" s="28" t="str">
        <f>IF(A34="","",IF(VLOOKUP(A34,[1]令和3年度契約状況調査票!$E:$AR,21,FALSE)="②同種の他の契約の予定価格を類推されるおそれがあるため公表しない","同種の他の契約の予定価格を類推されるおそれがあるため公表しない",IF(VLOOKUP(A34,[1]令和3年度契約状況調査票!$E:$AR,21,FALSE)="－","－",IF(VLOOKUP(A34,[1]令和3年度契約状況調査票!$E:$AR,7,FALSE)&lt;&gt;"",TEXT(VLOOKUP(A34,[1]令和3年度契約状況調査票!$E:$AR,14,FALSE),"#,##0円")&amp;CHAR(10)&amp;"(A)",VLOOKUP(A34,[1]令和3年度契約状況調査票!$E:$AR,14,FALSE)))))</f>
        <v/>
      </c>
      <c r="I34" s="28" t="str">
        <f>IF(A34="","",VLOOKUP(A34,[1]令和3年度契約状況調査票!$E:$AR,15,FALSE))</f>
        <v/>
      </c>
      <c r="J34" s="29" t="str">
        <f>IF(A34="","",IF(VLOOKUP(A34,[1]令和3年度契約状況調査票!$E:$AR,21,FALSE)="②同種の他の契約の予定価格を類推されるおそれがあるため公表しない","－",IF(VLOOKUP(A34,[1]令和3年度契約状況調査票!$E:$AR,21,FALSE)="－","－",IF(VLOOKUP(A34,[1]令和3年度契約状況調査票!$E:$AR,7,FALSE)&lt;&gt;"",TEXT(VLOOKUP(A34,[1]令和3年度契約状況調査票!$E:$AR,17,FALSE),"#.0%")&amp;CHAR(10)&amp;"(B/A×100)",VLOOKUP(A34,[1]令和3年度契約状況調査票!$E:$AR,17,FALSE)))))</f>
        <v/>
      </c>
      <c r="K34" s="30" t="str">
        <f>IF(A34="","",IF(VLOOKUP(A34,[1]令和3年度契約状況調査票!$E:$AR,27,FALSE)="①公益社団法人","公社",IF(VLOOKUP(A34,[1]令和3年度契約状況調査票!$E:$AR,27,FALSE)="②公益財団法人","公財","")))</f>
        <v/>
      </c>
      <c r="L34" s="30" t="str">
        <f>IF(A34="","",VLOOKUP(A34,[1]令和3年度契約状況調査票!$E:$AR,28,FALSE))</f>
        <v/>
      </c>
      <c r="M34" s="31" t="str">
        <f>IF(A34="","",IF(VLOOKUP(A34,[1]令和3年度契約状況調査票!$E:$AR,28,FALSE)="国所管",VLOOKUP(A34,[1]令和3年度契約状況調査票!$E:$AR,22,FALSE),""))</f>
        <v/>
      </c>
      <c r="N34" s="32" t="str">
        <f>IF(A34="","",IF(AND(P34="○",O34="分担契約/単価契約"),"単価契約"&amp;CHAR(10)&amp;"予定調達総額 "&amp;TEXT(VLOOKUP(A34,[1]令和3年度契約状況調査票!$E:$AR,16,FALSE),"#,##0円")&amp;"(B)"&amp;CHAR(10)&amp;"分担契約"&amp;CHAR(10)&amp;VLOOKUP(A34,[1]令和3年度契約状況調査票!$E:$AR,32,FALSE),IF(AND(P34="○",O34="分担契約"),"分担契約"&amp;CHAR(10)&amp;"契約総額 "&amp;TEXT(VLOOKUP(A34,[1]令和3年度契約状況調査票!$E:$AR,16,FALSE),"#,##0円")&amp;"(B)"&amp;CHAR(10)&amp;VLOOKUP(A34,[1]令和3年度契約状況調査票!$E:$AR,32,FALSE),(IF(O34="分担契約/単価契約","単価契約"&amp;CHAR(10)&amp;"予定調達総額 "&amp;TEXT(VLOOKUP(A34,[1]令和3年度契約状況調査票!$E:$AR,16,FALSE),"#,##0円")&amp;CHAR(10)&amp;"分担契約"&amp;CHAR(10)&amp;VLOOKUP(A34,[1]令和3年度契約状況調査票!$E:$AR,32,FALSE),IF(O34="分担契約","分担契約"&amp;CHAR(10)&amp;"契約総額 "&amp;TEXT(VLOOKUP(A34,[1]令和3年度契約状況調査票!$E:$AR,16,FALSE),"#,##0円")&amp;CHAR(10)&amp;VLOOKUP(A34,[1]令和3年度契約状況調査票!$E:$AR,32,FALSE),IF(O34="単価契約","単価契約"&amp;CHAR(10)&amp;"予定調達総額 "&amp;TEXT(VLOOKUP(A34,[1]令和3年度契約状況調査票!$E:$AR,16,FALSE),"#,##0円")&amp;CHAR(10)&amp;VLOOKUP(A34,[1]令和3年度契約状況調査票!$E:$AR,32,FALSE),VLOOKUP(A34,[1]令和3年度契約状況調査票!$E:$AR,32,FALSE))))))))</f>
        <v/>
      </c>
      <c r="O34" s="51" t="str">
        <f>IF(A34="","",VLOOKUP(A34,[1]令和3年度契約状況調査票!$E:$BY,53,FALSE))</f>
        <v/>
      </c>
      <c r="P34" s="51" t="str">
        <f>IF(A34="","",IF(VLOOKUP(A34,[1]令和3年度契約状況調査票!$E:$AR,21,FALSE)="②同種の他の契約の予定価格を類推されるおそれがあるため公表しない","×","○"))</f>
        <v/>
      </c>
    </row>
    <row r="35" spans="1:16" s="51" customFormat="1" ht="60" hidden="1" customHeight="1" x14ac:dyDescent="0.15">
      <c r="A35" s="66" t="str">
        <f>IF(MAX([1]令和3年度契約状況調査票!C28:E273)&gt;=ROW()-5,ROW()-5,"")</f>
        <v/>
      </c>
      <c r="B35" s="23" t="str">
        <f>IF(A35="","",VLOOKUP(A35,[1]令和3年度契約状況調査票!$E:$AR,5,FALSE))</f>
        <v/>
      </c>
      <c r="C35" s="24" t="str">
        <f>IF(A35="","",VLOOKUP(A35,[1]令和3年度契約状況調査票!$E:$AR,6,FALSE))</f>
        <v/>
      </c>
      <c r="D35" s="67" t="str">
        <f>IF(A35="","",VLOOKUP(A35,[1]令和3年度契約状況調査票!$E:$AR,9,FALSE))</f>
        <v/>
      </c>
      <c r="E35" s="23" t="str">
        <f>IF(A35="","",VLOOKUP(A35,[1]令和3年度契約状況調査票!$E:$AR,10,FALSE))</f>
        <v/>
      </c>
      <c r="F35" s="26" t="str">
        <f>IF(A35="","",VLOOKUP(A35,[1]令和3年度契約状況調査票!$E:$AR,11,FALSE))</f>
        <v/>
      </c>
      <c r="G35" s="27" t="str">
        <f>IF(A35="","",IF(VLOOKUP(A35,[1]令和3年度契約状況調査票!$E:$AR,12,FALSE)="②一般競争入札（総合評価方式）","一般競争入札"&amp;CHAR(10)&amp;"（総合評価方式）","一般競争入札"))</f>
        <v/>
      </c>
      <c r="H35" s="28" t="str">
        <f>IF(A35="","",IF(VLOOKUP(A35,[1]令和3年度契約状況調査票!$E:$AR,21,FALSE)="②同種の他の契約の予定価格を類推されるおそれがあるため公表しない","同種の他の契約の予定価格を類推されるおそれがあるため公表しない",IF(VLOOKUP(A35,[1]令和3年度契約状況調査票!$E:$AR,21,FALSE)="－","－",IF(VLOOKUP(A35,[1]令和3年度契約状況調査票!$E:$AR,7,FALSE)&lt;&gt;"",TEXT(VLOOKUP(A35,[1]令和3年度契約状況調査票!$E:$AR,14,FALSE),"#,##0円")&amp;CHAR(10)&amp;"(A)",VLOOKUP(A35,[1]令和3年度契約状況調査票!$E:$AR,14,FALSE)))))</f>
        <v/>
      </c>
      <c r="I35" s="28" t="str">
        <f>IF(A35="","",VLOOKUP(A35,[1]令和3年度契約状況調査票!$E:$AR,15,FALSE))</f>
        <v/>
      </c>
      <c r="J35" s="29" t="str">
        <f>IF(A35="","",IF(VLOOKUP(A35,[1]令和3年度契約状況調査票!$E:$AR,21,FALSE)="②同種の他の契約の予定価格を類推されるおそれがあるため公表しない","－",IF(VLOOKUP(A35,[1]令和3年度契約状況調査票!$E:$AR,21,FALSE)="－","－",IF(VLOOKUP(A35,[1]令和3年度契約状況調査票!$E:$AR,7,FALSE)&lt;&gt;"",TEXT(VLOOKUP(A35,[1]令和3年度契約状況調査票!$E:$AR,17,FALSE),"#.0%")&amp;CHAR(10)&amp;"(B/A×100)",VLOOKUP(A35,[1]令和3年度契約状況調査票!$E:$AR,17,FALSE)))))</f>
        <v/>
      </c>
      <c r="K35" s="30" t="str">
        <f>IF(A35="","",IF(VLOOKUP(A35,[1]令和3年度契約状況調査票!$E:$AR,27,FALSE)="①公益社団法人","公社",IF(VLOOKUP(A35,[1]令和3年度契約状況調査票!$E:$AR,27,FALSE)="②公益財団法人","公財","")))</f>
        <v/>
      </c>
      <c r="L35" s="30" t="str">
        <f>IF(A35="","",VLOOKUP(A35,[1]令和3年度契約状況調査票!$E:$AR,28,FALSE))</f>
        <v/>
      </c>
      <c r="M35" s="31" t="str">
        <f>IF(A35="","",IF(VLOOKUP(A35,[1]令和3年度契約状況調査票!$E:$AR,28,FALSE)="国所管",VLOOKUP(A35,[1]令和3年度契約状況調査票!$E:$AR,22,FALSE),""))</f>
        <v/>
      </c>
      <c r="N35" s="32" t="str">
        <f>IF(A35="","",IF(AND(P35="○",O35="分担契約/単価契約"),"単価契約"&amp;CHAR(10)&amp;"予定調達総額 "&amp;TEXT(VLOOKUP(A35,[1]令和3年度契約状況調査票!$E:$AR,16,FALSE),"#,##0円")&amp;"(B)"&amp;CHAR(10)&amp;"分担契約"&amp;CHAR(10)&amp;VLOOKUP(A35,[1]令和3年度契約状況調査票!$E:$AR,32,FALSE),IF(AND(P35="○",O35="分担契約"),"分担契約"&amp;CHAR(10)&amp;"契約総額 "&amp;TEXT(VLOOKUP(A35,[1]令和3年度契約状況調査票!$E:$AR,16,FALSE),"#,##0円")&amp;"(B)"&amp;CHAR(10)&amp;VLOOKUP(A35,[1]令和3年度契約状況調査票!$E:$AR,32,FALSE),(IF(O35="分担契約/単価契約","単価契約"&amp;CHAR(10)&amp;"予定調達総額 "&amp;TEXT(VLOOKUP(A35,[1]令和3年度契約状況調査票!$E:$AR,16,FALSE),"#,##0円")&amp;CHAR(10)&amp;"分担契約"&amp;CHAR(10)&amp;VLOOKUP(A35,[1]令和3年度契約状況調査票!$E:$AR,32,FALSE),IF(O35="分担契約","分担契約"&amp;CHAR(10)&amp;"契約総額 "&amp;TEXT(VLOOKUP(A35,[1]令和3年度契約状況調査票!$E:$AR,16,FALSE),"#,##0円")&amp;CHAR(10)&amp;VLOOKUP(A35,[1]令和3年度契約状況調査票!$E:$AR,32,FALSE),IF(O35="単価契約","単価契約"&amp;CHAR(10)&amp;"予定調達総額 "&amp;TEXT(VLOOKUP(A35,[1]令和3年度契約状況調査票!$E:$AR,16,FALSE),"#,##0円")&amp;CHAR(10)&amp;VLOOKUP(A35,[1]令和3年度契約状況調査票!$E:$AR,32,FALSE),VLOOKUP(A35,[1]令和3年度契約状況調査票!$E:$AR,32,FALSE))))))))</f>
        <v/>
      </c>
      <c r="O35" s="51" t="str">
        <f>IF(A35="","",VLOOKUP(A35,[1]令和3年度契約状況調査票!$E:$BY,53,FALSE))</f>
        <v/>
      </c>
      <c r="P35" s="51" t="str">
        <f>IF(A35="","",IF(VLOOKUP(A35,[1]令和3年度契約状況調査票!$E:$AR,21,FALSE)="②同種の他の契約の予定価格を類推されるおそれがあるため公表しない","×","○"))</f>
        <v/>
      </c>
    </row>
    <row r="36" spans="1:16" s="51" customFormat="1" ht="60" hidden="1" customHeight="1" x14ac:dyDescent="0.15">
      <c r="A36" s="66" t="str">
        <f>IF(MAX([1]令和3年度契約状況調査票!C29:E274)&gt;=ROW()-5,ROW()-5,"")</f>
        <v/>
      </c>
      <c r="B36" s="23" t="str">
        <f>IF(A36="","",VLOOKUP(A36,[1]令和3年度契約状況調査票!$E:$AR,5,FALSE))</f>
        <v/>
      </c>
      <c r="C36" s="24" t="str">
        <f>IF(A36="","",VLOOKUP(A36,[1]令和3年度契約状況調査票!$E:$AR,6,FALSE))</f>
        <v/>
      </c>
      <c r="D36" s="67" t="str">
        <f>IF(A36="","",VLOOKUP(A36,[1]令和3年度契約状況調査票!$E:$AR,9,FALSE))</f>
        <v/>
      </c>
      <c r="E36" s="23" t="str">
        <f>IF(A36="","",VLOOKUP(A36,[1]令和3年度契約状況調査票!$E:$AR,10,FALSE))</f>
        <v/>
      </c>
      <c r="F36" s="26" t="str">
        <f>IF(A36="","",VLOOKUP(A36,[1]令和3年度契約状況調査票!$E:$AR,11,FALSE))</f>
        <v/>
      </c>
      <c r="G36" s="27" t="str">
        <f>IF(A36="","",IF(VLOOKUP(A36,[1]令和3年度契約状況調査票!$E:$AR,12,FALSE)="②一般競争入札（総合評価方式）","一般競争入札"&amp;CHAR(10)&amp;"（総合評価方式）","一般競争入札"))</f>
        <v/>
      </c>
      <c r="H36" s="28" t="str">
        <f>IF(A36="","",IF(VLOOKUP(A36,[1]令和3年度契約状況調査票!$E:$AR,21,FALSE)="②同種の他の契約の予定価格を類推されるおそれがあるため公表しない","同種の他の契約の予定価格を類推されるおそれがあるため公表しない",IF(VLOOKUP(A36,[1]令和3年度契約状況調査票!$E:$AR,21,FALSE)="－","－",IF(VLOOKUP(A36,[1]令和3年度契約状況調査票!$E:$AR,7,FALSE)&lt;&gt;"",TEXT(VLOOKUP(A36,[1]令和3年度契約状況調査票!$E:$AR,14,FALSE),"#,##0円")&amp;CHAR(10)&amp;"(A)",VLOOKUP(A36,[1]令和3年度契約状況調査票!$E:$AR,14,FALSE)))))</f>
        <v/>
      </c>
      <c r="I36" s="28" t="str">
        <f>IF(A36="","",VLOOKUP(A36,[1]令和3年度契約状況調査票!$E:$AR,15,FALSE))</f>
        <v/>
      </c>
      <c r="J36" s="29" t="str">
        <f>IF(A36="","",IF(VLOOKUP(A36,[1]令和3年度契約状況調査票!$E:$AR,21,FALSE)="②同種の他の契約の予定価格を類推されるおそれがあるため公表しない","－",IF(VLOOKUP(A36,[1]令和3年度契約状況調査票!$E:$AR,21,FALSE)="－","－",IF(VLOOKUP(A36,[1]令和3年度契約状況調査票!$E:$AR,7,FALSE)&lt;&gt;"",TEXT(VLOOKUP(A36,[1]令和3年度契約状況調査票!$E:$AR,17,FALSE),"#.0%")&amp;CHAR(10)&amp;"(B/A×100)",VLOOKUP(A36,[1]令和3年度契約状況調査票!$E:$AR,17,FALSE)))))</f>
        <v/>
      </c>
      <c r="K36" s="30" t="str">
        <f>IF(A36="","",IF(VLOOKUP(A36,[1]令和3年度契約状況調査票!$E:$AR,27,FALSE)="①公益社団法人","公社",IF(VLOOKUP(A36,[1]令和3年度契約状況調査票!$E:$AR,27,FALSE)="②公益財団法人","公財","")))</f>
        <v/>
      </c>
      <c r="L36" s="30" t="str">
        <f>IF(A36="","",VLOOKUP(A36,[1]令和3年度契約状況調査票!$E:$AR,28,FALSE))</f>
        <v/>
      </c>
      <c r="M36" s="31" t="str">
        <f>IF(A36="","",IF(VLOOKUP(A36,[1]令和3年度契約状況調査票!$E:$AR,28,FALSE)="国所管",VLOOKUP(A36,[1]令和3年度契約状況調査票!$E:$AR,22,FALSE),""))</f>
        <v/>
      </c>
      <c r="N36" s="32" t="str">
        <f>IF(A36="","",IF(AND(P36="○",O36="分担契約/単価契約"),"単価契約"&amp;CHAR(10)&amp;"予定調達総額 "&amp;TEXT(VLOOKUP(A36,[1]令和3年度契約状況調査票!$E:$AR,16,FALSE),"#,##0円")&amp;"(B)"&amp;CHAR(10)&amp;"分担契約"&amp;CHAR(10)&amp;VLOOKUP(A36,[1]令和3年度契約状況調査票!$E:$AR,32,FALSE),IF(AND(P36="○",O36="分担契約"),"分担契約"&amp;CHAR(10)&amp;"契約総額 "&amp;TEXT(VLOOKUP(A36,[1]令和3年度契約状況調査票!$E:$AR,16,FALSE),"#,##0円")&amp;"(B)"&amp;CHAR(10)&amp;VLOOKUP(A36,[1]令和3年度契約状況調査票!$E:$AR,32,FALSE),(IF(O36="分担契約/単価契約","単価契約"&amp;CHAR(10)&amp;"予定調達総額 "&amp;TEXT(VLOOKUP(A36,[1]令和3年度契約状況調査票!$E:$AR,16,FALSE),"#,##0円")&amp;CHAR(10)&amp;"分担契約"&amp;CHAR(10)&amp;VLOOKUP(A36,[1]令和3年度契約状況調査票!$E:$AR,32,FALSE),IF(O36="分担契約","分担契約"&amp;CHAR(10)&amp;"契約総額 "&amp;TEXT(VLOOKUP(A36,[1]令和3年度契約状況調査票!$E:$AR,16,FALSE),"#,##0円")&amp;CHAR(10)&amp;VLOOKUP(A36,[1]令和3年度契約状況調査票!$E:$AR,32,FALSE),IF(O36="単価契約","単価契約"&amp;CHAR(10)&amp;"予定調達総額 "&amp;TEXT(VLOOKUP(A36,[1]令和3年度契約状況調査票!$E:$AR,16,FALSE),"#,##0円")&amp;CHAR(10)&amp;VLOOKUP(A36,[1]令和3年度契約状況調査票!$E:$AR,32,FALSE),VLOOKUP(A36,[1]令和3年度契約状況調査票!$E:$AR,32,FALSE))))))))</f>
        <v/>
      </c>
      <c r="O36" s="51" t="str">
        <f>IF(A36="","",VLOOKUP(A36,[1]令和3年度契約状況調査票!$E:$BY,53,FALSE))</f>
        <v/>
      </c>
      <c r="P36" s="51" t="str">
        <f>IF(A36="","",IF(VLOOKUP(A36,[1]令和3年度契約状況調査票!$E:$AR,21,FALSE)="②同種の他の契約の予定価格を類推されるおそれがあるため公表しない","×","○"))</f>
        <v/>
      </c>
    </row>
    <row r="37" spans="1:16" s="51" customFormat="1" ht="60" hidden="1" customHeight="1" x14ac:dyDescent="0.15">
      <c r="A37" s="66" t="str">
        <f>IF(MAX([1]令和3年度契約状況調査票!C30:E275)&gt;=ROW()-5,ROW()-5,"")</f>
        <v/>
      </c>
      <c r="B37" s="23" t="str">
        <f>IF(A37="","",VLOOKUP(A37,[1]令和3年度契約状況調査票!$E:$AR,5,FALSE))</f>
        <v/>
      </c>
      <c r="C37" s="24" t="str">
        <f>IF(A37="","",VLOOKUP(A37,[1]令和3年度契約状況調査票!$E:$AR,6,FALSE))</f>
        <v/>
      </c>
      <c r="D37" s="67" t="str">
        <f>IF(A37="","",VLOOKUP(A37,[1]令和3年度契約状況調査票!$E:$AR,9,FALSE))</f>
        <v/>
      </c>
      <c r="E37" s="23" t="str">
        <f>IF(A37="","",VLOOKUP(A37,[1]令和3年度契約状況調査票!$E:$AR,10,FALSE))</f>
        <v/>
      </c>
      <c r="F37" s="26" t="str">
        <f>IF(A37="","",VLOOKUP(A37,[1]令和3年度契約状況調査票!$E:$AR,11,FALSE))</f>
        <v/>
      </c>
      <c r="G37" s="27" t="str">
        <f>IF(A37="","",IF(VLOOKUP(A37,[1]令和3年度契約状況調査票!$E:$AR,12,FALSE)="②一般競争入札（総合評価方式）","一般競争入札"&amp;CHAR(10)&amp;"（総合評価方式）","一般競争入札"))</f>
        <v/>
      </c>
      <c r="H37" s="28" t="str">
        <f>IF(A37="","",IF(VLOOKUP(A37,[1]令和3年度契約状況調査票!$E:$AR,21,FALSE)="②同種の他の契約の予定価格を類推されるおそれがあるため公表しない","同種の他の契約の予定価格を類推されるおそれがあるため公表しない",IF(VLOOKUP(A37,[1]令和3年度契約状況調査票!$E:$AR,21,FALSE)="－","－",IF(VLOOKUP(A37,[1]令和3年度契約状況調査票!$E:$AR,7,FALSE)&lt;&gt;"",TEXT(VLOOKUP(A37,[1]令和3年度契約状況調査票!$E:$AR,14,FALSE),"#,##0円")&amp;CHAR(10)&amp;"(A)",VLOOKUP(A37,[1]令和3年度契約状況調査票!$E:$AR,14,FALSE)))))</f>
        <v/>
      </c>
      <c r="I37" s="28" t="str">
        <f>IF(A37="","",VLOOKUP(A37,[1]令和3年度契約状況調査票!$E:$AR,15,FALSE))</f>
        <v/>
      </c>
      <c r="J37" s="29" t="str">
        <f>IF(A37="","",IF(VLOOKUP(A37,[1]令和3年度契約状況調査票!$E:$AR,21,FALSE)="②同種の他の契約の予定価格を類推されるおそれがあるため公表しない","－",IF(VLOOKUP(A37,[1]令和3年度契約状況調査票!$E:$AR,21,FALSE)="－","－",IF(VLOOKUP(A37,[1]令和3年度契約状況調査票!$E:$AR,7,FALSE)&lt;&gt;"",TEXT(VLOOKUP(A37,[1]令和3年度契約状況調査票!$E:$AR,17,FALSE),"#.0%")&amp;CHAR(10)&amp;"(B/A×100)",VLOOKUP(A37,[1]令和3年度契約状況調査票!$E:$AR,17,FALSE)))))</f>
        <v/>
      </c>
      <c r="K37" s="30" t="str">
        <f>IF(A37="","",IF(VLOOKUP(A37,[1]令和3年度契約状況調査票!$E:$AR,27,FALSE)="①公益社団法人","公社",IF(VLOOKUP(A37,[1]令和3年度契約状況調査票!$E:$AR,27,FALSE)="②公益財団法人","公財","")))</f>
        <v/>
      </c>
      <c r="L37" s="30" t="str">
        <f>IF(A37="","",VLOOKUP(A37,[1]令和3年度契約状況調査票!$E:$AR,28,FALSE))</f>
        <v/>
      </c>
      <c r="M37" s="31" t="str">
        <f>IF(A37="","",IF(VLOOKUP(A37,[1]令和3年度契約状況調査票!$E:$AR,28,FALSE)="国所管",VLOOKUP(A37,[1]令和3年度契約状況調査票!$E:$AR,22,FALSE),""))</f>
        <v/>
      </c>
      <c r="N37" s="32" t="str">
        <f>IF(A37="","",IF(AND(P37="○",O37="分担契約/単価契約"),"単価契約"&amp;CHAR(10)&amp;"予定調達総額 "&amp;TEXT(VLOOKUP(A37,[1]令和3年度契約状況調査票!$E:$AR,16,FALSE),"#,##0円")&amp;"(B)"&amp;CHAR(10)&amp;"分担契約"&amp;CHAR(10)&amp;VLOOKUP(A37,[1]令和3年度契約状況調査票!$E:$AR,32,FALSE),IF(AND(P37="○",O37="分担契約"),"分担契約"&amp;CHAR(10)&amp;"契約総額 "&amp;TEXT(VLOOKUP(A37,[1]令和3年度契約状況調査票!$E:$AR,16,FALSE),"#,##0円")&amp;"(B)"&amp;CHAR(10)&amp;VLOOKUP(A37,[1]令和3年度契約状況調査票!$E:$AR,32,FALSE),(IF(O37="分担契約/単価契約","単価契約"&amp;CHAR(10)&amp;"予定調達総額 "&amp;TEXT(VLOOKUP(A37,[1]令和3年度契約状況調査票!$E:$AR,16,FALSE),"#,##0円")&amp;CHAR(10)&amp;"分担契約"&amp;CHAR(10)&amp;VLOOKUP(A37,[1]令和3年度契約状況調査票!$E:$AR,32,FALSE),IF(O37="分担契約","分担契約"&amp;CHAR(10)&amp;"契約総額 "&amp;TEXT(VLOOKUP(A37,[1]令和3年度契約状況調査票!$E:$AR,16,FALSE),"#,##0円")&amp;CHAR(10)&amp;VLOOKUP(A37,[1]令和3年度契約状況調査票!$E:$AR,32,FALSE),IF(O37="単価契約","単価契約"&amp;CHAR(10)&amp;"予定調達総額 "&amp;TEXT(VLOOKUP(A37,[1]令和3年度契約状況調査票!$E:$AR,16,FALSE),"#,##0円")&amp;CHAR(10)&amp;VLOOKUP(A37,[1]令和3年度契約状況調査票!$E:$AR,32,FALSE),VLOOKUP(A37,[1]令和3年度契約状況調査票!$E:$AR,32,FALSE))))))))</f>
        <v/>
      </c>
      <c r="O37" s="51" t="str">
        <f>IF(A37="","",VLOOKUP(A37,[1]令和3年度契約状況調査票!$E:$BY,53,FALSE))</f>
        <v/>
      </c>
      <c r="P37" s="51" t="str">
        <f>IF(A37="","",IF(VLOOKUP(A37,[1]令和3年度契約状況調査票!$E:$AR,21,FALSE)="②同種の他の契約の予定価格を類推されるおそれがあるため公表しない","×","○"))</f>
        <v/>
      </c>
    </row>
    <row r="38" spans="1:16" s="51" customFormat="1" ht="60" hidden="1" customHeight="1" x14ac:dyDescent="0.15">
      <c r="A38" s="66" t="str">
        <f>IF(MAX([1]令和3年度契約状況調査票!C31:E276)&gt;=ROW()-5,ROW()-5,"")</f>
        <v/>
      </c>
      <c r="B38" s="23" t="str">
        <f>IF(A38="","",VLOOKUP(A38,[1]令和3年度契約状況調査票!$E:$AR,5,FALSE))</f>
        <v/>
      </c>
      <c r="C38" s="24" t="str">
        <f>IF(A38="","",VLOOKUP(A38,[1]令和3年度契約状況調査票!$E:$AR,6,FALSE))</f>
        <v/>
      </c>
      <c r="D38" s="67" t="str">
        <f>IF(A38="","",VLOOKUP(A38,[1]令和3年度契約状況調査票!$E:$AR,9,FALSE))</f>
        <v/>
      </c>
      <c r="E38" s="23" t="str">
        <f>IF(A38="","",VLOOKUP(A38,[1]令和3年度契約状況調査票!$E:$AR,10,FALSE))</f>
        <v/>
      </c>
      <c r="F38" s="26" t="str">
        <f>IF(A38="","",VLOOKUP(A38,[1]令和3年度契約状況調査票!$E:$AR,11,FALSE))</f>
        <v/>
      </c>
      <c r="G38" s="27" t="str">
        <f>IF(A38="","",IF(VLOOKUP(A38,[1]令和3年度契約状況調査票!$E:$AR,12,FALSE)="②一般競争入札（総合評価方式）","一般競争入札"&amp;CHAR(10)&amp;"（総合評価方式）","一般競争入札"))</f>
        <v/>
      </c>
      <c r="H38" s="28" t="str">
        <f>IF(A38="","",IF(VLOOKUP(A38,[1]令和3年度契約状況調査票!$E:$AR,21,FALSE)="②同種の他の契約の予定価格を類推されるおそれがあるため公表しない","同種の他の契約の予定価格を類推されるおそれがあるため公表しない",IF(VLOOKUP(A38,[1]令和3年度契約状況調査票!$E:$AR,21,FALSE)="－","－",IF(VLOOKUP(A38,[1]令和3年度契約状況調査票!$E:$AR,7,FALSE)&lt;&gt;"",TEXT(VLOOKUP(A38,[1]令和3年度契約状況調査票!$E:$AR,14,FALSE),"#,##0円")&amp;CHAR(10)&amp;"(A)",VLOOKUP(A38,[1]令和3年度契約状況調査票!$E:$AR,14,FALSE)))))</f>
        <v/>
      </c>
      <c r="I38" s="28" t="str">
        <f>IF(A38="","",VLOOKUP(A38,[1]令和3年度契約状況調査票!$E:$AR,15,FALSE))</f>
        <v/>
      </c>
      <c r="J38" s="29" t="str">
        <f>IF(A38="","",IF(VLOOKUP(A38,[1]令和3年度契約状況調査票!$E:$AR,21,FALSE)="②同種の他の契約の予定価格を類推されるおそれがあるため公表しない","－",IF(VLOOKUP(A38,[1]令和3年度契約状況調査票!$E:$AR,21,FALSE)="－","－",IF(VLOOKUP(A38,[1]令和3年度契約状況調査票!$E:$AR,7,FALSE)&lt;&gt;"",TEXT(VLOOKUP(A38,[1]令和3年度契約状況調査票!$E:$AR,17,FALSE),"#.0%")&amp;CHAR(10)&amp;"(B/A×100)",VLOOKUP(A38,[1]令和3年度契約状況調査票!$E:$AR,17,FALSE)))))</f>
        <v/>
      </c>
      <c r="K38" s="30" t="str">
        <f>IF(A38="","",IF(VLOOKUP(A38,[1]令和3年度契約状況調査票!$E:$AR,27,FALSE)="①公益社団法人","公社",IF(VLOOKUP(A38,[1]令和3年度契約状況調査票!$E:$AR,27,FALSE)="②公益財団法人","公財","")))</f>
        <v/>
      </c>
      <c r="L38" s="30" t="str">
        <f>IF(A38="","",VLOOKUP(A38,[1]令和3年度契約状況調査票!$E:$AR,28,FALSE))</f>
        <v/>
      </c>
      <c r="M38" s="31" t="str">
        <f>IF(A38="","",IF(VLOOKUP(A38,[1]令和3年度契約状況調査票!$E:$AR,28,FALSE)="国所管",VLOOKUP(A38,[1]令和3年度契約状況調査票!$E:$AR,22,FALSE),""))</f>
        <v/>
      </c>
      <c r="N38" s="32" t="str">
        <f>IF(A38="","",IF(AND(P38="○",O38="分担契約/単価契約"),"単価契約"&amp;CHAR(10)&amp;"予定調達総額 "&amp;TEXT(VLOOKUP(A38,[1]令和3年度契約状況調査票!$E:$AR,16,FALSE),"#,##0円")&amp;"(B)"&amp;CHAR(10)&amp;"分担契約"&amp;CHAR(10)&amp;VLOOKUP(A38,[1]令和3年度契約状況調査票!$E:$AR,32,FALSE),IF(AND(P38="○",O38="分担契約"),"分担契約"&amp;CHAR(10)&amp;"契約総額 "&amp;TEXT(VLOOKUP(A38,[1]令和3年度契約状況調査票!$E:$AR,16,FALSE),"#,##0円")&amp;"(B)"&amp;CHAR(10)&amp;VLOOKUP(A38,[1]令和3年度契約状況調査票!$E:$AR,32,FALSE),(IF(O38="分担契約/単価契約","単価契約"&amp;CHAR(10)&amp;"予定調達総額 "&amp;TEXT(VLOOKUP(A38,[1]令和3年度契約状況調査票!$E:$AR,16,FALSE),"#,##0円")&amp;CHAR(10)&amp;"分担契約"&amp;CHAR(10)&amp;VLOOKUP(A38,[1]令和3年度契約状況調査票!$E:$AR,32,FALSE),IF(O38="分担契約","分担契約"&amp;CHAR(10)&amp;"契約総額 "&amp;TEXT(VLOOKUP(A38,[1]令和3年度契約状況調査票!$E:$AR,16,FALSE),"#,##0円")&amp;CHAR(10)&amp;VLOOKUP(A38,[1]令和3年度契約状況調査票!$E:$AR,32,FALSE),IF(O38="単価契約","単価契約"&amp;CHAR(10)&amp;"予定調達総額 "&amp;TEXT(VLOOKUP(A38,[1]令和3年度契約状況調査票!$E:$AR,16,FALSE),"#,##0円")&amp;CHAR(10)&amp;VLOOKUP(A38,[1]令和3年度契約状況調査票!$E:$AR,32,FALSE),VLOOKUP(A38,[1]令和3年度契約状況調査票!$E:$AR,32,FALSE))))))))</f>
        <v/>
      </c>
      <c r="O38" s="51" t="str">
        <f>IF(A38="","",VLOOKUP(A38,[1]令和3年度契約状況調査票!$E:$BY,53,FALSE))</f>
        <v/>
      </c>
      <c r="P38" s="51" t="str">
        <f>IF(A38="","",IF(VLOOKUP(A38,[1]令和3年度契約状況調査票!$E:$AR,21,FALSE)="②同種の他の契約の予定価格を類推されるおそれがあるため公表しない","×","○"))</f>
        <v/>
      </c>
    </row>
    <row r="39" spans="1:16" s="51" customFormat="1" ht="60" hidden="1" customHeight="1" x14ac:dyDescent="0.15">
      <c r="A39" s="66" t="str">
        <f>IF(MAX([1]令和3年度契約状況調査票!C32:E277)&gt;=ROW()-5,ROW()-5,"")</f>
        <v/>
      </c>
      <c r="B39" s="23" t="str">
        <f>IF(A39="","",VLOOKUP(A39,[1]令和3年度契約状況調査票!$E:$AR,5,FALSE))</f>
        <v/>
      </c>
      <c r="C39" s="24" t="str">
        <f>IF(A39="","",VLOOKUP(A39,[1]令和3年度契約状況調査票!$E:$AR,6,FALSE))</f>
        <v/>
      </c>
      <c r="D39" s="67" t="str">
        <f>IF(A39="","",VLOOKUP(A39,[1]令和3年度契約状況調査票!$E:$AR,9,FALSE))</f>
        <v/>
      </c>
      <c r="E39" s="23" t="str">
        <f>IF(A39="","",VLOOKUP(A39,[1]令和3年度契約状況調査票!$E:$AR,10,FALSE))</f>
        <v/>
      </c>
      <c r="F39" s="26" t="str">
        <f>IF(A39="","",VLOOKUP(A39,[1]令和3年度契約状況調査票!$E:$AR,11,FALSE))</f>
        <v/>
      </c>
      <c r="G39" s="27" t="str">
        <f>IF(A39="","",IF(VLOOKUP(A39,[1]令和3年度契約状況調査票!$E:$AR,12,FALSE)="②一般競争入札（総合評価方式）","一般競争入札"&amp;CHAR(10)&amp;"（総合評価方式）","一般競争入札"))</f>
        <v/>
      </c>
      <c r="H39" s="28" t="str">
        <f>IF(A39="","",IF(VLOOKUP(A39,[1]令和3年度契約状況調査票!$E:$AR,21,FALSE)="②同種の他の契約の予定価格を類推されるおそれがあるため公表しない","同種の他の契約の予定価格を類推されるおそれがあるため公表しない",IF(VLOOKUP(A39,[1]令和3年度契約状況調査票!$E:$AR,21,FALSE)="－","－",IF(VLOOKUP(A39,[1]令和3年度契約状況調査票!$E:$AR,7,FALSE)&lt;&gt;"",TEXT(VLOOKUP(A39,[1]令和3年度契約状況調査票!$E:$AR,14,FALSE),"#,##0円")&amp;CHAR(10)&amp;"(A)",VLOOKUP(A39,[1]令和3年度契約状況調査票!$E:$AR,14,FALSE)))))</f>
        <v/>
      </c>
      <c r="I39" s="28" t="str">
        <f>IF(A39="","",VLOOKUP(A39,[1]令和3年度契約状況調査票!$E:$AR,15,FALSE))</f>
        <v/>
      </c>
      <c r="J39" s="29" t="str">
        <f>IF(A39="","",IF(VLOOKUP(A39,[1]令和3年度契約状況調査票!$E:$AR,21,FALSE)="②同種の他の契約の予定価格を類推されるおそれがあるため公表しない","－",IF(VLOOKUP(A39,[1]令和3年度契約状況調査票!$E:$AR,21,FALSE)="－","－",IF(VLOOKUP(A39,[1]令和3年度契約状況調査票!$E:$AR,7,FALSE)&lt;&gt;"",TEXT(VLOOKUP(A39,[1]令和3年度契約状況調査票!$E:$AR,17,FALSE),"#.0%")&amp;CHAR(10)&amp;"(B/A×100)",VLOOKUP(A39,[1]令和3年度契約状況調査票!$E:$AR,17,FALSE)))))</f>
        <v/>
      </c>
      <c r="K39" s="30" t="str">
        <f>IF(A39="","",IF(VLOOKUP(A39,[1]令和3年度契約状況調査票!$E:$AR,27,FALSE)="①公益社団法人","公社",IF(VLOOKUP(A39,[1]令和3年度契約状況調査票!$E:$AR,27,FALSE)="②公益財団法人","公財","")))</f>
        <v/>
      </c>
      <c r="L39" s="30" t="str">
        <f>IF(A39="","",VLOOKUP(A39,[1]令和3年度契約状況調査票!$E:$AR,28,FALSE))</f>
        <v/>
      </c>
      <c r="M39" s="31" t="str">
        <f>IF(A39="","",IF(VLOOKUP(A39,[1]令和3年度契約状況調査票!$E:$AR,28,FALSE)="国所管",VLOOKUP(A39,[1]令和3年度契約状況調査票!$E:$AR,22,FALSE),""))</f>
        <v/>
      </c>
      <c r="N39" s="32" t="str">
        <f>IF(A39="","",IF(AND(P39="○",O39="分担契約/単価契約"),"単価契約"&amp;CHAR(10)&amp;"予定調達総額 "&amp;TEXT(VLOOKUP(A39,[1]令和3年度契約状況調査票!$E:$AR,16,FALSE),"#,##0円")&amp;"(B)"&amp;CHAR(10)&amp;"分担契約"&amp;CHAR(10)&amp;VLOOKUP(A39,[1]令和3年度契約状況調査票!$E:$AR,32,FALSE),IF(AND(P39="○",O39="分担契約"),"分担契約"&amp;CHAR(10)&amp;"契約総額 "&amp;TEXT(VLOOKUP(A39,[1]令和3年度契約状況調査票!$E:$AR,16,FALSE),"#,##0円")&amp;"(B)"&amp;CHAR(10)&amp;VLOOKUP(A39,[1]令和3年度契約状況調査票!$E:$AR,32,FALSE),(IF(O39="分担契約/単価契約","単価契約"&amp;CHAR(10)&amp;"予定調達総額 "&amp;TEXT(VLOOKUP(A39,[1]令和3年度契約状況調査票!$E:$AR,16,FALSE),"#,##0円")&amp;CHAR(10)&amp;"分担契約"&amp;CHAR(10)&amp;VLOOKUP(A39,[1]令和3年度契約状況調査票!$E:$AR,32,FALSE),IF(O39="分担契約","分担契約"&amp;CHAR(10)&amp;"契約総額 "&amp;TEXT(VLOOKUP(A39,[1]令和3年度契約状況調査票!$E:$AR,16,FALSE),"#,##0円")&amp;CHAR(10)&amp;VLOOKUP(A39,[1]令和3年度契約状況調査票!$E:$AR,32,FALSE),IF(O39="単価契約","単価契約"&amp;CHAR(10)&amp;"予定調達総額 "&amp;TEXT(VLOOKUP(A39,[1]令和3年度契約状況調査票!$E:$AR,16,FALSE),"#,##0円")&amp;CHAR(10)&amp;VLOOKUP(A39,[1]令和3年度契約状況調査票!$E:$AR,32,FALSE),VLOOKUP(A39,[1]令和3年度契約状況調査票!$E:$AR,32,FALSE))))))))</f>
        <v/>
      </c>
      <c r="O39" s="51" t="str">
        <f>IF(A39="","",VLOOKUP(A39,[1]令和3年度契約状況調査票!$E:$BY,53,FALSE))</f>
        <v/>
      </c>
      <c r="P39" s="51" t="str">
        <f>IF(A39="","",IF(VLOOKUP(A39,[1]令和3年度契約状況調査票!$E:$AR,21,FALSE)="②同種の他の契約の予定価格を類推されるおそれがあるため公表しない","×","○"))</f>
        <v/>
      </c>
    </row>
    <row r="40" spans="1:16" s="51" customFormat="1" ht="60" hidden="1" customHeight="1" x14ac:dyDescent="0.15">
      <c r="A40" s="66" t="str">
        <f>IF(MAX([1]令和3年度契約状況調査票!C33:E278)&gt;=ROW()-5,ROW()-5,"")</f>
        <v/>
      </c>
      <c r="B40" s="23" t="str">
        <f>IF(A40="","",VLOOKUP(A40,[1]令和3年度契約状況調査票!$E:$AR,5,FALSE))</f>
        <v/>
      </c>
      <c r="C40" s="24" t="str">
        <f>IF(A40="","",VLOOKUP(A40,[1]令和3年度契約状況調査票!$E:$AR,6,FALSE))</f>
        <v/>
      </c>
      <c r="D40" s="67" t="str">
        <f>IF(A40="","",VLOOKUP(A40,[1]令和3年度契約状況調査票!$E:$AR,9,FALSE))</f>
        <v/>
      </c>
      <c r="E40" s="23" t="str">
        <f>IF(A40="","",VLOOKUP(A40,[1]令和3年度契約状況調査票!$E:$AR,10,FALSE))</f>
        <v/>
      </c>
      <c r="F40" s="26" t="str">
        <f>IF(A40="","",VLOOKUP(A40,[1]令和3年度契約状況調査票!$E:$AR,11,FALSE))</f>
        <v/>
      </c>
      <c r="G40" s="27" t="str">
        <f>IF(A40="","",IF(VLOOKUP(A40,[1]令和3年度契約状況調査票!$E:$AR,12,FALSE)="②一般競争入札（総合評価方式）","一般競争入札"&amp;CHAR(10)&amp;"（総合評価方式）","一般競争入札"))</f>
        <v/>
      </c>
      <c r="H40" s="28" t="str">
        <f>IF(A40="","",IF(VLOOKUP(A40,[1]令和3年度契約状況調査票!$E:$AR,21,FALSE)="②同種の他の契約の予定価格を類推されるおそれがあるため公表しない","同種の他の契約の予定価格を類推されるおそれがあるため公表しない",IF(VLOOKUP(A40,[1]令和3年度契約状況調査票!$E:$AR,21,FALSE)="－","－",IF(VLOOKUP(A40,[1]令和3年度契約状況調査票!$E:$AR,7,FALSE)&lt;&gt;"",TEXT(VLOOKUP(A40,[1]令和3年度契約状況調査票!$E:$AR,14,FALSE),"#,##0円")&amp;CHAR(10)&amp;"(A)",VLOOKUP(A40,[1]令和3年度契約状況調査票!$E:$AR,14,FALSE)))))</f>
        <v/>
      </c>
      <c r="I40" s="28" t="str">
        <f>IF(A40="","",VLOOKUP(A40,[1]令和3年度契約状況調査票!$E:$AR,15,FALSE))</f>
        <v/>
      </c>
      <c r="J40" s="29" t="str">
        <f>IF(A40="","",IF(VLOOKUP(A40,[1]令和3年度契約状況調査票!$E:$AR,21,FALSE)="②同種の他の契約の予定価格を類推されるおそれがあるため公表しない","－",IF(VLOOKUP(A40,[1]令和3年度契約状況調査票!$E:$AR,21,FALSE)="－","－",IF(VLOOKUP(A40,[1]令和3年度契約状況調査票!$E:$AR,7,FALSE)&lt;&gt;"",TEXT(VLOOKUP(A40,[1]令和3年度契約状況調査票!$E:$AR,17,FALSE),"#.0%")&amp;CHAR(10)&amp;"(B/A×100)",VLOOKUP(A40,[1]令和3年度契約状況調査票!$E:$AR,17,FALSE)))))</f>
        <v/>
      </c>
      <c r="K40" s="30" t="str">
        <f>IF(A40="","",IF(VLOOKUP(A40,[1]令和3年度契約状況調査票!$E:$AR,27,FALSE)="①公益社団法人","公社",IF(VLOOKUP(A40,[1]令和3年度契約状況調査票!$E:$AR,27,FALSE)="②公益財団法人","公財","")))</f>
        <v/>
      </c>
      <c r="L40" s="30" t="str">
        <f>IF(A40="","",VLOOKUP(A40,[1]令和3年度契約状況調査票!$E:$AR,28,FALSE))</f>
        <v/>
      </c>
      <c r="M40" s="31" t="str">
        <f>IF(A40="","",IF(VLOOKUP(A40,[1]令和3年度契約状況調査票!$E:$AR,28,FALSE)="国所管",VLOOKUP(A40,[1]令和3年度契約状況調査票!$E:$AR,22,FALSE),""))</f>
        <v/>
      </c>
      <c r="N40" s="32" t="str">
        <f>IF(A40="","",IF(AND(P40="○",O40="分担契約/単価契約"),"単価契約"&amp;CHAR(10)&amp;"予定調達総額 "&amp;TEXT(VLOOKUP(A40,[1]令和3年度契約状況調査票!$E:$AR,16,FALSE),"#,##0円")&amp;"(B)"&amp;CHAR(10)&amp;"分担契約"&amp;CHAR(10)&amp;VLOOKUP(A40,[1]令和3年度契約状況調査票!$E:$AR,32,FALSE),IF(AND(P40="○",O40="分担契約"),"分担契約"&amp;CHAR(10)&amp;"契約総額 "&amp;TEXT(VLOOKUP(A40,[1]令和3年度契約状況調査票!$E:$AR,16,FALSE),"#,##0円")&amp;"(B)"&amp;CHAR(10)&amp;VLOOKUP(A40,[1]令和3年度契約状況調査票!$E:$AR,32,FALSE),(IF(O40="分担契約/単価契約","単価契約"&amp;CHAR(10)&amp;"予定調達総額 "&amp;TEXT(VLOOKUP(A40,[1]令和3年度契約状況調査票!$E:$AR,16,FALSE),"#,##0円")&amp;CHAR(10)&amp;"分担契約"&amp;CHAR(10)&amp;VLOOKUP(A40,[1]令和3年度契約状況調査票!$E:$AR,32,FALSE),IF(O40="分担契約","分担契約"&amp;CHAR(10)&amp;"契約総額 "&amp;TEXT(VLOOKUP(A40,[1]令和3年度契約状況調査票!$E:$AR,16,FALSE),"#,##0円")&amp;CHAR(10)&amp;VLOOKUP(A40,[1]令和3年度契約状況調査票!$E:$AR,32,FALSE),IF(O40="単価契約","単価契約"&amp;CHAR(10)&amp;"予定調達総額 "&amp;TEXT(VLOOKUP(A40,[1]令和3年度契約状況調査票!$E:$AR,16,FALSE),"#,##0円")&amp;CHAR(10)&amp;VLOOKUP(A40,[1]令和3年度契約状況調査票!$E:$AR,32,FALSE),VLOOKUP(A40,[1]令和3年度契約状況調査票!$E:$AR,32,FALSE))))))))</f>
        <v/>
      </c>
      <c r="O40" s="51" t="str">
        <f>IF(A40="","",VLOOKUP(A40,[1]令和3年度契約状況調査票!$E:$BY,53,FALSE))</f>
        <v/>
      </c>
      <c r="P40" s="51" t="str">
        <f>IF(A40="","",IF(VLOOKUP(A40,[1]令和3年度契約状況調査票!$E:$AR,21,FALSE)="②同種の他の契約の予定価格を類推されるおそれがあるため公表しない","×","○"))</f>
        <v/>
      </c>
    </row>
    <row r="41" spans="1:16" s="51" customFormat="1" ht="60" hidden="1" customHeight="1" x14ac:dyDescent="0.15">
      <c r="A41" s="66" t="str">
        <f>IF(MAX([1]令和3年度契約状況調査票!C34:E279)&gt;=ROW()-5,ROW()-5,"")</f>
        <v/>
      </c>
      <c r="B41" s="23" t="str">
        <f>IF(A41="","",VLOOKUP(A41,[1]令和3年度契約状況調査票!$E:$AR,5,FALSE))</f>
        <v/>
      </c>
      <c r="C41" s="24" t="str">
        <f>IF(A41="","",VLOOKUP(A41,[1]令和3年度契約状況調査票!$E:$AR,6,FALSE))</f>
        <v/>
      </c>
      <c r="D41" s="67" t="str">
        <f>IF(A41="","",VLOOKUP(A41,[1]令和3年度契約状況調査票!$E:$AR,9,FALSE))</f>
        <v/>
      </c>
      <c r="E41" s="23" t="str">
        <f>IF(A41="","",VLOOKUP(A41,[1]令和3年度契約状況調査票!$E:$AR,10,FALSE))</f>
        <v/>
      </c>
      <c r="F41" s="26" t="str">
        <f>IF(A41="","",VLOOKUP(A41,[1]令和3年度契約状況調査票!$E:$AR,11,FALSE))</f>
        <v/>
      </c>
      <c r="G41" s="27" t="str">
        <f>IF(A41="","",IF(VLOOKUP(A41,[1]令和3年度契約状況調査票!$E:$AR,12,FALSE)="②一般競争入札（総合評価方式）","一般競争入札"&amp;CHAR(10)&amp;"（総合評価方式）","一般競争入札"))</f>
        <v/>
      </c>
      <c r="H41" s="28" t="str">
        <f>IF(A41="","",IF(VLOOKUP(A41,[1]令和3年度契約状況調査票!$E:$AR,21,FALSE)="②同種の他の契約の予定価格を類推されるおそれがあるため公表しない","同種の他の契約の予定価格を類推されるおそれがあるため公表しない",IF(VLOOKUP(A41,[1]令和3年度契約状況調査票!$E:$AR,21,FALSE)="－","－",IF(VLOOKUP(A41,[1]令和3年度契約状況調査票!$E:$AR,7,FALSE)&lt;&gt;"",TEXT(VLOOKUP(A41,[1]令和3年度契約状況調査票!$E:$AR,14,FALSE),"#,##0円")&amp;CHAR(10)&amp;"(A)",VLOOKUP(A41,[1]令和3年度契約状況調査票!$E:$AR,14,FALSE)))))</f>
        <v/>
      </c>
      <c r="I41" s="28" t="str">
        <f>IF(A41="","",VLOOKUP(A41,[1]令和3年度契約状況調査票!$E:$AR,15,FALSE))</f>
        <v/>
      </c>
      <c r="J41" s="29" t="str">
        <f>IF(A41="","",IF(VLOOKUP(A41,[1]令和3年度契約状況調査票!$E:$AR,21,FALSE)="②同種の他の契約の予定価格を類推されるおそれがあるため公表しない","－",IF(VLOOKUP(A41,[1]令和3年度契約状況調査票!$E:$AR,21,FALSE)="－","－",IF(VLOOKUP(A41,[1]令和3年度契約状況調査票!$E:$AR,7,FALSE)&lt;&gt;"",TEXT(VLOOKUP(A41,[1]令和3年度契約状況調査票!$E:$AR,17,FALSE),"#.0%")&amp;CHAR(10)&amp;"(B/A×100)",VLOOKUP(A41,[1]令和3年度契約状況調査票!$E:$AR,17,FALSE)))))</f>
        <v/>
      </c>
      <c r="K41" s="30" t="str">
        <f>IF(A41="","",IF(VLOOKUP(A41,[1]令和3年度契約状況調査票!$E:$AR,27,FALSE)="①公益社団法人","公社",IF(VLOOKUP(A41,[1]令和3年度契約状況調査票!$E:$AR,27,FALSE)="②公益財団法人","公財","")))</f>
        <v/>
      </c>
      <c r="L41" s="30" t="str">
        <f>IF(A41="","",VLOOKUP(A41,[1]令和3年度契約状況調査票!$E:$AR,28,FALSE))</f>
        <v/>
      </c>
      <c r="M41" s="31" t="str">
        <f>IF(A41="","",IF(VLOOKUP(A41,[1]令和3年度契約状況調査票!$E:$AR,28,FALSE)="国所管",VLOOKUP(A41,[1]令和3年度契約状況調査票!$E:$AR,22,FALSE),""))</f>
        <v/>
      </c>
      <c r="N41" s="32" t="str">
        <f>IF(A41="","",IF(AND(P41="○",O41="分担契約/単価契約"),"単価契約"&amp;CHAR(10)&amp;"予定調達総額 "&amp;TEXT(VLOOKUP(A41,[1]令和3年度契約状況調査票!$E:$AR,16,FALSE),"#,##0円")&amp;"(B)"&amp;CHAR(10)&amp;"分担契約"&amp;CHAR(10)&amp;VLOOKUP(A41,[1]令和3年度契約状況調査票!$E:$AR,32,FALSE),IF(AND(P41="○",O41="分担契約"),"分担契約"&amp;CHAR(10)&amp;"契約総額 "&amp;TEXT(VLOOKUP(A41,[1]令和3年度契約状況調査票!$E:$AR,16,FALSE),"#,##0円")&amp;"(B)"&amp;CHAR(10)&amp;VLOOKUP(A41,[1]令和3年度契約状況調査票!$E:$AR,32,FALSE),(IF(O41="分担契約/単価契約","単価契約"&amp;CHAR(10)&amp;"予定調達総額 "&amp;TEXT(VLOOKUP(A41,[1]令和3年度契約状況調査票!$E:$AR,16,FALSE),"#,##0円")&amp;CHAR(10)&amp;"分担契約"&amp;CHAR(10)&amp;VLOOKUP(A41,[1]令和3年度契約状況調査票!$E:$AR,32,FALSE),IF(O41="分担契約","分担契約"&amp;CHAR(10)&amp;"契約総額 "&amp;TEXT(VLOOKUP(A41,[1]令和3年度契約状況調査票!$E:$AR,16,FALSE),"#,##0円")&amp;CHAR(10)&amp;VLOOKUP(A41,[1]令和3年度契約状況調査票!$E:$AR,32,FALSE),IF(O41="単価契約","単価契約"&amp;CHAR(10)&amp;"予定調達総額 "&amp;TEXT(VLOOKUP(A41,[1]令和3年度契約状況調査票!$E:$AR,16,FALSE),"#,##0円")&amp;CHAR(10)&amp;VLOOKUP(A41,[1]令和3年度契約状況調査票!$E:$AR,32,FALSE),VLOOKUP(A41,[1]令和3年度契約状況調査票!$E:$AR,32,FALSE))))))))</f>
        <v/>
      </c>
      <c r="O41" s="51" t="str">
        <f>IF(A41="","",VLOOKUP(A41,[1]令和3年度契約状況調査票!$E:$BY,53,FALSE))</f>
        <v/>
      </c>
      <c r="P41" s="51" t="str">
        <f>IF(A41="","",IF(VLOOKUP(A41,[1]令和3年度契約状況調査票!$E:$AR,21,FALSE)="②同種の他の契約の予定価格を類推されるおそれがあるため公表しない","×","○"))</f>
        <v/>
      </c>
    </row>
    <row r="42" spans="1:16" s="51" customFormat="1" ht="60" hidden="1" customHeight="1" x14ac:dyDescent="0.15">
      <c r="A42" s="66" t="str">
        <f>IF(MAX([1]令和3年度契約状況調査票!C35:E280)&gt;=ROW()-5,ROW()-5,"")</f>
        <v/>
      </c>
      <c r="B42" s="23" t="str">
        <f>IF(A42="","",VLOOKUP(A42,[1]令和3年度契約状況調査票!$E:$AR,5,FALSE))</f>
        <v/>
      </c>
      <c r="C42" s="24" t="str">
        <f>IF(A42="","",VLOOKUP(A42,[1]令和3年度契約状況調査票!$E:$AR,6,FALSE))</f>
        <v/>
      </c>
      <c r="D42" s="67" t="str">
        <f>IF(A42="","",VLOOKUP(A42,[1]令和3年度契約状況調査票!$E:$AR,9,FALSE))</f>
        <v/>
      </c>
      <c r="E42" s="23" t="str">
        <f>IF(A42="","",VLOOKUP(A42,[1]令和3年度契約状況調査票!$E:$AR,10,FALSE))</f>
        <v/>
      </c>
      <c r="F42" s="26" t="str">
        <f>IF(A42="","",VLOOKUP(A42,[1]令和3年度契約状況調査票!$E:$AR,11,FALSE))</f>
        <v/>
      </c>
      <c r="G42" s="27" t="str">
        <f>IF(A42="","",IF(VLOOKUP(A42,[1]令和3年度契約状況調査票!$E:$AR,12,FALSE)="②一般競争入札（総合評価方式）","一般競争入札"&amp;CHAR(10)&amp;"（総合評価方式）","一般競争入札"))</f>
        <v/>
      </c>
      <c r="H42" s="28" t="str">
        <f>IF(A42="","",IF(VLOOKUP(A42,[1]令和3年度契約状況調査票!$E:$AR,21,FALSE)="②同種の他の契約の予定価格を類推されるおそれがあるため公表しない","同種の他の契約の予定価格を類推されるおそれがあるため公表しない",IF(VLOOKUP(A42,[1]令和3年度契約状況調査票!$E:$AR,21,FALSE)="－","－",IF(VLOOKUP(A42,[1]令和3年度契約状況調査票!$E:$AR,7,FALSE)&lt;&gt;"",TEXT(VLOOKUP(A42,[1]令和3年度契約状況調査票!$E:$AR,14,FALSE),"#,##0円")&amp;CHAR(10)&amp;"(A)",VLOOKUP(A42,[1]令和3年度契約状況調査票!$E:$AR,14,FALSE)))))</f>
        <v/>
      </c>
      <c r="I42" s="28" t="str">
        <f>IF(A42="","",VLOOKUP(A42,[1]令和3年度契約状況調査票!$E:$AR,15,FALSE))</f>
        <v/>
      </c>
      <c r="J42" s="29" t="str">
        <f>IF(A42="","",IF(VLOOKUP(A42,[1]令和3年度契約状況調査票!$E:$AR,21,FALSE)="②同種の他の契約の予定価格を類推されるおそれがあるため公表しない","－",IF(VLOOKUP(A42,[1]令和3年度契約状況調査票!$E:$AR,21,FALSE)="－","－",IF(VLOOKUP(A42,[1]令和3年度契約状況調査票!$E:$AR,7,FALSE)&lt;&gt;"",TEXT(VLOOKUP(A42,[1]令和3年度契約状況調査票!$E:$AR,17,FALSE),"#.0%")&amp;CHAR(10)&amp;"(B/A×100)",VLOOKUP(A42,[1]令和3年度契約状況調査票!$E:$AR,17,FALSE)))))</f>
        <v/>
      </c>
      <c r="K42" s="30" t="str">
        <f>IF(A42="","",IF(VLOOKUP(A42,[1]令和3年度契約状況調査票!$E:$AR,27,FALSE)="①公益社団法人","公社",IF(VLOOKUP(A42,[1]令和3年度契約状況調査票!$E:$AR,27,FALSE)="②公益財団法人","公財","")))</f>
        <v/>
      </c>
      <c r="L42" s="30" t="str">
        <f>IF(A42="","",VLOOKUP(A42,[1]令和3年度契約状況調査票!$E:$AR,28,FALSE))</f>
        <v/>
      </c>
      <c r="M42" s="31" t="str">
        <f>IF(A42="","",IF(VLOOKUP(A42,[1]令和3年度契約状況調査票!$E:$AR,28,FALSE)="国所管",VLOOKUP(A42,[1]令和3年度契約状況調査票!$E:$AR,22,FALSE),""))</f>
        <v/>
      </c>
      <c r="N42" s="32" t="str">
        <f>IF(A42="","",IF(AND(P42="○",O42="分担契約/単価契約"),"単価契約"&amp;CHAR(10)&amp;"予定調達総額 "&amp;TEXT(VLOOKUP(A42,[1]令和3年度契約状況調査票!$E:$AR,16,FALSE),"#,##0円")&amp;"(B)"&amp;CHAR(10)&amp;"分担契約"&amp;CHAR(10)&amp;VLOOKUP(A42,[1]令和3年度契約状況調査票!$E:$AR,32,FALSE),IF(AND(P42="○",O42="分担契約"),"分担契約"&amp;CHAR(10)&amp;"契約総額 "&amp;TEXT(VLOOKUP(A42,[1]令和3年度契約状況調査票!$E:$AR,16,FALSE),"#,##0円")&amp;"(B)"&amp;CHAR(10)&amp;VLOOKUP(A42,[1]令和3年度契約状況調査票!$E:$AR,32,FALSE),(IF(O42="分担契約/単価契約","単価契約"&amp;CHAR(10)&amp;"予定調達総額 "&amp;TEXT(VLOOKUP(A42,[1]令和3年度契約状況調査票!$E:$AR,16,FALSE),"#,##0円")&amp;CHAR(10)&amp;"分担契約"&amp;CHAR(10)&amp;VLOOKUP(A42,[1]令和3年度契約状況調査票!$E:$AR,32,FALSE),IF(O42="分担契約","分担契約"&amp;CHAR(10)&amp;"契約総額 "&amp;TEXT(VLOOKUP(A42,[1]令和3年度契約状況調査票!$E:$AR,16,FALSE),"#,##0円")&amp;CHAR(10)&amp;VLOOKUP(A42,[1]令和3年度契約状況調査票!$E:$AR,32,FALSE),IF(O42="単価契約","単価契約"&amp;CHAR(10)&amp;"予定調達総額 "&amp;TEXT(VLOOKUP(A42,[1]令和3年度契約状況調査票!$E:$AR,16,FALSE),"#,##0円")&amp;CHAR(10)&amp;VLOOKUP(A42,[1]令和3年度契約状況調査票!$E:$AR,32,FALSE),VLOOKUP(A42,[1]令和3年度契約状況調査票!$E:$AR,32,FALSE))))))))</f>
        <v/>
      </c>
      <c r="O42" s="51" t="str">
        <f>IF(A42="","",VLOOKUP(A42,[1]令和3年度契約状況調査票!$E:$BY,53,FALSE))</f>
        <v/>
      </c>
      <c r="P42" s="51" t="str">
        <f>IF(A42="","",IF(VLOOKUP(A42,[1]令和3年度契約状況調査票!$E:$AR,21,FALSE)="②同種の他の契約の予定価格を類推されるおそれがあるため公表しない","×","○"))</f>
        <v/>
      </c>
    </row>
    <row r="43" spans="1:16" s="51" customFormat="1" ht="60" hidden="1" customHeight="1" x14ac:dyDescent="0.15">
      <c r="A43" s="66" t="str">
        <f>IF(MAX([1]令和3年度契約状況調査票!C36:E281)&gt;=ROW()-5,ROW()-5,"")</f>
        <v/>
      </c>
      <c r="B43" s="23" t="str">
        <f>IF(A43="","",VLOOKUP(A43,[1]令和3年度契約状況調査票!$E:$AR,5,FALSE))</f>
        <v/>
      </c>
      <c r="C43" s="24" t="str">
        <f>IF(A43="","",VLOOKUP(A43,[1]令和3年度契約状況調査票!$E:$AR,6,FALSE))</f>
        <v/>
      </c>
      <c r="D43" s="67" t="str">
        <f>IF(A43="","",VLOOKUP(A43,[1]令和3年度契約状況調査票!$E:$AR,9,FALSE))</f>
        <v/>
      </c>
      <c r="E43" s="23" t="str">
        <f>IF(A43="","",VLOOKUP(A43,[1]令和3年度契約状況調査票!$E:$AR,10,FALSE))</f>
        <v/>
      </c>
      <c r="F43" s="26" t="str">
        <f>IF(A43="","",VLOOKUP(A43,[1]令和3年度契約状況調査票!$E:$AR,11,FALSE))</f>
        <v/>
      </c>
      <c r="G43" s="27" t="str">
        <f>IF(A43="","",IF(VLOOKUP(A43,[1]令和3年度契約状況調査票!$E:$AR,12,FALSE)="②一般競争入札（総合評価方式）","一般競争入札"&amp;CHAR(10)&amp;"（総合評価方式）","一般競争入札"))</f>
        <v/>
      </c>
      <c r="H43" s="28" t="str">
        <f>IF(A43="","",IF(VLOOKUP(A43,[1]令和3年度契約状況調査票!$E:$AR,21,FALSE)="②同種の他の契約の予定価格を類推されるおそれがあるため公表しない","同種の他の契約の予定価格を類推されるおそれがあるため公表しない",IF(VLOOKUP(A43,[1]令和3年度契約状況調査票!$E:$AR,21,FALSE)="－","－",IF(VLOOKUP(A43,[1]令和3年度契約状況調査票!$E:$AR,7,FALSE)&lt;&gt;"",TEXT(VLOOKUP(A43,[1]令和3年度契約状況調査票!$E:$AR,14,FALSE),"#,##0円")&amp;CHAR(10)&amp;"(A)",VLOOKUP(A43,[1]令和3年度契約状況調査票!$E:$AR,14,FALSE)))))</f>
        <v/>
      </c>
      <c r="I43" s="28" t="str">
        <f>IF(A43="","",VLOOKUP(A43,[1]令和3年度契約状況調査票!$E:$AR,15,FALSE))</f>
        <v/>
      </c>
      <c r="J43" s="29" t="str">
        <f>IF(A43="","",IF(VLOOKUP(A43,[1]令和3年度契約状況調査票!$E:$AR,21,FALSE)="②同種の他の契約の予定価格を類推されるおそれがあるため公表しない","－",IF(VLOOKUP(A43,[1]令和3年度契約状況調査票!$E:$AR,21,FALSE)="－","－",IF(VLOOKUP(A43,[1]令和3年度契約状況調査票!$E:$AR,7,FALSE)&lt;&gt;"",TEXT(VLOOKUP(A43,[1]令和3年度契約状況調査票!$E:$AR,17,FALSE),"#.0%")&amp;CHAR(10)&amp;"(B/A×100)",VLOOKUP(A43,[1]令和3年度契約状況調査票!$E:$AR,17,FALSE)))))</f>
        <v/>
      </c>
      <c r="K43" s="30" t="str">
        <f>IF(A43="","",IF(VLOOKUP(A43,[1]令和3年度契約状況調査票!$E:$AR,27,FALSE)="①公益社団法人","公社",IF(VLOOKUP(A43,[1]令和3年度契約状況調査票!$E:$AR,27,FALSE)="②公益財団法人","公財","")))</f>
        <v/>
      </c>
      <c r="L43" s="30" t="str">
        <f>IF(A43="","",VLOOKUP(A43,[1]令和3年度契約状況調査票!$E:$AR,28,FALSE))</f>
        <v/>
      </c>
      <c r="M43" s="31" t="str">
        <f>IF(A43="","",IF(VLOOKUP(A43,[1]令和3年度契約状況調査票!$E:$AR,28,FALSE)="国所管",VLOOKUP(A43,[1]令和3年度契約状況調査票!$E:$AR,22,FALSE),""))</f>
        <v/>
      </c>
      <c r="N43" s="32" t="str">
        <f>IF(A43="","",IF(AND(P43="○",O43="分担契約/単価契約"),"単価契約"&amp;CHAR(10)&amp;"予定調達総額 "&amp;TEXT(VLOOKUP(A43,[1]令和3年度契約状況調査票!$E:$AR,16,FALSE),"#,##0円")&amp;"(B)"&amp;CHAR(10)&amp;"分担契約"&amp;CHAR(10)&amp;VLOOKUP(A43,[1]令和3年度契約状況調査票!$E:$AR,32,FALSE),IF(AND(P43="○",O43="分担契約"),"分担契約"&amp;CHAR(10)&amp;"契約総額 "&amp;TEXT(VLOOKUP(A43,[1]令和3年度契約状況調査票!$E:$AR,16,FALSE),"#,##0円")&amp;"(B)"&amp;CHAR(10)&amp;VLOOKUP(A43,[1]令和3年度契約状況調査票!$E:$AR,32,FALSE),(IF(O43="分担契約/単価契約","単価契約"&amp;CHAR(10)&amp;"予定調達総額 "&amp;TEXT(VLOOKUP(A43,[1]令和3年度契約状況調査票!$E:$AR,16,FALSE),"#,##0円")&amp;CHAR(10)&amp;"分担契約"&amp;CHAR(10)&amp;VLOOKUP(A43,[1]令和3年度契約状況調査票!$E:$AR,32,FALSE),IF(O43="分担契約","分担契約"&amp;CHAR(10)&amp;"契約総額 "&amp;TEXT(VLOOKUP(A43,[1]令和3年度契約状況調査票!$E:$AR,16,FALSE),"#,##0円")&amp;CHAR(10)&amp;VLOOKUP(A43,[1]令和3年度契約状況調査票!$E:$AR,32,FALSE),IF(O43="単価契約","単価契約"&amp;CHAR(10)&amp;"予定調達総額 "&amp;TEXT(VLOOKUP(A43,[1]令和3年度契約状況調査票!$E:$AR,16,FALSE),"#,##0円")&amp;CHAR(10)&amp;VLOOKUP(A43,[1]令和3年度契約状況調査票!$E:$AR,32,FALSE),VLOOKUP(A43,[1]令和3年度契約状況調査票!$E:$AR,32,FALSE))))))))</f>
        <v/>
      </c>
      <c r="O43" s="51" t="str">
        <f>IF(A43="","",VLOOKUP(A43,[1]令和3年度契約状況調査票!$E:$BY,53,FALSE))</f>
        <v/>
      </c>
      <c r="P43" s="51" t="str">
        <f>IF(A43="","",IF(VLOOKUP(A43,[1]令和3年度契約状況調査票!$E:$AR,21,FALSE)="②同種の他の契約の予定価格を類推されるおそれがあるため公表しない","×","○"))</f>
        <v/>
      </c>
    </row>
    <row r="44" spans="1:16" s="51" customFormat="1" ht="60" hidden="1" customHeight="1" x14ac:dyDescent="0.15">
      <c r="A44" s="66" t="str">
        <f>IF(MAX([1]令和3年度契約状況調査票!C37:E282)&gt;=ROW()-5,ROW()-5,"")</f>
        <v/>
      </c>
      <c r="B44" s="23" t="str">
        <f>IF(A44="","",VLOOKUP(A44,[1]令和3年度契約状況調査票!$E:$AR,5,FALSE))</f>
        <v/>
      </c>
      <c r="C44" s="24" t="str">
        <f>IF(A44="","",VLOOKUP(A44,[1]令和3年度契約状況調査票!$E:$AR,6,FALSE))</f>
        <v/>
      </c>
      <c r="D44" s="67" t="str">
        <f>IF(A44="","",VLOOKUP(A44,[1]令和3年度契約状況調査票!$E:$AR,9,FALSE))</f>
        <v/>
      </c>
      <c r="E44" s="23" t="str">
        <f>IF(A44="","",VLOOKUP(A44,[1]令和3年度契約状況調査票!$E:$AR,10,FALSE))</f>
        <v/>
      </c>
      <c r="F44" s="26" t="str">
        <f>IF(A44="","",VLOOKUP(A44,[1]令和3年度契約状況調査票!$E:$AR,11,FALSE))</f>
        <v/>
      </c>
      <c r="G44" s="27" t="str">
        <f>IF(A44="","",IF(VLOOKUP(A44,[1]令和3年度契約状況調査票!$E:$AR,12,FALSE)="②一般競争入札（総合評価方式）","一般競争入札"&amp;CHAR(10)&amp;"（総合評価方式）","一般競争入札"))</f>
        <v/>
      </c>
      <c r="H44" s="28" t="str">
        <f>IF(A44="","",IF(VLOOKUP(A44,[1]令和3年度契約状況調査票!$E:$AR,21,FALSE)="②同種の他の契約の予定価格を類推されるおそれがあるため公表しない","同種の他の契約の予定価格を類推されるおそれがあるため公表しない",IF(VLOOKUP(A44,[1]令和3年度契約状況調査票!$E:$AR,21,FALSE)="－","－",IF(VLOOKUP(A44,[1]令和3年度契約状況調査票!$E:$AR,7,FALSE)&lt;&gt;"",TEXT(VLOOKUP(A44,[1]令和3年度契約状況調査票!$E:$AR,14,FALSE),"#,##0円")&amp;CHAR(10)&amp;"(A)",VLOOKUP(A44,[1]令和3年度契約状況調査票!$E:$AR,14,FALSE)))))</f>
        <v/>
      </c>
      <c r="I44" s="28" t="str">
        <f>IF(A44="","",VLOOKUP(A44,[1]令和3年度契約状況調査票!$E:$AR,15,FALSE))</f>
        <v/>
      </c>
      <c r="J44" s="29" t="str">
        <f>IF(A44="","",IF(VLOOKUP(A44,[1]令和3年度契約状況調査票!$E:$AR,21,FALSE)="②同種の他の契約の予定価格を類推されるおそれがあるため公表しない","－",IF(VLOOKUP(A44,[1]令和3年度契約状況調査票!$E:$AR,21,FALSE)="－","－",IF(VLOOKUP(A44,[1]令和3年度契約状況調査票!$E:$AR,7,FALSE)&lt;&gt;"",TEXT(VLOOKUP(A44,[1]令和3年度契約状況調査票!$E:$AR,17,FALSE),"#.0%")&amp;CHAR(10)&amp;"(B/A×100)",VLOOKUP(A44,[1]令和3年度契約状況調査票!$E:$AR,17,FALSE)))))</f>
        <v/>
      </c>
      <c r="K44" s="30" t="str">
        <f>IF(A44="","",IF(VLOOKUP(A44,[1]令和3年度契約状況調査票!$E:$AR,27,FALSE)="①公益社団法人","公社",IF(VLOOKUP(A44,[1]令和3年度契約状況調査票!$E:$AR,27,FALSE)="②公益財団法人","公財","")))</f>
        <v/>
      </c>
      <c r="L44" s="30" t="str">
        <f>IF(A44="","",VLOOKUP(A44,[1]令和3年度契約状況調査票!$E:$AR,28,FALSE))</f>
        <v/>
      </c>
      <c r="M44" s="31" t="str">
        <f>IF(A44="","",IF(VLOOKUP(A44,[1]令和3年度契約状況調査票!$E:$AR,28,FALSE)="国所管",VLOOKUP(A44,[1]令和3年度契約状況調査票!$E:$AR,22,FALSE),""))</f>
        <v/>
      </c>
      <c r="N44" s="32" t="str">
        <f>IF(A44="","",IF(AND(P44="○",O44="分担契約/単価契約"),"単価契約"&amp;CHAR(10)&amp;"予定調達総額 "&amp;TEXT(VLOOKUP(A44,[1]令和3年度契約状況調査票!$E:$AR,16,FALSE),"#,##0円")&amp;"(B)"&amp;CHAR(10)&amp;"分担契約"&amp;CHAR(10)&amp;VLOOKUP(A44,[1]令和3年度契約状況調査票!$E:$AR,32,FALSE),IF(AND(P44="○",O44="分担契約"),"分担契約"&amp;CHAR(10)&amp;"契約総額 "&amp;TEXT(VLOOKUP(A44,[1]令和3年度契約状況調査票!$E:$AR,16,FALSE),"#,##0円")&amp;"(B)"&amp;CHAR(10)&amp;VLOOKUP(A44,[1]令和3年度契約状況調査票!$E:$AR,32,FALSE),(IF(O44="分担契約/単価契約","単価契約"&amp;CHAR(10)&amp;"予定調達総額 "&amp;TEXT(VLOOKUP(A44,[1]令和3年度契約状況調査票!$E:$AR,16,FALSE),"#,##0円")&amp;CHAR(10)&amp;"分担契約"&amp;CHAR(10)&amp;VLOOKUP(A44,[1]令和3年度契約状況調査票!$E:$AR,32,FALSE),IF(O44="分担契約","分担契約"&amp;CHAR(10)&amp;"契約総額 "&amp;TEXT(VLOOKUP(A44,[1]令和3年度契約状況調査票!$E:$AR,16,FALSE),"#,##0円")&amp;CHAR(10)&amp;VLOOKUP(A44,[1]令和3年度契約状況調査票!$E:$AR,32,FALSE),IF(O44="単価契約","単価契約"&amp;CHAR(10)&amp;"予定調達総額 "&amp;TEXT(VLOOKUP(A44,[1]令和3年度契約状況調査票!$E:$AR,16,FALSE),"#,##0円")&amp;CHAR(10)&amp;VLOOKUP(A44,[1]令和3年度契約状況調査票!$E:$AR,32,FALSE),VLOOKUP(A44,[1]令和3年度契約状況調査票!$E:$AR,32,FALSE))))))))</f>
        <v/>
      </c>
      <c r="O44" s="51" t="str">
        <f>IF(A44="","",VLOOKUP(A44,[1]令和3年度契約状況調査票!$E:$BY,53,FALSE))</f>
        <v/>
      </c>
      <c r="P44" s="51" t="str">
        <f>IF(A44="","",IF(VLOOKUP(A44,[1]令和3年度契約状況調査票!$E:$AR,21,FALSE)="②同種の他の契約の予定価格を類推されるおそれがあるため公表しない","×","○"))</f>
        <v/>
      </c>
    </row>
    <row r="45" spans="1:16" s="51" customFormat="1" ht="60" hidden="1" customHeight="1" x14ac:dyDescent="0.15">
      <c r="A45" s="66" t="str">
        <f>IF(MAX([1]令和3年度契約状況調査票!C38:E283)&gt;=ROW()-5,ROW()-5,"")</f>
        <v/>
      </c>
      <c r="B45" s="23" t="str">
        <f>IF(A45="","",VLOOKUP(A45,[1]令和3年度契約状況調査票!$E:$AR,5,FALSE))</f>
        <v/>
      </c>
      <c r="C45" s="24" t="str">
        <f>IF(A45="","",VLOOKUP(A45,[1]令和3年度契約状況調査票!$E:$AR,6,FALSE))</f>
        <v/>
      </c>
      <c r="D45" s="67" t="str">
        <f>IF(A45="","",VLOOKUP(A45,[1]令和3年度契約状況調査票!$E:$AR,9,FALSE))</f>
        <v/>
      </c>
      <c r="E45" s="23" t="str">
        <f>IF(A45="","",VLOOKUP(A45,[1]令和3年度契約状況調査票!$E:$AR,10,FALSE))</f>
        <v/>
      </c>
      <c r="F45" s="26" t="str">
        <f>IF(A45="","",VLOOKUP(A45,[1]令和3年度契約状況調査票!$E:$AR,11,FALSE))</f>
        <v/>
      </c>
      <c r="G45" s="27" t="str">
        <f>IF(A45="","",IF(VLOOKUP(A45,[1]令和3年度契約状況調査票!$E:$AR,12,FALSE)="②一般競争入札（総合評価方式）","一般競争入札"&amp;CHAR(10)&amp;"（総合評価方式）","一般競争入札"))</f>
        <v/>
      </c>
      <c r="H45" s="28" t="str">
        <f>IF(A45="","",IF(VLOOKUP(A45,[1]令和3年度契約状況調査票!$E:$AR,21,FALSE)="②同種の他の契約の予定価格を類推されるおそれがあるため公表しない","同種の他の契約の予定価格を類推されるおそれがあるため公表しない",IF(VLOOKUP(A45,[1]令和3年度契約状況調査票!$E:$AR,21,FALSE)="－","－",IF(VLOOKUP(A45,[1]令和3年度契約状況調査票!$E:$AR,7,FALSE)&lt;&gt;"",TEXT(VLOOKUP(A45,[1]令和3年度契約状況調査票!$E:$AR,14,FALSE),"#,##0円")&amp;CHAR(10)&amp;"(A)",VLOOKUP(A45,[1]令和3年度契約状況調査票!$E:$AR,14,FALSE)))))</f>
        <v/>
      </c>
      <c r="I45" s="28" t="str">
        <f>IF(A45="","",VLOOKUP(A45,[1]令和3年度契約状況調査票!$E:$AR,15,FALSE))</f>
        <v/>
      </c>
      <c r="J45" s="29" t="str">
        <f>IF(A45="","",IF(VLOOKUP(A45,[1]令和3年度契約状況調査票!$E:$AR,21,FALSE)="②同種の他の契約の予定価格を類推されるおそれがあるため公表しない","－",IF(VLOOKUP(A45,[1]令和3年度契約状況調査票!$E:$AR,21,FALSE)="－","－",IF(VLOOKUP(A45,[1]令和3年度契約状況調査票!$E:$AR,7,FALSE)&lt;&gt;"",TEXT(VLOOKUP(A45,[1]令和3年度契約状況調査票!$E:$AR,17,FALSE),"#.0%")&amp;CHAR(10)&amp;"(B/A×100)",VLOOKUP(A45,[1]令和3年度契約状況調査票!$E:$AR,17,FALSE)))))</f>
        <v/>
      </c>
      <c r="K45" s="30" t="str">
        <f>IF(A45="","",IF(VLOOKUP(A45,[1]令和3年度契約状況調査票!$E:$AR,27,FALSE)="①公益社団法人","公社",IF(VLOOKUP(A45,[1]令和3年度契約状況調査票!$E:$AR,27,FALSE)="②公益財団法人","公財","")))</f>
        <v/>
      </c>
      <c r="L45" s="30" t="str">
        <f>IF(A45="","",VLOOKUP(A45,[1]令和3年度契約状況調査票!$E:$AR,28,FALSE))</f>
        <v/>
      </c>
      <c r="M45" s="31" t="str">
        <f>IF(A45="","",IF(VLOOKUP(A45,[1]令和3年度契約状況調査票!$E:$AR,28,FALSE)="国所管",VLOOKUP(A45,[1]令和3年度契約状況調査票!$E:$AR,22,FALSE),""))</f>
        <v/>
      </c>
      <c r="N45" s="32" t="str">
        <f>IF(A45="","",IF(AND(P45="○",O45="分担契約/単価契約"),"単価契約"&amp;CHAR(10)&amp;"予定調達総額 "&amp;TEXT(VLOOKUP(A45,[1]令和3年度契約状況調査票!$E:$AR,16,FALSE),"#,##0円")&amp;"(B)"&amp;CHAR(10)&amp;"分担契約"&amp;CHAR(10)&amp;VLOOKUP(A45,[1]令和3年度契約状況調査票!$E:$AR,32,FALSE),IF(AND(P45="○",O45="分担契約"),"分担契約"&amp;CHAR(10)&amp;"契約総額 "&amp;TEXT(VLOOKUP(A45,[1]令和3年度契約状況調査票!$E:$AR,16,FALSE),"#,##0円")&amp;"(B)"&amp;CHAR(10)&amp;VLOOKUP(A45,[1]令和3年度契約状況調査票!$E:$AR,32,FALSE),(IF(O45="分担契約/単価契約","単価契約"&amp;CHAR(10)&amp;"予定調達総額 "&amp;TEXT(VLOOKUP(A45,[1]令和3年度契約状況調査票!$E:$AR,16,FALSE),"#,##0円")&amp;CHAR(10)&amp;"分担契約"&amp;CHAR(10)&amp;VLOOKUP(A45,[1]令和3年度契約状況調査票!$E:$AR,32,FALSE),IF(O45="分担契約","分担契約"&amp;CHAR(10)&amp;"契約総額 "&amp;TEXT(VLOOKUP(A45,[1]令和3年度契約状況調査票!$E:$AR,16,FALSE),"#,##0円")&amp;CHAR(10)&amp;VLOOKUP(A45,[1]令和3年度契約状況調査票!$E:$AR,32,FALSE),IF(O45="単価契約","単価契約"&amp;CHAR(10)&amp;"予定調達総額 "&amp;TEXT(VLOOKUP(A45,[1]令和3年度契約状況調査票!$E:$AR,16,FALSE),"#,##0円")&amp;CHAR(10)&amp;VLOOKUP(A45,[1]令和3年度契約状況調査票!$E:$AR,32,FALSE),VLOOKUP(A45,[1]令和3年度契約状況調査票!$E:$AR,32,FALSE))))))))</f>
        <v/>
      </c>
      <c r="O45" s="51" t="str">
        <f>IF(A45="","",VLOOKUP(A45,[1]令和3年度契約状況調査票!$E:$BY,53,FALSE))</f>
        <v/>
      </c>
      <c r="P45" s="51" t="str">
        <f>IF(A45="","",IF(VLOOKUP(A45,[1]令和3年度契約状況調査票!$E:$AR,21,FALSE)="②同種の他の契約の予定価格を類推されるおそれがあるため公表しない","×","○"))</f>
        <v/>
      </c>
    </row>
    <row r="46" spans="1:16" s="51" customFormat="1" ht="60" hidden="1" customHeight="1" x14ac:dyDescent="0.15">
      <c r="A46" s="66" t="str">
        <f>IF(MAX([1]令和3年度契約状況調査票!C39:E284)&gt;=ROW()-5,ROW()-5,"")</f>
        <v/>
      </c>
      <c r="B46" s="23" t="str">
        <f>IF(A46="","",VLOOKUP(A46,[1]令和3年度契約状況調査票!$E:$AR,5,FALSE))</f>
        <v/>
      </c>
      <c r="C46" s="24" t="str">
        <f>IF(A46="","",VLOOKUP(A46,[1]令和3年度契約状況調査票!$E:$AR,6,FALSE))</f>
        <v/>
      </c>
      <c r="D46" s="67" t="str">
        <f>IF(A46="","",VLOOKUP(A46,[1]令和3年度契約状況調査票!$E:$AR,9,FALSE))</f>
        <v/>
      </c>
      <c r="E46" s="23" t="str">
        <f>IF(A46="","",VLOOKUP(A46,[1]令和3年度契約状況調査票!$E:$AR,10,FALSE))</f>
        <v/>
      </c>
      <c r="F46" s="26" t="str">
        <f>IF(A46="","",VLOOKUP(A46,[1]令和3年度契約状況調査票!$E:$AR,11,FALSE))</f>
        <v/>
      </c>
      <c r="G46" s="27" t="str">
        <f>IF(A46="","",IF(VLOOKUP(A46,[1]令和3年度契約状況調査票!$E:$AR,12,FALSE)="②一般競争入札（総合評価方式）","一般競争入札"&amp;CHAR(10)&amp;"（総合評価方式）","一般競争入札"))</f>
        <v/>
      </c>
      <c r="H46" s="28" t="str">
        <f>IF(A46="","",IF(VLOOKUP(A46,[1]令和3年度契約状況調査票!$E:$AR,21,FALSE)="②同種の他の契約の予定価格を類推されるおそれがあるため公表しない","同種の他の契約の予定価格を類推されるおそれがあるため公表しない",IF(VLOOKUP(A46,[1]令和3年度契約状況調査票!$E:$AR,21,FALSE)="－","－",IF(VLOOKUP(A46,[1]令和3年度契約状況調査票!$E:$AR,7,FALSE)&lt;&gt;"",TEXT(VLOOKUP(A46,[1]令和3年度契約状況調査票!$E:$AR,14,FALSE),"#,##0円")&amp;CHAR(10)&amp;"(A)",VLOOKUP(A46,[1]令和3年度契約状況調査票!$E:$AR,14,FALSE)))))</f>
        <v/>
      </c>
      <c r="I46" s="28" t="str">
        <f>IF(A46="","",VLOOKUP(A46,[1]令和3年度契約状況調査票!$E:$AR,15,FALSE))</f>
        <v/>
      </c>
      <c r="J46" s="29" t="str">
        <f>IF(A46="","",IF(VLOOKUP(A46,[1]令和3年度契約状況調査票!$E:$AR,21,FALSE)="②同種の他の契約の予定価格を類推されるおそれがあるため公表しない","－",IF(VLOOKUP(A46,[1]令和3年度契約状況調査票!$E:$AR,21,FALSE)="－","－",IF(VLOOKUP(A46,[1]令和3年度契約状況調査票!$E:$AR,7,FALSE)&lt;&gt;"",TEXT(VLOOKUP(A46,[1]令和3年度契約状況調査票!$E:$AR,17,FALSE),"#.0%")&amp;CHAR(10)&amp;"(B/A×100)",VLOOKUP(A46,[1]令和3年度契約状況調査票!$E:$AR,17,FALSE)))))</f>
        <v/>
      </c>
      <c r="K46" s="30" t="str">
        <f>IF(A46="","",IF(VLOOKUP(A46,[1]令和3年度契約状況調査票!$E:$AR,27,FALSE)="①公益社団法人","公社",IF(VLOOKUP(A46,[1]令和3年度契約状況調査票!$E:$AR,27,FALSE)="②公益財団法人","公財","")))</f>
        <v/>
      </c>
      <c r="L46" s="30" t="str">
        <f>IF(A46="","",VLOOKUP(A46,[1]令和3年度契約状況調査票!$E:$AR,28,FALSE))</f>
        <v/>
      </c>
      <c r="M46" s="31" t="str">
        <f>IF(A46="","",IF(VLOOKUP(A46,[1]令和3年度契約状況調査票!$E:$AR,28,FALSE)="国所管",VLOOKUP(A46,[1]令和3年度契約状況調査票!$E:$AR,22,FALSE),""))</f>
        <v/>
      </c>
      <c r="N46" s="32" t="str">
        <f>IF(A46="","",IF(AND(P46="○",O46="分担契約/単価契約"),"単価契約"&amp;CHAR(10)&amp;"予定調達総額 "&amp;TEXT(VLOOKUP(A46,[1]令和3年度契約状況調査票!$E:$AR,16,FALSE),"#,##0円")&amp;"(B)"&amp;CHAR(10)&amp;"分担契約"&amp;CHAR(10)&amp;VLOOKUP(A46,[1]令和3年度契約状況調査票!$E:$AR,32,FALSE),IF(AND(P46="○",O46="分担契約"),"分担契約"&amp;CHAR(10)&amp;"契約総額 "&amp;TEXT(VLOOKUP(A46,[1]令和3年度契約状況調査票!$E:$AR,16,FALSE),"#,##0円")&amp;"(B)"&amp;CHAR(10)&amp;VLOOKUP(A46,[1]令和3年度契約状況調査票!$E:$AR,32,FALSE),(IF(O46="分担契約/単価契約","単価契約"&amp;CHAR(10)&amp;"予定調達総額 "&amp;TEXT(VLOOKUP(A46,[1]令和3年度契約状況調査票!$E:$AR,16,FALSE),"#,##0円")&amp;CHAR(10)&amp;"分担契約"&amp;CHAR(10)&amp;VLOOKUP(A46,[1]令和3年度契約状況調査票!$E:$AR,32,FALSE),IF(O46="分担契約","分担契約"&amp;CHAR(10)&amp;"契約総額 "&amp;TEXT(VLOOKUP(A46,[1]令和3年度契約状況調査票!$E:$AR,16,FALSE),"#,##0円")&amp;CHAR(10)&amp;VLOOKUP(A46,[1]令和3年度契約状況調査票!$E:$AR,32,FALSE),IF(O46="単価契約","単価契約"&amp;CHAR(10)&amp;"予定調達総額 "&amp;TEXT(VLOOKUP(A46,[1]令和3年度契約状況調査票!$E:$AR,16,FALSE),"#,##0円")&amp;CHAR(10)&amp;VLOOKUP(A46,[1]令和3年度契約状況調査票!$E:$AR,32,FALSE),VLOOKUP(A46,[1]令和3年度契約状況調査票!$E:$AR,32,FALSE))))))))</f>
        <v/>
      </c>
      <c r="O46" s="51" t="str">
        <f>IF(A46="","",VLOOKUP(A46,[1]令和3年度契約状況調査票!$E:$BY,53,FALSE))</f>
        <v/>
      </c>
      <c r="P46" s="51" t="str">
        <f>IF(A46="","",IF(VLOOKUP(A46,[1]令和3年度契約状況調査票!$E:$AR,21,FALSE)="②同種の他の契約の予定価格を類推されるおそれがあるため公表しない","×","○"))</f>
        <v/>
      </c>
    </row>
    <row r="47" spans="1:16" s="51" customFormat="1" ht="60" hidden="1" customHeight="1" x14ac:dyDescent="0.15">
      <c r="A47" s="66" t="str">
        <f>IF(MAX([1]令和3年度契約状況調査票!C40:E285)&gt;=ROW()-5,ROW()-5,"")</f>
        <v/>
      </c>
      <c r="B47" s="23" t="str">
        <f>IF(A47="","",VLOOKUP(A47,[1]令和3年度契約状況調査票!$E:$AR,5,FALSE))</f>
        <v/>
      </c>
      <c r="C47" s="24" t="str">
        <f>IF(A47="","",VLOOKUP(A47,[1]令和3年度契約状況調査票!$E:$AR,6,FALSE))</f>
        <v/>
      </c>
      <c r="D47" s="67" t="str">
        <f>IF(A47="","",VLOOKUP(A47,[1]令和3年度契約状況調査票!$E:$AR,9,FALSE))</f>
        <v/>
      </c>
      <c r="E47" s="23" t="str">
        <f>IF(A47="","",VLOOKUP(A47,[1]令和3年度契約状況調査票!$E:$AR,10,FALSE))</f>
        <v/>
      </c>
      <c r="F47" s="26" t="str">
        <f>IF(A47="","",VLOOKUP(A47,[1]令和3年度契約状況調査票!$E:$AR,11,FALSE))</f>
        <v/>
      </c>
      <c r="G47" s="27" t="str">
        <f>IF(A47="","",IF(VLOOKUP(A47,[1]令和3年度契約状況調査票!$E:$AR,12,FALSE)="②一般競争入札（総合評価方式）","一般競争入札"&amp;CHAR(10)&amp;"（総合評価方式）","一般競争入札"))</f>
        <v/>
      </c>
      <c r="H47" s="28" t="str">
        <f>IF(A47="","",IF(VLOOKUP(A47,[1]令和3年度契約状況調査票!$E:$AR,21,FALSE)="②同種の他の契約の予定価格を類推されるおそれがあるため公表しない","同種の他の契約の予定価格を類推されるおそれがあるため公表しない",IF(VLOOKUP(A47,[1]令和3年度契約状況調査票!$E:$AR,21,FALSE)="－","－",IF(VLOOKUP(A47,[1]令和3年度契約状況調査票!$E:$AR,7,FALSE)&lt;&gt;"",TEXT(VLOOKUP(A47,[1]令和3年度契約状況調査票!$E:$AR,14,FALSE),"#,##0円")&amp;CHAR(10)&amp;"(A)",VLOOKUP(A47,[1]令和3年度契約状況調査票!$E:$AR,14,FALSE)))))</f>
        <v/>
      </c>
      <c r="I47" s="28" t="str">
        <f>IF(A47="","",VLOOKUP(A47,[1]令和3年度契約状況調査票!$E:$AR,15,FALSE))</f>
        <v/>
      </c>
      <c r="J47" s="29" t="str">
        <f>IF(A47="","",IF(VLOOKUP(A47,[1]令和3年度契約状況調査票!$E:$AR,21,FALSE)="②同種の他の契約の予定価格を類推されるおそれがあるため公表しない","－",IF(VLOOKUP(A47,[1]令和3年度契約状況調査票!$E:$AR,21,FALSE)="－","－",IF(VLOOKUP(A47,[1]令和3年度契約状況調査票!$E:$AR,7,FALSE)&lt;&gt;"",TEXT(VLOOKUP(A47,[1]令和3年度契約状況調査票!$E:$AR,17,FALSE),"#.0%")&amp;CHAR(10)&amp;"(B/A×100)",VLOOKUP(A47,[1]令和3年度契約状況調査票!$E:$AR,17,FALSE)))))</f>
        <v/>
      </c>
      <c r="K47" s="30" t="str">
        <f>IF(A47="","",IF(VLOOKUP(A47,[1]令和3年度契約状況調査票!$E:$AR,27,FALSE)="①公益社団法人","公社",IF(VLOOKUP(A47,[1]令和3年度契約状況調査票!$E:$AR,27,FALSE)="②公益財団法人","公財","")))</f>
        <v/>
      </c>
      <c r="L47" s="30" t="str">
        <f>IF(A47="","",VLOOKUP(A47,[1]令和3年度契約状況調査票!$E:$AR,28,FALSE))</f>
        <v/>
      </c>
      <c r="M47" s="31" t="str">
        <f>IF(A47="","",IF(VLOOKUP(A47,[1]令和3年度契約状況調査票!$E:$AR,28,FALSE)="国所管",VLOOKUP(A47,[1]令和3年度契約状況調査票!$E:$AR,22,FALSE),""))</f>
        <v/>
      </c>
      <c r="N47" s="32" t="str">
        <f>IF(A47="","",IF(AND(P47="○",O47="分担契約/単価契約"),"単価契約"&amp;CHAR(10)&amp;"予定調達総額 "&amp;TEXT(VLOOKUP(A47,[1]令和3年度契約状況調査票!$E:$AR,16,FALSE),"#,##0円")&amp;"(B)"&amp;CHAR(10)&amp;"分担契約"&amp;CHAR(10)&amp;VLOOKUP(A47,[1]令和3年度契約状況調査票!$E:$AR,32,FALSE),IF(AND(P47="○",O47="分担契約"),"分担契約"&amp;CHAR(10)&amp;"契約総額 "&amp;TEXT(VLOOKUP(A47,[1]令和3年度契約状況調査票!$E:$AR,16,FALSE),"#,##0円")&amp;"(B)"&amp;CHAR(10)&amp;VLOOKUP(A47,[1]令和3年度契約状況調査票!$E:$AR,32,FALSE),(IF(O47="分担契約/単価契約","単価契約"&amp;CHAR(10)&amp;"予定調達総額 "&amp;TEXT(VLOOKUP(A47,[1]令和3年度契約状況調査票!$E:$AR,16,FALSE),"#,##0円")&amp;CHAR(10)&amp;"分担契約"&amp;CHAR(10)&amp;VLOOKUP(A47,[1]令和3年度契約状況調査票!$E:$AR,32,FALSE),IF(O47="分担契約","分担契約"&amp;CHAR(10)&amp;"契約総額 "&amp;TEXT(VLOOKUP(A47,[1]令和3年度契約状況調査票!$E:$AR,16,FALSE),"#,##0円")&amp;CHAR(10)&amp;VLOOKUP(A47,[1]令和3年度契約状況調査票!$E:$AR,32,FALSE),IF(O47="単価契約","単価契約"&amp;CHAR(10)&amp;"予定調達総額 "&amp;TEXT(VLOOKUP(A47,[1]令和3年度契約状況調査票!$E:$AR,16,FALSE),"#,##0円")&amp;CHAR(10)&amp;VLOOKUP(A47,[1]令和3年度契約状況調査票!$E:$AR,32,FALSE),VLOOKUP(A47,[1]令和3年度契約状況調査票!$E:$AR,32,FALSE))))))))</f>
        <v/>
      </c>
      <c r="O47" s="51" t="str">
        <f>IF(A47="","",VLOOKUP(A47,[1]令和3年度契約状況調査票!$E:$BY,53,FALSE))</f>
        <v/>
      </c>
      <c r="P47" s="51" t="str">
        <f>IF(A47="","",IF(VLOOKUP(A47,[1]令和3年度契約状況調査票!$E:$AR,21,FALSE)="②同種の他の契約の予定価格を類推されるおそれがあるため公表しない","×","○"))</f>
        <v/>
      </c>
    </row>
    <row r="48" spans="1:16" s="51" customFormat="1" ht="60" hidden="1" customHeight="1" x14ac:dyDescent="0.15">
      <c r="A48" s="66" t="str">
        <f>IF(MAX([1]令和3年度契約状況調査票!C41:E286)&gt;=ROW()-5,ROW()-5,"")</f>
        <v/>
      </c>
      <c r="B48" s="23" t="str">
        <f>IF(A48="","",VLOOKUP(A48,[1]令和3年度契約状況調査票!$E:$AR,5,FALSE))</f>
        <v/>
      </c>
      <c r="C48" s="24" t="str">
        <f>IF(A48="","",VLOOKUP(A48,[1]令和3年度契約状況調査票!$E:$AR,6,FALSE))</f>
        <v/>
      </c>
      <c r="D48" s="67" t="str">
        <f>IF(A48="","",VLOOKUP(A48,[1]令和3年度契約状況調査票!$E:$AR,9,FALSE))</f>
        <v/>
      </c>
      <c r="E48" s="23" t="str">
        <f>IF(A48="","",VLOOKUP(A48,[1]令和3年度契約状況調査票!$E:$AR,10,FALSE))</f>
        <v/>
      </c>
      <c r="F48" s="26" t="str">
        <f>IF(A48="","",VLOOKUP(A48,[1]令和3年度契約状況調査票!$E:$AR,11,FALSE))</f>
        <v/>
      </c>
      <c r="G48" s="27" t="str">
        <f>IF(A48="","",IF(VLOOKUP(A48,[1]令和3年度契約状況調査票!$E:$AR,12,FALSE)="②一般競争入札（総合評価方式）","一般競争入札"&amp;CHAR(10)&amp;"（総合評価方式）","一般競争入札"))</f>
        <v/>
      </c>
      <c r="H48" s="28" t="str">
        <f>IF(A48="","",IF(VLOOKUP(A48,[1]令和3年度契約状況調査票!$E:$AR,21,FALSE)="②同種の他の契約の予定価格を類推されるおそれがあるため公表しない","同種の他の契約の予定価格を類推されるおそれがあるため公表しない",IF(VLOOKUP(A48,[1]令和3年度契約状況調査票!$E:$AR,21,FALSE)="－","－",IF(VLOOKUP(A48,[1]令和3年度契約状況調査票!$E:$AR,7,FALSE)&lt;&gt;"",TEXT(VLOOKUP(A48,[1]令和3年度契約状況調査票!$E:$AR,14,FALSE),"#,##0円")&amp;CHAR(10)&amp;"(A)",VLOOKUP(A48,[1]令和3年度契約状況調査票!$E:$AR,14,FALSE)))))</f>
        <v/>
      </c>
      <c r="I48" s="28" t="str">
        <f>IF(A48="","",VLOOKUP(A48,[1]令和3年度契約状況調査票!$E:$AR,15,FALSE))</f>
        <v/>
      </c>
      <c r="J48" s="29" t="str">
        <f>IF(A48="","",IF(VLOOKUP(A48,[1]令和3年度契約状況調査票!$E:$AR,21,FALSE)="②同種の他の契約の予定価格を類推されるおそれがあるため公表しない","－",IF(VLOOKUP(A48,[1]令和3年度契約状況調査票!$E:$AR,21,FALSE)="－","－",IF(VLOOKUP(A48,[1]令和3年度契約状況調査票!$E:$AR,7,FALSE)&lt;&gt;"",TEXT(VLOOKUP(A48,[1]令和3年度契約状況調査票!$E:$AR,17,FALSE),"#.0%")&amp;CHAR(10)&amp;"(B/A×100)",VLOOKUP(A48,[1]令和3年度契約状況調査票!$E:$AR,17,FALSE)))))</f>
        <v/>
      </c>
      <c r="K48" s="30" t="str">
        <f>IF(A48="","",IF(VLOOKUP(A48,[1]令和3年度契約状況調査票!$E:$AR,27,FALSE)="①公益社団法人","公社",IF(VLOOKUP(A48,[1]令和3年度契約状況調査票!$E:$AR,27,FALSE)="②公益財団法人","公財","")))</f>
        <v/>
      </c>
      <c r="L48" s="30" t="str">
        <f>IF(A48="","",VLOOKUP(A48,[1]令和3年度契約状況調査票!$E:$AR,28,FALSE))</f>
        <v/>
      </c>
      <c r="M48" s="31" t="str">
        <f>IF(A48="","",IF(VLOOKUP(A48,[1]令和3年度契約状況調査票!$E:$AR,28,FALSE)="国所管",VLOOKUP(A48,[1]令和3年度契約状況調査票!$E:$AR,22,FALSE),""))</f>
        <v/>
      </c>
      <c r="N48" s="32" t="str">
        <f>IF(A48="","",IF(AND(P48="○",O48="分担契約/単価契約"),"単価契約"&amp;CHAR(10)&amp;"予定調達総額 "&amp;TEXT(VLOOKUP(A48,[1]令和3年度契約状況調査票!$E:$AR,16,FALSE),"#,##0円")&amp;"(B)"&amp;CHAR(10)&amp;"分担契約"&amp;CHAR(10)&amp;VLOOKUP(A48,[1]令和3年度契約状況調査票!$E:$AR,32,FALSE),IF(AND(P48="○",O48="分担契約"),"分担契約"&amp;CHAR(10)&amp;"契約総額 "&amp;TEXT(VLOOKUP(A48,[1]令和3年度契約状況調査票!$E:$AR,16,FALSE),"#,##0円")&amp;"(B)"&amp;CHAR(10)&amp;VLOOKUP(A48,[1]令和3年度契約状況調査票!$E:$AR,32,FALSE),(IF(O48="分担契約/単価契約","単価契約"&amp;CHAR(10)&amp;"予定調達総額 "&amp;TEXT(VLOOKUP(A48,[1]令和3年度契約状況調査票!$E:$AR,16,FALSE),"#,##0円")&amp;CHAR(10)&amp;"分担契約"&amp;CHAR(10)&amp;VLOOKUP(A48,[1]令和3年度契約状況調査票!$E:$AR,32,FALSE),IF(O48="分担契約","分担契約"&amp;CHAR(10)&amp;"契約総額 "&amp;TEXT(VLOOKUP(A48,[1]令和3年度契約状況調査票!$E:$AR,16,FALSE),"#,##0円")&amp;CHAR(10)&amp;VLOOKUP(A48,[1]令和3年度契約状況調査票!$E:$AR,32,FALSE),IF(O48="単価契約","単価契約"&amp;CHAR(10)&amp;"予定調達総額 "&amp;TEXT(VLOOKUP(A48,[1]令和3年度契約状況調査票!$E:$AR,16,FALSE),"#,##0円")&amp;CHAR(10)&amp;VLOOKUP(A48,[1]令和3年度契約状況調査票!$E:$AR,32,FALSE),VLOOKUP(A48,[1]令和3年度契約状況調査票!$E:$AR,32,FALSE))))))))</f>
        <v/>
      </c>
      <c r="O48" s="51" t="str">
        <f>IF(A48="","",VLOOKUP(A48,[1]令和3年度契約状況調査票!$E:$BY,53,FALSE))</f>
        <v/>
      </c>
      <c r="P48" s="51" t="str">
        <f>IF(A48="","",IF(VLOOKUP(A48,[1]令和3年度契約状況調査票!$E:$AR,21,FALSE)="②同種の他の契約の予定価格を類推されるおそれがあるため公表しない","×","○"))</f>
        <v/>
      </c>
    </row>
    <row r="49" spans="1:16" s="51" customFormat="1" ht="60" hidden="1" customHeight="1" x14ac:dyDescent="0.15">
      <c r="A49" s="66" t="str">
        <f>IF(MAX([1]令和3年度契約状況調査票!C42:E287)&gt;=ROW()-5,ROW()-5,"")</f>
        <v/>
      </c>
      <c r="B49" s="23" t="str">
        <f>IF(A49="","",VLOOKUP(A49,[1]令和3年度契約状況調査票!$E:$AR,5,FALSE))</f>
        <v/>
      </c>
      <c r="C49" s="24" t="str">
        <f>IF(A49="","",VLOOKUP(A49,[1]令和3年度契約状況調査票!$E:$AR,6,FALSE))</f>
        <v/>
      </c>
      <c r="D49" s="67" t="str">
        <f>IF(A49="","",VLOOKUP(A49,[1]令和3年度契約状況調査票!$E:$AR,9,FALSE))</f>
        <v/>
      </c>
      <c r="E49" s="23" t="str">
        <f>IF(A49="","",VLOOKUP(A49,[1]令和3年度契約状況調査票!$E:$AR,10,FALSE))</f>
        <v/>
      </c>
      <c r="F49" s="26" t="str">
        <f>IF(A49="","",VLOOKUP(A49,[1]令和3年度契約状況調査票!$E:$AR,11,FALSE))</f>
        <v/>
      </c>
      <c r="G49" s="27" t="str">
        <f>IF(A49="","",IF(VLOOKUP(A49,[1]令和3年度契約状況調査票!$E:$AR,12,FALSE)="②一般競争入札（総合評価方式）","一般競争入札"&amp;CHAR(10)&amp;"（総合評価方式）","一般競争入札"))</f>
        <v/>
      </c>
      <c r="H49" s="28" t="str">
        <f>IF(A49="","",IF(VLOOKUP(A49,[1]令和3年度契約状況調査票!$E:$AR,21,FALSE)="②同種の他の契約の予定価格を類推されるおそれがあるため公表しない","同種の他の契約の予定価格を類推されるおそれがあるため公表しない",IF(VLOOKUP(A49,[1]令和3年度契約状況調査票!$E:$AR,21,FALSE)="－","－",IF(VLOOKUP(A49,[1]令和3年度契約状況調査票!$E:$AR,7,FALSE)&lt;&gt;"",TEXT(VLOOKUP(A49,[1]令和3年度契約状況調査票!$E:$AR,14,FALSE),"#,##0円")&amp;CHAR(10)&amp;"(A)",VLOOKUP(A49,[1]令和3年度契約状況調査票!$E:$AR,14,FALSE)))))</f>
        <v/>
      </c>
      <c r="I49" s="28" t="str">
        <f>IF(A49="","",VLOOKUP(A49,[1]令和3年度契約状況調査票!$E:$AR,15,FALSE))</f>
        <v/>
      </c>
      <c r="J49" s="29" t="str">
        <f>IF(A49="","",IF(VLOOKUP(A49,[1]令和3年度契約状況調査票!$E:$AR,21,FALSE)="②同種の他の契約の予定価格を類推されるおそれがあるため公表しない","－",IF(VLOOKUP(A49,[1]令和3年度契約状況調査票!$E:$AR,21,FALSE)="－","－",IF(VLOOKUP(A49,[1]令和3年度契約状況調査票!$E:$AR,7,FALSE)&lt;&gt;"",TEXT(VLOOKUP(A49,[1]令和3年度契約状況調査票!$E:$AR,17,FALSE),"#.0%")&amp;CHAR(10)&amp;"(B/A×100)",VLOOKUP(A49,[1]令和3年度契約状況調査票!$E:$AR,17,FALSE)))))</f>
        <v/>
      </c>
      <c r="K49" s="30" t="str">
        <f>IF(A49="","",IF(VLOOKUP(A49,[1]令和3年度契約状況調査票!$E:$AR,27,FALSE)="①公益社団法人","公社",IF(VLOOKUP(A49,[1]令和3年度契約状況調査票!$E:$AR,27,FALSE)="②公益財団法人","公財","")))</f>
        <v/>
      </c>
      <c r="L49" s="30" t="str">
        <f>IF(A49="","",VLOOKUP(A49,[1]令和3年度契約状況調査票!$E:$AR,28,FALSE))</f>
        <v/>
      </c>
      <c r="M49" s="31" t="str">
        <f>IF(A49="","",IF(VLOOKUP(A49,[1]令和3年度契約状況調査票!$E:$AR,28,FALSE)="国所管",VLOOKUP(A49,[1]令和3年度契約状況調査票!$E:$AR,22,FALSE),""))</f>
        <v/>
      </c>
      <c r="N49" s="32" t="str">
        <f>IF(A49="","",IF(AND(P49="○",O49="分担契約/単価契約"),"単価契約"&amp;CHAR(10)&amp;"予定調達総額 "&amp;TEXT(VLOOKUP(A49,[1]令和3年度契約状況調査票!$E:$AR,16,FALSE),"#,##0円")&amp;"(B)"&amp;CHAR(10)&amp;"分担契約"&amp;CHAR(10)&amp;VLOOKUP(A49,[1]令和3年度契約状況調査票!$E:$AR,32,FALSE),IF(AND(P49="○",O49="分担契約"),"分担契約"&amp;CHAR(10)&amp;"契約総額 "&amp;TEXT(VLOOKUP(A49,[1]令和3年度契約状況調査票!$E:$AR,16,FALSE),"#,##0円")&amp;"(B)"&amp;CHAR(10)&amp;VLOOKUP(A49,[1]令和3年度契約状況調査票!$E:$AR,32,FALSE),(IF(O49="分担契約/単価契約","単価契約"&amp;CHAR(10)&amp;"予定調達総額 "&amp;TEXT(VLOOKUP(A49,[1]令和3年度契約状況調査票!$E:$AR,16,FALSE),"#,##0円")&amp;CHAR(10)&amp;"分担契約"&amp;CHAR(10)&amp;VLOOKUP(A49,[1]令和3年度契約状況調査票!$E:$AR,32,FALSE),IF(O49="分担契約","分担契約"&amp;CHAR(10)&amp;"契約総額 "&amp;TEXT(VLOOKUP(A49,[1]令和3年度契約状況調査票!$E:$AR,16,FALSE),"#,##0円")&amp;CHAR(10)&amp;VLOOKUP(A49,[1]令和3年度契約状況調査票!$E:$AR,32,FALSE),IF(O49="単価契約","単価契約"&amp;CHAR(10)&amp;"予定調達総額 "&amp;TEXT(VLOOKUP(A49,[1]令和3年度契約状況調査票!$E:$AR,16,FALSE),"#,##0円")&amp;CHAR(10)&amp;VLOOKUP(A49,[1]令和3年度契約状況調査票!$E:$AR,32,FALSE),VLOOKUP(A49,[1]令和3年度契約状況調査票!$E:$AR,32,FALSE))))))))</f>
        <v/>
      </c>
      <c r="O49" s="51" t="str">
        <f>IF(A49="","",VLOOKUP(A49,[1]令和3年度契約状況調査票!$E:$BY,53,FALSE))</f>
        <v/>
      </c>
      <c r="P49" s="51" t="str">
        <f>IF(A49="","",IF(VLOOKUP(A49,[1]令和3年度契約状況調査票!$E:$AR,21,FALSE)="②同種の他の契約の予定価格を類推されるおそれがあるため公表しない","×","○"))</f>
        <v/>
      </c>
    </row>
    <row r="50" spans="1:16" s="51" customFormat="1" ht="60" hidden="1" customHeight="1" x14ac:dyDescent="0.15">
      <c r="A50" s="66" t="str">
        <f>IF(MAX([1]令和3年度契約状況調査票!C43:E288)&gt;=ROW()-5,ROW()-5,"")</f>
        <v/>
      </c>
      <c r="B50" s="23" t="str">
        <f>IF(A50="","",VLOOKUP(A50,[1]令和3年度契約状況調査票!$E:$AR,5,FALSE))</f>
        <v/>
      </c>
      <c r="C50" s="24" t="str">
        <f>IF(A50="","",VLOOKUP(A50,[1]令和3年度契約状況調査票!$E:$AR,6,FALSE))</f>
        <v/>
      </c>
      <c r="D50" s="67" t="str">
        <f>IF(A50="","",VLOOKUP(A50,[1]令和3年度契約状況調査票!$E:$AR,9,FALSE))</f>
        <v/>
      </c>
      <c r="E50" s="23" t="str">
        <f>IF(A50="","",VLOOKUP(A50,[1]令和3年度契約状況調査票!$E:$AR,10,FALSE))</f>
        <v/>
      </c>
      <c r="F50" s="26" t="str">
        <f>IF(A50="","",VLOOKUP(A50,[1]令和3年度契約状況調査票!$E:$AR,11,FALSE))</f>
        <v/>
      </c>
      <c r="G50" s="27" t="str">
        <f>IF(A50="","",IF(VLOOKUP(A50,[1]令和3年度契約状況調査票!$E:$AR,12,FALSE)="②一般競争入札（総合評価方式）","一般競争入札"&amp;CHAR(10)&amp;"（総合評価方式）","一般競争入札"))</f>
        <v/>
      </c>
      <c r="H50" s="28" t="str">
        <f>IF(A50="","",IF(VLOOKUP(A50,[1]令和3年度契約状況調査票!$E:$AR,21,FALSE)="②同種の他の契約の予定価格を類推されるおそれがあるため公表しない","同種の他の契約の予定価格を類推されるおそれがあるため公表しない",IF(VLOOKUP(A50,[1]令和3年度契約状況調査票!$E:$AR,21,FALSE)="－","－",IF(VLOOKUP(A50,[1]令和3年度契約状況調査票!$E:$AR,7,FALSE)&lt;&gt;"",TEXT(VLOOKUP(A50,[1]令和3年度契約状況調査票!$E:$AR,14,FALSE),"#,##0円")&amp;CHAR(10)&amp;"(A)",VLOOKUP(A50,[1]令和3年度契約状況調査票!$E:$AR,14,FALSE)))))</f>
        <v/>
      </c>
      <c r="I50" s="28" t="str">
        <f>IF(A50="","",VLOOKUP(A50,[1]令和3年度契約状況調査票!$E:$AR,15,FALSE))</f>
        <v/>
      </c>
      <c r="J50" s="29" t="str">
        <f>IF(A50="","",IF(VLOOKUP(A50,[1]令和3年度契約状況調査票!$E:$AR,21,FALSE)="②同種の他の契約の予定価格を類推されるおそれがあるため公表しない","－",IF(VLOOKUP(A50,[1]令和3年度契約状況調査票!$E:$AR,21,FALSE)="－","－",IF(VLOOKUP(A50,[1]令和3年度契約状況調査票!$E:$AR,7,FALSE)&lt;&gt;"",TEXT(VLOOKUP(A50,[1]令和3年度契約状況調査票!$E:$AR,17,FALSE),"#.0%")&amp;CHAR(10)&amp;"(B/A×100)",VLOOKUP(A50,[1]令和3年度契約状況調査票!$E:$AR,17,FALSE)))))</f>
        <v/>
      </c>
      <c r="K50" s="30" t="str">
        <f>IF(A50="","",IF(VLOOKUP(A50,[1]令和3年度契約状況調査票!$E:$AR,27,FALSE)="①公益社団法人","公社",IF(VLOOKUP(A50,[1]令和3年度契約状況調査票!$E:$AR,27,FALSE)="②公益財団法人","公財","")))</f>
        <v/>
      </c>
      <c r="L50" s="30" t="str">
        <f>IF(A50="","",VLOOKUP(A50,[1]令和3年度契約状況調査票!$E:$AR,28,FALSE))</f>
        <v/>
      </c>
      <c r="M50" s="31" t="str">
        <f>IF(A50="","",IF(VLOOKUP(A50,[1]令和3年度契約状況調査票!$E:$AR,28,FALSE)="国所管",VLOOKUP(A50,[1]令和3年度契約状況調査票!$E:$AR,22,FALSE),""))</f>
        <v/>
      </c>
      <c r="N50" s="32" t="str">
        <f>IF(A50="","",IF(AND(P50="○",O50="分担契約/単価契約"),"単価契約"&amp;CHAR(10)&amp;"予定調達総額 "&amp;TEXT(VLOOKUP(A50,[1]令和3年度契約状況調査票!$E:$AR,16,FALSE),"#,##0円")&amp;"(B)"&amp;CHAR(10)&amp;"分担契約"&amp;CHAR(10)&amp;VLOOKUP(A50,[1]令和3年度契約状況調査票!$E:$AR,32,FALSE),IF(AND(P50="○",O50="分担契約"),"分担契約"&amp;CHAR(10)&amp;"契約総額 "&amp;TEXT(VLOOKUP(A50,[1]令和3年度契約状況調査票!$E:$AR,16,FALSE),"#,##0円")&amp;"(B)"&amp;CHAR(10)&amp;VLOOKUP(A50,[1]令和3年度契約状況調査票!$E:$AR,32,FALSE),(IF(O50="分担契約/単価契約","単価契約"&amp;CHAR(10)&amp;"予定調達総額 "&amp;TEXT(VLOOKUP(A50,[1]令和3年度契約状況調査票!$E:$AR,16,FALSE),"#,##0円")&amp;CHAR(10)&amp;"分担契約"&amp;CHAR(10)&amp;VLOOKUP(A50,[1]令和3年度契約状況調査票!$E:$AR,32,FALSE),IF(O50="分担契約","分担契約"&amp;CHAR(10)&amp;"契約総額 "&amp;TEXT(VLOOKUP(A50,[1]令和3年度契約状況調査票!$E:$AR,16,FALSE),"#,##0円")&amp;CHAR(10)&amp;VLOOKUP(A50,[1]令和3年度契約状況調査票!$E:$AR,32,FALSE),IF(O50="単価契約","単価契約"&amp;CHAR(10)&amp;"予定調達総額 "&amp;TEXT(VLOOKUP(A50,[1]令和3年度契約状況調査票!$E:$AR,16,FALSE),"#,##0円")&amp;CHAR(10)&amp;VLOOKUP(A50,[1]令和3年度契約状況調査票!$E:$AR,32,FALSE),VLOOKUP(A50,[1]令和3年度契約状況調査票!$E:$AR,32,FALSE))))))))</f>
        <v/>
      </c>
      <c r="O50" s="51" t="str">
        <f>IF(A50="","",VLOOKUP(A50,[1]令和3年度契約状況調査票!$E:$BY,53,FALSE))</f>
        <v/>
      </c>
      <c r="P50" s="51" t="str">
        <f>IF(A50="","",IF(VLOOKUP(A50,[1]令和3年度契約状況調査票!$E:$AR,21,FALSE)="②同種の他の契約の予定価格を類推されるおそれがあるため公表しない","×","○"))</f>
        <v/>
      </c>
    </row>
    <row r="51" spans="1:16" s="51" customFormat="1" ht="60" hidden="1" customHeight="1" x14ac:dyDescent="0.15">
      <c r="A51" s="66" t="str">
        <f>IF(MAX([1]令和3年度契約状況調査票!C44:E289)&gt;=ROW()-5,ROW()-5,"")</f>
        <v/>
      </c>
      <c r="B51" s="23" t="str">
        <f>IF(A51="","",VLOOKUP(A51,[1]令和3年度契約状況調査票!$E:$AR,5,FALSE))</f>
        <v/>
      </c>
      <c r="C51" s="24" t="str">
        <f>IF(A51="","",VLOOKUP(A51,[1]令和3年度契約状況調査票!$E:$AR,6,FALSE))</f>
        <v/>
      </c>
      <c r="D51" s="67" t="str">
        <f>IF(A51="","",VLOOKUP(A51,[1]令和3年度契約状況調査票!$E:$AR,9,FALSE))</f>
        <v/>
      </c>
      <c r="E51" s="23" t="str">
        <f>IF(A51="","",VLOOKUP(A51,[1]令和3年度契約状況調査票!$E:$AR,10,FALSE))</f>
        <v/>
      </c>
      <c r="F51" s="26" t="str">
        <f>IF(A51="","",VLOOKUP(A51,[1]令和3年度契約状況調査票!$E:$AR,11,FALSE))</f>
        <v/>
      </c>
      <c r="G51" s="27" t="str">
        <f>IF(A51="","",IF(VLOOKUP(A51,[1]令和3年度契約状況調査票!$E:$AR,12,FALSE)="②一般競争入札（総合評価方式）","一般競争入札"&amp;CHAR(10)&amp;"（総合評価方式）","一般競争入札"))</f>
        <v/>
      </c>
      <c r="H51" s="28" t="str">
        <f>IF(A51="","",IF(VLOOKUP(A51,[1]令和3年度契約状況調査票!$E:$AR,21,FALSE)="②同種の他の契約の予定価格を類推されるおそれがあるため公表しない","同種の他の契約の予定価格を類推されるおそれがあるため公表しない",IF(VLOOKUP(A51,[1]令和3年度契約状況調査票!$E:$AR,21,FALSE)="－","－",IF(VLOOKUP(A51,[1]令和3年度契約状況調査票!$E:$AR,7,FALSE)&lt;&gt;"",TEXT(VLOOKUP(A51,[1]令和3年度契約状況調査票!$E:$AR,14,FALSE),"#,##0円")&amp;CHAR(10)&amp;"(A)",VLOOKUP(A51,[1]令和3年度契約状況調査票!$E:$AR,14,FALSE)))))</f>
        <v/>
      </c>
      <c r="I51" s="28" t="str">
        <f>IF(A51="","",VLOOKUP(A51,[1]令和3年度契約状況調査票!$E:$AR,15,FALSE))</f>
        <v/>
      </c>
      <c r="J51" s="29" t="str">
        <f>IF(A51="","",IF(VLOOKUP(A51,[1]令和3年度契約状況調査票!$E:$AR,21,FALSE)="②同種の他の契約の予定価格を類推されるおそれがあるため公表しない","－",IF(VLOOKUP(A51,[1]令和3年度契約状況調査票!$E:$AR,21,FALSE)="－","－",IF(VLOOKUP(A51,[1]令和3年度契約状況調査票!$E:$AR,7,FALSE)&lt;&gt;"",TEXT(VLOOKUP(A51,[1]令和3年度契約状況調査票!$E:$AR,17,FALSE),"#.0%")&amp;CHAR(10)&amp;"(B/A×100)",VLOOKUP(A51,[1]令和3年度契約状況調査票!$E:$AR,17,FALSE)))))</f>
        <v/>
      </c>
      <c r="K51" s="30" t="str">
        <f>IF(A51="","",IF(VLOOKUP(A51,[1]令和3年度契約状況調査票!$E:$AR,27,FALSE)="①公益社団法人","公社",IF(VLOOKUP(A51,[1]令和3年度契約状況調査票!$E:$AR,27,FALSE)="②公益財団法人","公財","")))</f>
        <v/>
      </c>
      <c r="L51" s="30" t="str">
        <f>IF(A51="","",VLOOKUP(A51,[1]令和3年度契約状況調査票!$E:$AR,28,FALSE))</f>
        <v/>
      </c>
      <c r="M51" s="31" t="str">
        <f>IF(A51="","",IF(VLOOKUP(A51,[1]令和3年度契約状況調査票!$E:$AR,28,FALSE)="国所管",VLOOKUP(A51,[1]令和3年度契約状況調査票!$E:$AR,22,FALSE),""))</f>
        <v/>
      </c>
      <c r="N51" s="32" t="str">
        <f>IF(A51="","",IF(AND(P51="○",O51="分担契約/単価契約"),"単価契約"&amp;CHAR(10)&amp;"予定調達総額 "&amp;TEXT(VLOOKUP(A51,[1]令和3年度契約状況調査票!$E:$AR,16,FALSE),"#,##0円")&amp;"(B)"&amp;CHAR(10)&amp;"分担契約"&amp;CHAR(10)&amp;VLOOKUP(A51,[1]令和3年度契約状況調査票!$E:$AR,32,FALSE),IF(AND(P51="○",O51="分担契約"),"分担契約"&amp;CHAR(10)&amp;"契約総額 "&amp;TEXT(VLOOKUP(A51,[1]令和3年度契約状況調査票!$E:$AR,16,FALSE),"#,##0円")&amp;"(B)"&amp;CHAR(10)&amp;VLOOKUP(A51,[1]令和3年度契約状況調査票!$E:$AR,32,FALSE),(IF(O51="分担契約/単価契約","単価契約"&amp;CHAR(10)&amp;"予定調達総額 "&amp;TEXT(VLOOKUP(A51,[1]令和3年度契約状況調査票!$E:$AR,16,FALSE),"#,##0円")&amp;CHAR(10)&amp;"分担契約"&amp;CHAR(10)&amp;VLOOKUP(A51,[1]令和3年度契約状況調査票!$E:$AR,32,FALSE),IF(O51="分担契約","分担契約"&amp;CHAR(10)&amp;"契約総額 "&amp;TEXT(VLOOKUP(A51,[1]令和3年度契約状況調査票!$E:$AR,16,FALSE),"#,##0円")&amp;CHAR(10)&amp;VLOOKUP(A51,[1]令和3年度契約状況調査票!$E:$AR,32,FALSE),IF(O51="単価契約","単価契約"&amp;CHAR(10)&amp;"予定調達総額 "&amp;TEXT(VLOOKUP(A51,[1]令和3年度契約状況調査票!$E:$AR,16,FALSE),"#,##0円")&amp;CHAR(10)&amp;VLOOKUP(A51,[1]令和3年度契約状況調査票!$E:$AR,32,FALSE),VLOOKUP(A51,[1]令和3年度契約状況調査票!$E:$AR,32,FALSE))))))))</f>
        <v/>
      </c>
      <c r="O51" s="51" t="str">
        <f>IF(A51="","",VLOOKUP(A51,[1]令和3年度契約状況調査票!$E:$BY,53,FALSE))</f>
        <v/>
      </c>
      <c r="P51" s="51" t="str">
        <f>IF(A51="","",IF(VLOOKUP(A51,[1]令和3年度契約状況調査票!$E:$AR,21,FALSE)="②同種の他の契約の予定価格を類推されるおそれがあるため公表しない","×","○"))</f>
        <v/>
      </c>
    </row>
    <row r="52" spans="1:16" s="51" customFormat="1" ht="60" hidden="1" customHeight="1" x14ac:dyDescent="0.15">
      <c r="A52" s="66" t="str">
        <f>IF(MAX([1]令和3年度契約状況調査票!C45:E290)&gt;=ROW()-5,ROW()-5,"")</f>
        <v/>
      </c>
      <c r="B52" s="23" t="str">
        <f>IF(A52="","",VLOOKUP(A52,[1]令和3年度契約状況調査票!$E:$AR,5,FALSE))</f>
        <v/>
      </c>
      <c r="C52" s="24" t="str">
        <f>IF(A52="","",VLOOKUP(A52,[1]令和3年度契約状況調査票!$E:$AR,6,FALSE))</f>
        <v/>
      </c>
      <c r="D52" s="67" t="str">
        <f>IF(A52="","",VLOOKUP(A52,[1]令和3年度契約状況調査票!$E:$AR,9,FALSE))</f>
        <v/>
      </c>
      <c r="E52" s="23" t="str">
        <f>IF(A52="","",VLOOKUP(A52,[1]令和3年度契約状況調査票!$E:$AR,10,FALSE))</f>
        <v/>
      </c>
      <c r="F52" s="26" t="str">
        <f>IF(A52="","",VLOOKUP(A52,[1]令和3年度契約状況調査票!$E:$AR,11,FALSE))</f>
        <v/>
      </c>
      <c r="G52" s="27" t="str">
        <f>IF(A52="","",IF(VLOOKUP(A52,[1]令和3年度契約状況調査票!$E:$AR,12,FALSE)="②一般競争入札（総合評価方式）","一般競争入札"&amp;CHAR(10)&amp;"（総合評価方式）","一般競争入札"))</f>
        <v/>
      </c>
      <c r="H52" s="28" t="str">
        <f>IF(A52="","",IF(VLOOKUP(A52,[1]令和3年度契約状況調査票!$E:$AR,21,FALSE)="②同種の他の契約の予定価格を類推されるおそれがあるため公表しない","同種の他の契約の予定価格を類推されるおそれがあるため公表しない",IF(VLOOKUP(A52,[1]令和3年度契約状況調査票!$E:$AR,21,FALSE)="－","－",IF(VLOOKUP(A52,[1]令和3年度契約状況調査票!$E:$AR,7,FALSE)&lt;&gt;"",TEXT(VLOOKUP(A52,[1]令和3年度契約状況調査票!$E:$AR,14,FALSE),"#,##0円")&amp;CHAR(10)&amp;"(A)",VLOOKUP(A52,[1]令和3年度契約状況調査票!$E:$AR,14,FALSE)))))</f>
        <v/>
      </c>
      <c r="I52" s="28" t="str">
        <f>IF(A52="","",VLOOKUP(A52,[1]令和3年度契約状況調査票!$E:$AR,15,FALSE))</f>
        <v/>
      </c>
      <c r="J52" s="29" t="str">
        <f>IF(A52="","",IF(VLOOKUP(A52,[1]令和3年度契約状況調査票!$E:$AR,21,FALSE)="②同種の他の契約の予定価格を類推されるおそれがあるため公表しない","－",IF(VLOOKUP(A52,[1]令和3年度契約状況調査票!$E:$AR,21,FALSE)="－","－",IF(VLOOKUP(A52,[1]令和3年度契約状況調査票!$E:$AR,7,FALSE)&lt;&gt;"",TEXT(VLOOKUP(A52,[1]令和3年度契約状況調査票!$E:$AR,17,FALSE),"#.0%")&amp;CHAR(10)&amp;"(B/A×100)",VLOOKUP(A52,[1]令和3年度契約状況調査票!$E:$AR,17,FALSE)))))</f>
        <v/>
      </c>
      <c r="K52" s="30" t="str">
        <f>IF(A52="","",IF(VLOOKUP(A52,[1]令和3年度契約状況調査票!$E:$AR,27,FALSE)="①公益社団法人","公社",IF(VLOOKUP(A52,[1]令和3年度契約状況調査票!$E:$AR,27,FALSE)="②公益財団法人","公財","")))</f>
        <v/>
      </c>
      <c r="L52" s="30" t="str">
        <f>IF(A52="","",VLOOKUP(A52,[1]令和3年度契約状況調査票!$E:$AR,28,FALSE))</f>
        <v/>
      </c>
      <c r="M52" s="31" t="str">
        <f>IF(A52="","",IF(VLOOKUP(A52,[1]令和3年度契約状況調査票!$E:$AR,28,FALSE)="国所管",VLOOKUP(A52,[1]令和3年度契約状況調査票!$E:$AR,22,FALSE),""))</f>
        <v/>
      </c>
      <c r="N52" s="32" t="str">
        <f>IF(A52="","",IF(AND(P52="○",O52="分担契約/単価契約"),"単価契約"&amp;CHAR(10)&amp;"予定調達総額 "&amp;TEXT(VLOOKUP(A52,[1]令和3年度契約状況調査票!$E:$AR,16,FALSE),"#,##0円")&amp;"(B)"&amp;CHAR(10)&amp;"分担契約"&amp;CHAR(10)&amp;VLOOKUP(A52,[1]令和3年度契約状況調査票!$E:$AR,32,FALSE),IF(AND(P52="○",O52="分担契約"),"分担契約"&amp;CHAR(10)&amp;"契約総額 "&amp;TEXT(VLOOKUP(A52,[1]令和3年度契約状況調査票!$E:$AR,16,FALSE),"#,##0円")&amp;"(B)"&amp;CHAR(10)&amp;VLOOKUP(A52,[1]令和3年度契約状況調査票!$E:$AR,32,FALSE),(IF(O52="分担契約/単価契約","単価契約"&amp;CHAR(10)&amp;"予定調達総額 "&amp;TEXT(VLOOKUP(A52,[1]令和3年度契約状況調査票!$E:$AR,16,FALSE),"#,##0円")&amp;CHAR(10)&amp;"分担契約"&amp;CHAR(10)&amp;VLOOKUP(A52,[1]令和3年度契約状況調査票!$E:$AR,32,FALSE),IF(O52="分担契約","分担契約"&amp;CHAR(10)&amp;"契約総額 "&amp;TEXT(VLOOKUP(A52,[1]令和3年度契約状況調査票!$E:$AR,16,FALSE),"#,##0円")&amp;CHAR(10)&amp;VLOOKUP(A52,[1]令和3年度契約状況調査票!$E:$AR,32,FALSE),IF(O52="単価契約","単価契約"&amp;CHAR(10)&amp;"予定調達総額 "&amp;TEXT(VLOOKUP(A52,[1]令和3年度契約状況調査票!$E:$AR,16,FALSE),"#,##0円")&amp;CHAR(10)&amp;VLOOKUP(A52,[1]令和3年度契約状況調査票!$E:$AR,32,FALSE),VLOOKUP(A52,[1]令和3年度契約状況調査票!$E:$AR,32,FALSE))))))))</f>
        <v/>
      </c>
      <c r="O52" s="51" t="str">
        <f>IF(A52="","",VLOOKUP(A52,[1]令和3年度契約状況調査票!$E:$BY,53,FALSE))</f>
        <v/>
      </c>
      <c r="P52" s="51" t="str">
        <f>IF(A52="","",IF(VLOOKUP(A52,[1]令和3年度契約状況調査票!$E:$AR,21,FALSE)="②同種の他の契約の予定価格を類推されるおそれがあるため公表しない","×","○"))</f>
        <v/>
      </c>
    </row>
    <row r="53" spans="1:16" s="51" customFormat="1" ht="60" hidden="1" customHeight="1" x14ac:dyDescent="0.15">
      <c r="A53" s="66" t="str">
        <f>IF(MAX([1]令和3年度契約状況調査票!C46:E291)&gt;=ROW()-5,ROW()-5,"")</f>
        <v/>
      </c>
      <c r="B53" s="23" t="str">
        <f>IF(A53="","",VLOOKUP(A53,[1]令和3年度契約状況調査票!$E:$AR,5,FALSE))</f>
        <v/>
      </c>
      <c r="C53" s="24" t="str">
        <f>IF(A53="","",VLOOKUP(A53,[1]令和3年度契約状況調査票!$E:$AR,6,FALSE))</f>
        <v/>
      </c>
      <c r="D53" s="67" t="str">
        <f>IF(A53="","",VLOOKUP(A53,[1]令和3年度契約状況調査票!$E:$AR,9,FALSE))</f>
        <v/>
      </c>
      <c r="E53" s="23" t="str">
        <f>IF(A53="","",VLOOKUP(A53,[1]令和3年度契約状況調査票!$E:$AR,10,FALSE))</f>
        <v/>
      </c>
      <c r="F53" s="26" t="str">
        <f>IF(A53="","",VLOOKUP(A53,[1]令和3年度契約状況調査票!$E:$AR,11,FALSE))</f>
        <v/>
      </c>
      <c r="G53" s="27" t="str">
        <f>IF(A53="","",IF(VLOOKUP(A53,[1]令和3年度契約状況調査票!$E:$AR,12,FALSE)="②一般競争入札（総合評価方式）","一般競争入札"&amp;CHAR(10)&amp;"（総合評価方式）","一般競争入札"))</f>
        <v/>
      </c>
      <c r="H53" s="28" t="str">
        <f>IF(A53="","",IF(VLOOKUP(A53,[1]令和3年度契約状況調査票!$E:$AR,21,FALSE)="②同種の他の契約の予定価格を類推されるおそれがあるため公表しない","同種の他の契約の予定価格を類推されるおそれがあるため公表しない",IF(VLOOKUP(A53,[1]令和3年度契約状況調査票!$E:$AR,21,FALSE)="－","－",IF(VLOOKUP(A53,[1]令和3年度契約状況調査票!$E:$AR,7,FALSE)&lt;&gt;"",TEXT(VLOOKUP(A53,[1]令和3年度契約状況調査票!$E:$AR,14,FALSE),"#,##0円")&amp;CHAR(10)&amp;"(A)",VLOOKUP(A53,[1]令和3年度契約状況調査票!$E:$AR,14,FALSE)))))</f>
        <v/>
      </c>
      <c r="I53" s="28" t="str">
        <f>IF(A53="","",VLOOKUP(A53,[1]令和3年度契約状況調査票!$E:$AR,15,FALSE))</f>
        <v/>
      </c>
      <c r="J53" s="29" t="str">
        <f>IF(A53="","",IF(VLOOKUP(A53,[1]令和3年度契約状況調査票!$E:$AR,21,FALSE)="②同種の他の契約の予定価格を類推されるおそれがあるため公表しない","－",IF(VLOOKUP(A53,[1]令和3年度契約状況調査票!$E:$AR,21,FALSE)="－","－",IF(VLOOKUP(A53,[1]令和3年度契約状況調査票!$E:$AR,7,FALSE)&lt;&gt;"",TEXT(VLOOKUP(A53,[1]令和3年度契約状況調査票!$E:$AR,17,FALSE),"#.0%")&amp;CHAR(10)&amp;"(B/A×100)",VLOOKUP(A53,[1]令和3年度契約状況調査票!$E:$AR,17,FALSE)))))</f>
        <v/>
      </c>
      <c r="K53" s="30" t="str">
        <f>IF(A53="","",IF(VLOOKUP(A53,[1]令和3年度契約状況調査票!$E:$AR,27,FALSE)="①公益社団法人","公社",IF(VLOOKUP(A53,[1]令和3年度契約状況調査票!$E:$AR,27,FALSE)="②公益財団法人","公財","")))</f>
        <v/>
      </c>
      <c r="L53" s="30" t="str">
        <f>IF(A53="","",VLOOKUP(A53,[1]令和3年度契約状況調査票!$E:$AR,28,FALSE))</f>
        <v/>
      </c>
      <c r="M53" s="31" t="str">
        <f>IF(A53="","",IF(VLOOKUP(A53,[1]令和3年度契約状況調査票!$E:$AR,28,FALSE)="国所管",VLOOKUP(A53,[1]令和3年度契約状況調査票!$E:$AR,22,FALSE),""))</f>
        <v/>
      </c>
      <c r="N53" s="32" t="str">
        <f>IF(A53="","",IF(AND(P53="○",O53="分担契約/単価契約"),"単価契約"&amp;CHAR(10)&amp;"予定調達総額 "&amp;TEXT(VLOOKUP(A53,[1]令和3年度契約状況調査票!$E:$AR,16,FALSE),"#,##0円")&amp;"(B)"&amp;CHAR(10)&amp;"分担契約"&amp;CHAR(10)&amp;VLOOKUP(A53,[1]令和3年度契約状況調査票!$E:$AR,32,FALSE),IF(AND(P53="○",O53="分担契約"),"分担契約"&amp;CHAR(10)&amp;"契約総額 "&amp;TEXT(VLOOKUP(A53,[1]令和3年度契約状況調査票!$E:$AR,16,FALSE),"#,##0円")&amp;"(B)"&amp;CHAR(10)&amp;VLOOKUP(A53,[1]令和3年度契約状況調査票!$E:$AR,32,FALSE),(IF(O53="分担契約/単価契約","単価契約"&amp;CHAR(10)&amp;"予定調達総額 "&amp;TEXT(VLOOKUP(A53,[1]令和3年度契約状況調査票!$E:$AR,16,FALSE),"#,##0円")&amp;CHAR(10)&amp;"分担契約"&amp;CHAR(10)&amp;VLOOKUP(A53,[1]令和3年度契約状況調査票!$E:$AR,32,FALSE),IF(O53="分担契約","分担契約"&amp;CHAR(10)&amp;"契約総額 "&amp;TEXT(VLOOKUP(A53,[1]令和3年度契約状況調査票!$E:$AR,16,FALSE),"#,##0円")&amp;CHAR(10)&amp;VLOOKUP(A53,[1]令和3年度契約状況調査票!$E:$AR,32,FALSE),IF(O53="単価契約","単価契約"&amp;CHAR(10)&amp;"予定調達総額 "&amp;TEXT(VLOOKUP(A53,[1]令和3年度契約状況調査票!$E:$AR,16,FALSE),"#,##0円")&amp;CHAR(10)&amp;VLOOKUP(A53,[1]令和3年度契約状況調査票!$E:$AR,32,FALSE),VLOOKUP(A53,[1]令和3年度契約状況調査票!$E:$AR,32,FALSE))))))))</f>
        <v/>
      </c>
      <c r="O53" s="51" t="str">
        <f>IF(A53="","",VLOOKUP(A53,[1]令和3年度契約状況調査票!$E:$BY,53,FALSE))</f>
        <v/>
      </c>
      <c r="P53" s="51" t="str">
        <f>IF(A53="","",IF(VLOOKUP(A53,[1]令和3年度契約状況調査票!$E:$AR,21,FALSE)="②同種の他の契約の予定価格を類推されるおそれがあるため公表しない","×","○"))</f>
        <v/>
      </c>
    </row>
    <row r="54" spans="1:16" s="51" customFormat="1" ht="60" hidden="1" customHeight="1" x14ac:dyDescent="0.15">
      <c r="A54" s="66" t="str">
        <f>IF(MAX([1]令和3年度契約状況調査票!C47:E292)&gt;=ROW()-5,ROW()-5,"")</f>
        <v/>
      </c>
      <c r="B54" s="23" t="str">
        <f>IF(A54="","",VLOOKUP(A54,[1]令和3年度契約状況調査票!$E:$AR,5,FALSE))</f>
        <v/>
      </c>
      <c r="C54" s="24" t="str">
        <f>IF(A54="","",VLOOKUP(A54,[1]令和3年度契約状況調査票!$E:$AR,6,FALSE))</f>
        <v/>
      </c>
      <c r="D54" s="67" t="str">
        <f>IF(A54="","",VLOOKUP(A54,[1]令和3年度契約状況調査票!$E:$AR,9,FALSE))</f>
        <v/>
      </c>
      <c r="E54" s="23" t="str">
        <f>IF(A54="","",VLOOKUP(A54,[1]令和3年度契約状況調査票!$E:$AR,10,FALSE))</f>
        <v/>
      </c>
      <c r="F54" s="26" t="str">
        <f>IF(A54="","",VLOOKUP(A54,[1]令和3年度契約状況調査票!$E:$AR,11,FALSE))</f>
        <v/>
      </c>
      <c r="G54" s="27" t="str">
        <f>IF(A54="","",IF(VLOOKUP(A54,[1]令和3年度契約状況調査票!$E:$AR,12,FALSE)="②一般競争入札（総合評価方式）","一般競争入札"&amp;CHAR(10)&amp;"（総合評価方式）","一般競争入札"))</f>
        <v/>
      </c>
      <c r="H54" s="28" t="str">
        <f>IF(A54="","",IF(VLOOKUP(A54,[1]令和3年度契約状況調査票!$E:$AR,21,FALSE)="②同種の他の契約の予定価格を類推されるおそれがあるため公表しない","同種の他の契約の予定価格を類推されるおそれがあるため公表しない",IF(VLOOKUP(A54,[1]令和3年度契約状況調査票!$E:$AR,21,FALSE)="－","－",IF(VLOOKUP(A54,[1]令和3年度契約状況調査票!$E:$AR,7,FALSE)&lt;&gt;"",TEXT(VLOOKUP(A54,[1]令和3年度契約状況調査票!$E:$AR,14,FALSE),"#,##0円")&amp;CHAR(10)&amp;"(A)",VLOOKUP(A54,[1]令和3年度契約状況調査票!$E:$AR,14,FALSE)))))</f>
        <v/>
      </c>
      <c r="I54" s="28" t="str">
        <f>IF(A54="","",VLOOKUP(A54,[1]令和3年度契約状況調査票!$E:$AR,15,FALSE))</f>
        <v/>
      </c>
      <c r="J54" s="29" t="str">
        <f>IF(A54="","",IF(VLOOKUP(A54,[1]令和3年度契約状況調査票!$E:$AR,21,FALSE)="②同種の他の契約の予定価格を類推されるおそれがあるため公表しない","－",IF(VLOOKUP(A54,[1]令和3年度契約状況調査票!$E:$AR,21,FALSE)="－","－",IF(VLOOKUP(A54,[1]令和3年度契約状況調査票!$E:$AR,7,FALSE)&lt;&gt;"",TEXT(VLOOKUP(A54,[1]令和3年度契約状況調査票!$E:$AR,17,FALSE),"#.0%")&amp;CHAR(10)&amp;"(B/A×100)",VLOOKUP(A54,[1]令和3年度契約状況調査票!$E:$AR,17,FALSE)))))</f>
        <v/>
      </c>
      <c r="K54" s="30" t="str">
        <f>IF(A54="","",IF(VLOOKUP(A54,[1]令和3年度契約状況調査票!$E:$AR,27,FALSE)="①公益社団法人","公社",IF(VLOOKUP(A54,[1]令和3年度契約状況調査票!$E:$AR,27,FALSE)="②公益財団法人","公財","")))</f>
        <v/>
      </c>
      <c r="L54" s="30" t="str">
        <f>IF(A54="","",VLOOKUP(A54,[1]令和3年度契約状況調査票!$E:$AR,28,FALSE))</f>
        <v/>
      </c>
      <c r="M54" s="31" t="str">
        <f>IF(A54="","",IF(VLOOKUP(A54,[1]令和3年度契約状況調査票!$E:$AR,28,FALSE)="国所管",VLOOKUP(A54,[1]令和3年度契約状況調査票!$E:$AR,22,FALSE),""))</f>
        <v/>
      </c>
      <c r="N54" s="32" t="str">
        <f>IF(A54="","",IF(AND(P54="○",O54="分担契約/単価契約"),"単価契約"&amp;CHAR(10)&amp;"予定調達総額 "&amp;TEXT(VLOOKUP(A54,[1]令和3年度契約状況調査票!$E:$AR,16,FALSE),"#,##0円")&amp;"(B)"&amp;CHAR(10)&amp;"分担契約"&amp;CHAR(10)&amp;VLOOKUP(A54,[1]令和3年度契約状況調査票!$E:$AR,32,FALSE),IF(AND(P54="○",O54="分担契約"),"分担契約"&amp;CHAR(10)&amp;"契約総額 "&amp;TEXT(VLOOKUP(A54,[1]令和3年度契約状況調査票!$E:$AR,16,FALSE),"#,##0円")&amp;"(B)"&amp;CHAR(10)&amp;VLOOKUP(A54,[1]令和3年度契約状況調査票!$E:$AR,32,FALSE),(IF(O54="分担契約/単価契約","単価契約"&amp;CHAR(10)&amp;"予定調達総額 "&amp;TEXT(VLOOKUP(A54,[1]令和3年度契約状況調査票!$E:$AR,16,FALSE),"#,##0円")&amp;CHAR(10)&amp;"分担契約"&amp;CHAR(10)&amp;VLOOKUP(A54,[1]令和3年度契約状況調査票!$E:$AR,32,FALSE),IF(O54="分担契約","分担契約"&amp;CHAR(10)&amp;"契約総額 "&amp;TEXT(VLOOKUP(A54,[1]令和3年度契約状況調査票!$E:$AR,16,FALSE),"#,##0円")&amp;CHAR(10)&amp;VLOOKUP(A54,[1]令和3年度契約状況調査票!$E:$AR,32,FALSE),IF(O54="単価契約","単価契約"&amp;CHAR(10)&amp;"予定調達総額 "&amp;TEXT(VLOOKUP(A54,[1]令和3年度契約状況調査票!$E:$AR,16,FALSE),"#,##0円")&amp;CHAR(10)&amp;VLOOKUP(A54,[1]令和3年度契約状況調査票!$E:$AR,32,FALSE),VLOOKUP(A54,[1]令和3年度契約状況調査票!$E:$AR,32,FALSE))))))))</f>
        <v/>
      </c>
      <c r="O54" s="51" t="str">
        <f>IF(A54="","",VLOOKUP(A54,[1]令和3年度契約状況調査票!$E:$BY,53,FALSE))</f>
        <v/>
      </c>
      <c r="P54" s="51" t="str">
        <f>IF(A54="","",IF(VLOOKUP(A54,[1]令和3年度契約状況調査票!$E:$AR,21,FALSE)="②同種の他の契約の予定価格を類推されるおそれがあるため公表しない","×","○"))</f>
        <v/>
      </c>
    </row>
    <row r="55" spans="1:16" s="51" customFormat="1" ht="60" hidden="1" customHeight="1" x14ac:dyDescent="0.15">
      <c r="A55" s="66" t="str">
        <f>IF(MAX([1]令和3年度契約状況調査票!C48:E293)&gt;=ROW()-5,ROW()-5,"")</f>
        <v/>
      </c>
      <c r="B55" s="23" t="str">
        <f>IF(A55="","",VLOOKUP(A55,[1]令和3年度契約状況調査票!$E:$AR,5,FALSE))</f>
        <v/>
      </c>
      <c r="C55" s="24" t="str">
        <f>IF(A55="","",VLOOKUP(A55,[1]令和3年度契約状況調査票!$E:$AR,6,FALSE))</f>
        <v/>
      </c>
      <c r="D55" s="67" t="str">
        <f>IF(A55="","",VLOOKUP(A55,[1]令和3年度契約状況調査票!$E:$AR,9,FALSE))</f>
        <v/>
      </c>
      <c r="E55" s="23" t="str">
        <f>IF(A55="","",VLOOKUP(A55,[1]令和3年度契約状況調査票!$E:$AR,10,FALSE))</f>
        <v/>
      </c>
      <c r="F55" s="26" t="str">
        <f>IF(A55="","",VLOOKUP(A55,[1]令和3年度契約状況調査票!$E:$AR,11,FALSE))</f>
        <v/>
      </c>
      <c r="G55" s="27" t="str">
        <f>IF(A55="","",IF(VLOOKUP(A55,[1]令和3年度契約状況調査票!$E:$AR,12,FALSE)="②一般競争入札（総合評価方式）","一般競争入札"&amp;CHAR(10)&amp;"（総合評価方式）","一般競争入札"))</f>
        <v/>
      </c>
      <c r="H55" s="28" t="str">
        <f>IF(A55="","",IF(VLOOKUP(A55,[1]令和3年度契約状況調査票!$E:$AR,21,FALSE)="②同種の他の契約の予定価格を類推されるおそれがあるため公表しない","同種の他の契約の予定価格を類推されるおそれがあるため公表しない",IF(VLOOKUP(A55,[1]令和3年度契約状況調査票!$E:$AR,21,FALSE)="－","－",IF(VLOOKUP(A55,[1]令和3年度契約状況調査票!$E:$AR,7,FALSE)&lt;&gt;"",TEXT(VLOOKUP(A55,[1]令和3年度契約状況調査票!$E:$AR,14,FALSE),"#,##0円")&amp;CHAR(10)&amp;"(A)",VLOOKUP(A55,[1]令和3年度契約状況調査票!$E:$AR,14,FALSE)))))</f>
        <v/>
      </c>
      <c r="I55" s="28" t="str">
        <f>IF(A55="","",VLOOKUP(A55,[1]令和3年度契約状況調査票!$E:$AR,15,FALSE))</f>
        <v/>
      </c>
      <c r="J55" s="29" t="str">
        <f>IF(A55="","",IF(VLOOKUP(A55,[1]令和3年度契約状況調査票!$E:$AR,21,FALSE)="②同種の他の契約の予定価格を類推されるおそれがあるため公表しない","－",IF(VLOOKUP(A55,[1]令和3年度契約状況調査票!$E:$AR,21,FALSE)="－","－",IF(VLOOKUP(A55,[1]令和3年度契約状況調査票!$E:$AR,7,FALSE)&lt;&gt;"",TEXT(VLOOKUP(A55,[1]令和3年度契約状況調査票!$E:$AR,17,FALSE),"#.0%")&amp;CHAR(10)&amp;"(B/A×100)",VLOOKUP(A55,[1]令和3年度契約状況調査票!$E:$AR,17,FALSE)))))</f>
        <v/>
      </c>
      <c r="K55" s="30" t="str">
        <f>IF(A55="","",IF(VLOOKUP(A55,[1]令和3年度契約状況調査票!$E:$AR,27,FALSE)="①公益社団法人","公社",IF(VLOOKUP(A55,[1]令和3年度契約状況調査票!$E:$AR,27,FALSE)="②公益財団法人","公財","")))</f>
        <v/>
      </c>
      <c r="L55" s="30" t="str">
        <f>IF(A55="","",VLOOKUP(A55,[1]令和3年度契約状況調査票!$E:$AR,28,FALSE))</f>
        <v/>
      </c>
      <c r="M55" s="31" t="str">
        <f>IF(A55="","",IF(VLOOKUP(A55,[1]令和3年度契約状況調査票!$E:$AR,28,FALSE)="国所管",VLOOKUP(A55,[1]令和3年度契約状況調査票!$E:$AR,22,FALSE),""))</f>
        <v/>
      </c>
      <c r="N55" s="32" t="str">
        <f>IF(A55="","",IF(AND(P55="○",O55="分担契約/単価契約"),"単価契約"&amp;CHAR(10)&amp;"予定調達総額 "&amp;TEXT(VLOOKUP(A55,[1]令和3年度契約状況調査票!$E:$AR,16,FALSE),"#,##0円")&amp;"(B)"&amp;CHAR(10)&amp;"分担契約"&amp;CHAR(10)&amp;VLOOKUP(A55,[1]令和3年度契約状況調査票!$E:$AR,32,FALSE),IF(AND(P55="○",O55="分担契約"),"分担契約"&amp;CHAR(10)&amp;"契約総額 "&amp;TEXT(VLOOKUP(A55,[1]令和3年度契約状況調査票!$E:$AR,16,FALSE),"#,##0円")&amp;"(B)"&amp;CHAR(10)&amp;VLOOKUP(A55,[1]令和3年度契約状況調査票!$E:$AR,32,FALSE),(IF(O55="分担契約/単価契約","単価契約"&amp;CHAR(10)&amp;"予定調達総額 "&amp;TEXT(VLOOKUP(A55,[1]令和3年度契約状況調査票!$E:$AR,16,FALSE),"#,##0円")&amp;CHAR(10)&amp;"分担契約"&amp;CHAR(10)&amp;VLOOKUP(A55,[1]令和3年度契約状況調査票!$E:$AR,32,FALSE),IF(O55="分担契約","分担契約"&amp;CHAR(10)&amp;"契約総額 "&amp;TEXT(VLOOKUP(A55,[1]令和3年度契約状況調査票!$E:$AR,16,FALSE),"#,##0円")&amp;CHAR(10)&amp;VLOOKUP(A55,[1]令和3年度契約状況調査票!$E:$AR,32,FALSE),IF(O55="単価契約","単価契約"&amp;CHAR(10)&amp;"予定調達総額 "&amp;TEXT(VLOOKUP(A55,[1]令和3年度契約状況調査票!$E:$AR,16,FALSE),"#,##0円")&amp;CHAR(10)&amp;VLOOKUP(A55,[1]令和3年度契約状況調査票!$E:$AR,32,FALSE),VLOOKUP(A55,[1]令和3年度契約状況調査票!$E:$AR,32,FALSE))))))))</f>
        <v/>
      </c>
      <c r="O55" s="51" t="str">
        <f>IF(A55="","",VLOOKUP(A55,[1]令和3年度契約状況調査票!$E:$BY,53,FALSE))</f>
        <v/>
      </c>
      <c r="P55" s="51" t="str">
        <f>IF(A55="","",IF(VLOOKUP(A55,[1]令和3年度契約状況調査票!$E:$AR,21,FALSE)="②同種の他の契約の予定価格を類推されるおそれがあるため公表しない","×","○"))</f>
        <v/>
      </c>
    </row>
    <row r="56" spans="1:16" s="51" customFormat="1" ht="60" hidden="1" customHeight="1" x14ac:dyDescent="0.15">
      <c r="A56" s="66" t="str">
        <f>IF(MAX([1]令和3年度契約状況調査票!C49:E294)&gt;=ROW()-5,ROW()-5,"")</f>
        <v/>
      </c>
      <c r="B56" s="23" t="str">
        <f>IF(A56="","",VLOOKUP(A56,[1]令和3年度契約状況調査票!$E:$AR,5,FALSE))</f>
        <v/>
      </c>
      <c r="C56" s="24" t="str">
        <f>IF(A56="","",VLOOKUP(A56,[1]令和3年度契約状況調査票!$E:$AR,6,FALSE))</f>
        <v/>
      </c>
      <c r="D56" s="67" t="str">
        <f>IF(A56="","",VLOOKUP(A56,[1]令和3年度契約状況調査票!$E:$AR,9,FALSE))</f>
        <v/>
      </c>
      <c r="E56" s="23" t="str">
        <f>IF(A56="","",VLOOKUP(A56,[1]令和3年度契約状況調査票!$E:$AR,10,FALSE))</f>
        <v/>
      </c>
      <c r="F56" s="26" t="str">
        <f>IF(A56="","",VLOOKUP(A56,[1]令和3年度契約状況調査票!$E:$AR,11,FALSE))</f>
        <v/>
      </c>
      <c r="G56" s="27" t="str">
        <f>IF(A56="","",IF(VLOOKUP(A56,[1]令和3年度契約状況調査票!$E:$AR,12,FALSE)="②一般競争入札（総合評価方式）","一般競争入札"&amp;CHAR(10)&amp;"（総合評価方式）","一般競争入札"))</f>
        <v/>
      </c>
      <c r="H56" s="28" t="str">
        <f>IF(A56="","",IF(VLOOKUP(A56,[1]令和3年度契約状況調査票!$E:$AR,21,FALSE)="②同種の他の契約の予定価格を類推されるおそれがあるため公表しない","同種の他の契約の予定価格を類推されるおそれがあるため公表しない",IF(VLOOKUP(A56,[1]令和3年度契約状況調査票!$E:$AR,21,FALSE)="－","－",IF(VLOOKUP(A56,[1]令和3年度契約状況調査票!$E:$AR,7,FALSE)&lt;&gt;"",TEXT(VLOOKUP(A56,[1]令和3年度契約状況調査票!$E:$AR,14,FALSE),"#,##0円")&amp;CHAR(10)&amp;"(A)",VLOOKUP(A56,[1]令和3年度契約状況調査票!$E:$AR,14,FALSE)))))</f>
        <v/>
      </c>
      <c r="I56" s="28" t="str">
        <f>IF(A56="","",VLOOKUP(A56,[1]令和3年度契約状況調査票!$E:$AR,15,FALSE))</f>
        <v/>
      </c>
      <c r="J56" s="29" t="str">
        <f>IF(A56="","",IF(VLOOKUP(A56,[1]令和3年度契約状況調査票!$E:$AR,21,FALSE)="②同種の他の契約の予定価格を類推されるおそれがあるため公表しない","－",IF(VLOOKUP(A56,[1]令和3年度契約状況調査票!$E:$AR,21,FALSE)="－","－",IF(VLOOKUP(A56,[1]令和3年度契約状況調査票!$E:$AR,7,FALSE)&lt;&gt;"",TEXT(VLOOKUP(A56,[1]令和3年度契約状況調査票!$E:$AR,17,FALSE),"#.0%")&amp;CHAR(10)&amp;"(B/A×100)",VLOOKUP(A56,[1]令和3年度契約状況調査票!$E:$AR,17,FALSE)))))</f>
        <v/>
      </c>
      <c r="K56" s="30" t="str">
        <f>IF(A56="","",IF(VLOOKUP(A56,[1]令和3年度契約状況調査票!$E:$AR,27,FALSE)="①公益社団法人","公社",IF(VLOOKUP(A56,[1]令和3年度契約状況調査票!$E:$AR,27,FALSE)="②公益財団法人","公財","")))</f>
        <v/>
      </c>
      <c r="L56" s="30" t="str">
        <f>IF(A56="","",VLOOKUP(A56,[1]令和3年度契約状況調査票!$E:$AR,28,FALSE))</f>
        <v/>
      </c>
      <c r="M56" s="31" t="str">
        <f>IF(A56="","",IF(VLOOKUP(A56,[1]令和3年度契約状況調査票!$E:$AR,28,FALSE)="国所管",VLOOKUP(A56,[1]令和3年度契約状況調査票!$E:$AR,22,FALSE),""))</f>
        <v/>
      </c>
      <c r="N56" s="32" t="str">
        <f>IF(A56="","",IF(AND(P56="○",O56="分担契約/単価契約"),"単価契約"&amp;CHAR(10)&amp;"予定調達総額 "&amp;TEXT(VLOOKUP(A56,[1]令和3年度契約状況調査票!$E:$AR,16,FALSE),"#,##0円")&amp;"(B)"&amp;CHAR(10)&amp;"分担契約"&amp;CHAR(10)&amp;VLOOKUP(A56,[1]令和3年度契約状況調査票!$E:$AR,32,FALSE),IF(AND(P56="○",O56="分担契約"),"分担契約"&amp;CHAR(10)&amp;"契約総額 "&amp;TEXT(VLOOKUP(A56,[1]令和3年度契約状況調査票!$E:$AR,16,FALSE),"#,##0円")&amp;"(B)"&amp;CHAR(10)&amp;VLOOKUP(A56,[1]令和3年度契約状況調査票!$E:$AR,32,FALSE),(IF(O56="分担契約/単価契約","単価契約"&amp;CHAR(10)&amp;"予定調達総額 "&amp;TEXT(VLOOKUP(A56,[1]令和3年度契約状況調査票!$E:$AR,16,FALSE),"#,##0円")&amp;CHAR(10)&amp;"分担契約"&amp;CHAR(10)&amp;VLOOKUP(A56,[1]令和3年度契約状況調査票!$E:$AR,32,FALSE),IF(O56="分担契約","分担契約"&amp;CHAR(10)&amp;"契約総額 "&amp;TEXT(VLOOKUP(A56,[1]令和3年度契約状況調査票!$E:$AR,16,FALSE),"#,##0円")&amp;CHAR(10)&amp;VLOOKUP(A56,[1]令和3年度契約状況調査票!$E:$AR,32,FALSE),IF(O56="単価契約","単価契約"&amp;CHAR(10)&amp;"予定調達総額 "&amp;TEXT(VLOOKUP(A56,[1]令和3年度契約状況調査票!$E:$AR,16,FALSE),"#,##0円")&amp;CHAR(10)&amp;VLOOKUP(A56,[1]令和3年度契約状況調査票!$E:$AR,32,FALSE),VLOOKUP(A56,[1]令和3年度契約状況調査票!$E:$AR,32,FALSE))))))))</f>
        <v/>
      </c>
      <c r="O56" s="51" t="str">
        <f>IF(A56="","",VLOOKUP(A56,[1]令和3年度契約状況調査票!$E:$BY,53,FALSE))</f>
        <v/>
      </c>
      <c r="P56" s="51" t="str">
        <f>IF(A56="","",IF(VLOOKUP(A56,[1]令和3年度契約状況調査票!$E:$AR,21,FALSE)="②同種の他の契約の予定価格を類推されるおそれがあるため公表しない","×","○"))</f>
        <v/>
      </c>
    </row>
    <row r="57" spans="1:16" s="51" customFormat="1" ht="60" hidden="1" customHeight="1" x14ac:dyDescent="0.15">
      <c r="A57" s="66" t="str">
        <f>IF(MAX([1]令和3年度契約状況調査票!C50:E295)&gt;=ROW()-5,ROW()-5,"")</f>
        <v/>
      </c>
      <c r="B57" s="23" t="str">
        <f>IF(A57="","",VLOOKUP(A57,[1]令和3年度契約状況調査票!$E:$AR,5,FALSE))</f>
        <v/>
      </c>
      <c r="C57" s="24" t="str">
        <f>IF(A57="","",VLOOKUP(A57,[1]令和3年度契約状況調査票!$E:$AR,6,FALSE))</f>
        <v/>
      </c>
      <c r="D57" s="67" t="str">
        <f>IF(A57="","",VLOOKUP(A57,[1]令和3年度契約状況調査票!$E:$AR,9,FALSE))</f>
        <v/>
      </c>
      <c r="E57" s="23" t="str">
        <f>IF(A57="","",VLOOKUP(A57,[1]令和3年度契約状況調査票!$E:$AR,10,FALSE))</f>
        <v/>
      </c>
      <c r="F57" s="26" t="str">
        <f>IF(A57="","",VLOOKUP(A57,[1]令和3年度契約状況調査票!$E:$AR,11,FALSE))</f>
        <v/>
      </c>
      <c r="G57" s="27" t="str">
        <f>IF(A57="","",IF(VLOOKUP(A57,[1]令和3年度契約状況調査票!$E:$AR,12,FALSE)="②一般競争入札（総合評価方式）","一般競争入札"&amp;CHAR(10)&amp;"（総合評価方式）","一般競争入札"))</f>
        <v/>
      </c>
      <c r="H57" s="28" t="str">
        <f>IF(A57="","",IF(VLOOKUP(A57,[1]令和3年度契約状況調査票!$E:$AR,21,FALSE)="②同種の他の契約の予定価格を類推されるおそれがあるため公表しない","同種の他の契約の予定価格を類推されるおそれがあるため公表しない",IF(VLOOKUP(A57,[1]令和3年度契約状況調査票!$E:$AR,21,FALSE)="－","－",IF(VLOOKUP(A57,[1]令和3年度契約状況調査票!$E:$AR,7,FALSE)&lt;&gt;"",TEXT(VLOOKUP(A57,[1]令和3年度契約状況調査票!$E:$AR,14,FALSE),"#,##0円")&amp;CHAR(10)&amp;"(A)",VLOOKUP(A57,[1]令和3年度契約状況調査票!$E:$AR,14,FALSE)))))</f>
        <v/>
      </c>
      <c r="I57" s="28" t="str">
        <f>IF(A57="","",VLOOKUP(A57,[1]令和3年度契約状況調査票!$E:$AR,15,FALSE))</f>
        <v/>
      </c>
      <c r="J57" s="29" t="str">
        <f>IF(A57="","",IF(VLOOKUP(A57,[1]令和3年度契約状況調査票!$E:$AR,21,FALSE)="②同種の他の契約の予定価格を類推されるおそれがあるため公表しない","－",IF(VLOOKUP(A57,[1]令和3年度契約状況調査票!$E:$AR,21,FALSE)="－","－",IF(VLOOKUP(A57,[1]令和3年度契約状況調査票!$E:$AR,7,FALSE)&lt;&gt;"",TEXT(VLOOKUP(A57,[1]令和3年度契約状況調査票!$E:$AR,17,FALSE),"#.0%")&amp;CHAR(10)&amp;"(B/A×100)",VLOOKUP(A57,[1]令和3年度契約状況調査票!$E:$AR,17,FALSE)))))</f>
        <v/>
      </c>
      <c r="K57" s="30" t="str">
        <f>IF(A57="","",IF(VLOOKUP(A57,[1]令和3年度契約状況調査票!$E:$AR,27,FALSE)="①公益社団法人","公社",IF(VLOOKUP(A57,[1]令和3年度契約状況調査票!$E:$AR,27,FALSE)="②公益財団法人","公財","")))</f>
        <v/>
      </c>
      <c r="L57" s="30" t="str">
        <f>IF(A57="","",VLOOKUP(A57,[1]令和3年度契約状況調査票!$E:$AR,28,FALSE))</f>
        <v/>
      </c>
      <c r="M57" s="31" t="str">
        <f>IF(A57="","",IF(VLOOKUP(A57,[1]令和3年度契約状況調査票!$E:$AR,28,FALSE)="国所管",VLOOKUP(A57,[1]令和3年度契約状況調査票!$E:$AR,22,FALSE),""))</f>
        <v/>
      </c>
      <c r="N57" s="32" t="str">
        <f>IF(A57="","",IF(AND(P57="○",O57="分担契約/単価契約"),"単価契約"&amp;CHAR(10)&amp;"予定調達総額 "&amp;TEXT(VLOOKUP(A57,[1]令和3年度契約状況調査票!$E:$AR,16,FALSE),"#,##0円")&amp;"(B)"&amp;CHAR(10)&amp;"分担契約"&amp;CHAR(10)&amp;VLOOKUP(A57,[1]令和3年度契約状況調査票!$E:$AR,32,FALSE),IF(AND(P57="○",O57="分担契約"),"分担契約"&amp;CHAR(10)&amp;"契約総額 "&amp;TEXT(VLOOKUP(A57,[1]令和3年度契約状況調査票!$E:$AR,16,FALSE),"#,##0円")&amp;"(B)"&amp;CHAR(10)&amp;VLOOKUP(A57,[1]令和3年度契約状況調査票!$E:$AR,32,FALSE),(IF(O57="分担契約/単価契約","単価契約"&amp;CHAR(10)&amp;"予定調達総額 "&amp;TEXT(VLOOKUP(A57,[1]令和3年度契約状況調査票!$E:$AR,16,FALSE),"#,##0円")&amp;CHAR(10)&amp;"分担契約"&amp;CHAR(10)&amp;VLOOKUP(A57,[1]令和3年度契約状況調査票!$E:$AR,32,FALSE),IF(O57="分担契約","分担契約"&amp;CHAR(10)&amp;"契約総額 "&amp;TEXT(VLOOKUP(A57,[1]令和3年度契約状況調査票!$E:$AR,16,FALSE),"#,##0円")&amp;CHAR(10)&amp;VLOOKUP(A57,[1]令和3年度契約状況調査票!$E:$AR,32,FALSE),IF(O57="単価契約","単価契約"&amp;CHAR(10)&amp;"予定調達総額 "&amp;TEXT(VLOOKUP(A57,[1]令和3年度契約状況調査票!$E:$AR,16,FALSE),"#,##0円")&amp;CHAR(10)&amp;VLOOKUP(A57,[1]令和3年度契約状況調査票!$E:$AR,32,FALSE),VLOOKUP(A57,[1]令和3年度契約状況調査票!$E:$AR,32,FALSE))))))))</f>
        <v/>
      </c>
      <c r="O57" s="51" t="str">
        <f>IF(A57="","",VLOOKUP(A57,[1]令和3年度契約状況調査票!$E:$BY,53,FALSE))</f>
        <v/>
      </c>
      <c r="P57" s="51" t="str">
        <f>IF(A57="","",IF(VLOOKUP(A57,[1]令和3年度契約状況調査票!$E:$AR,21,FALSE)="②同種の他の契約の予定価格を類推されるおそれがあるため公表しない","×","○"))</f>
        <v/>
      </c>
    </row>
    <row r="58" spans="1:16" s="51" customFormat="1" ht="60" hidden="1" customHeight="1" x14ac:dyDescent="0.15">
      <c r="A58" s="66" t="str">
        <f>IF(MAX([1]令和3年度契約状況調査票!C51:E296)&gt;=ROW()-5,ROW()-5,"")</f>
        <v/>
      </c>
      <c r="B58" s="23" t="str">
        <f>IF(A58="","",VLOOKUP(A58,[1]令和3年度契約状況調査票!$E:$AR,5,FALSE))</f>
        <v/>
      </c>
      <c r="C58" s="24" t="str">
        <f>IF(A58="","",VLOOKUP(A58,[1]令和3年度契約状況調査票!$E:$AR,6,FALSE))</f>
        <v/>
      </c>
      <c r="D58" s="67" t="str">
        <f>IF(A58="","",VLOOKUP(A58,[1]令和3年度契約状況調査票!$E:$AR,9,FALSE))</f>
        <v/>
      </c>
      <c r="E58" s="23" t="str">
        <f>IF(A58="","",VLOOKUP(A58,[1]令和3年度契約状況調査票!$E:$AR,10,FALSE))</f>
        <v/>
      </c>
      <c r="F58" s="26" t="str">
        <f>IF(A58="","",VLOOKUP(A58,[1]令和3年度契約状況調査票!$E:$AR,11,FALSE))</f>
        <v/>
      </c>
      <c r="G58" s="27" t="str">
        <f>IF(A58="","",IF(VLOOKUP(A58,[1]令和3年度契約状況調査票!$E:$AR,12,FALSE)="②一般競争入札（総合評価方式）","一般競争入札"&amp;CHAR(10)&amp;"（総合評価方式）","一般競争入札"))</f>
        <v/>
      </c>
      <c r="H58" s="28" t="str">
        <f>IF(A58="","",IF(VLOOKUP(A58,[1]令和3年度契約状況調査票!$E:$AR,21,FALSE)="②同種の他の契約の予定価格を類推されるおそれがあるため公表しない","同種の他の契約の予定価格を類推されるおそれがあるため公表しない",IF(VLOOKUP(A58,[1]令和3年度契約状況調査票!$E:$AR,21,FALSE)="－","－",IF(VLOOKUP(A58,[1]令和3年度契約状況調査票!$E:$AR,7,FALSE)&lt;&gt;"",TEXT(VLOOKUP(A58,[1]令和3年度契約状況調査票!$E:$AR,14,FALSE),"#,##0円")&amp;CHAR(10)&amp;"(A)",VLOOKUP(A58,[1]令和3年度契約状況調査票!$E:$AR,14,FALSE)))))</f>
        <v/>
      </c>
      <c r="I58" s="28" t="str">
        <f>IF(A58="","",VLOOKUP(A58,[1]令和3年度契約状況調査票!$E:$AR,15,FALSE))</f>
        <v/>
      </c>
      <c r="J58" s="29" t="str">
        <f>IF(A58="","",IF(VLOOKUP(A58,[1]令和3年度契約状況調査票!$E:$AR,21,FALSE)="②同種の他の契約の予定価格を類推されるおそれがあるため公表しない","－",IF(VLOOKUP(A58,[1]令和3年度契約状況調査票!$E:$AR,21,FALSE)="－","－",IF(VLOOKUP(A58,[1]令和3年度契約状況調査票!$E:$AR,7,FALSE)&lt;&gt;"",TEXT(VLOOKUP(A58,[1]令和3年度契約状況調査票!$E:$AR,17,FALSE),"#.0%")&amp;CHAR(10)&amp;"(B/A×100)",VLOOKUP(A58,[1]令和3年度契約状況調査票!$E:$AR,17,FALSE)))))</f>
        <v/>
      </c>
      <c r="K58" s="30" t="str">
        <f>IF(A58="","",IF(VLOOKUP(A58,[1]令和3年度契約状況調査票!$E:$AR,27,FALSE)="①公益社団法人","公社",IF(VLOOKUP(A58,[1]令和3年度契約状況調査票!$E:$AR,27,FALSE)="②公益財団法人","公財","")))</f>
        <v/>
      </c>
      <c r="L58" s="30" t="str">
        <f>IF(A58="","",VLOOKUP(A58,[1]令和3年度契約状況調査票!$E:$AR,28,FALSE))</f>
        <v/>
      </c>
      <c r="M58" s="31" t="str">
        <f>IF(A58="","",IF(VLOOKUP(A58,[1]令和3年度契約状況調査票!$E:$AR,28,FALSE)="国所管",VLOOKUP(A58,[1]令和3年度契約状況調査票!$E:$AR,22,FALSE),""))</f>
        <v/>
      </c>
      <c r="N58" s="32" t="str">
        <f>IF(A58="","",IF(AND(P58="○",O58="分担契約/単価契約"),"単価契約"&amp;CHAR(10)&amp;"予定調達総額 "&amp;TEXT(VLOOKUP(A58,[1]令和3年度契約状況調査票!$E:$AR,16,FALSE),"#,##0円")&amp;"(B)"&amp;CHAR(10)&amp;"分担契約"&amp;CHAR(10)&amp;VLOOKUP(A58,[1]令和3年度契約状況調査票!$E:$AR,32,FALSE),IF(AND(P58="○",O58="分担契約"),"分担契約"&amp;CHAR(10)&amp;"契約総額 "&amp;TEXT(VLOOKUP(A58,[1]令和3年度契約状況調査票!$E:$AR,16,FALSE),"#,##0円")&amp;"(B)"&amp;CHAR(10)&amp;VLOOKUP(A58,[1]令和3年度契約状況調査票!$E:$AR,32,FALSE),(IF(O58="分担契約/単価契約","単価契約"&amp;CHAR(10)&amp;"予定調達総額 "&amp;TEXT(VLOOKUP(A58,[1]令和3年度契約状況調査票!$E:$AR,16,FALSE),"#,##0円")&amp;CHAR(10)&amp;"分担契約"&amp;CHAR(10)&amp;VLOOKUP(A58,[1]令和3年度契約状況調査票!$E:$AR,32,FALSE),IF(O58="分担契約","分担契約"&amp;CHAR(10)&amp;"契約総額 "&amp;TEXT(VLOOKUP(A58,[1]令和3年度契約状況調査票!$E:$AR,16,FALSE),"#,##0円")&amp;CHAR(10)&amp;VLOOKUP(A58,[1]令和3年度契約状況調査票!$E:$AR,32,FALSE),IF(O58="単価契約","単価契約"&amp;CHAR(10)&amp;"予定調達総額 "&amp;TEXT(VLOOKUP(A58,[1]令和3年度契約状況調査票!$E:$AR,16,FALSE),"#,##0円")&amp;CHAR(10)&amp;VLOOKUP(A58,[1]令和3年度契約状況調査票!$E:$AR,32,FALSE),VLOOKUP(A58,[1]令和3年度契約状況調査票!$E:$AR,32,FALSE))))))))</f>
        <v/>
      </c>
      <c r="O58" s="51" t="str">
        <f>IF(A58="","",VLOOKUP(A58,[1]令和3年度契約状況調査票!$E:$BY,53,FALSE))</f>
        <v/>
      </c>
      <c r="P58" s="51" t="str">
        <f>IF(A58="","",IF(VLOOKUP(A58,[1]令和3年度契約状況調査票!$E:$AR,21,FALSE)="②同種の他の契約の予定価格を類推されるおそれがあるため公表しない","×","○"))</f>
        <v/>
      </c>
    </row>
    <row r="59" spans="1:16" s="51" customFormat="1" ht="60" hidden="1" customHeight="1" x14ac:dyDescent="0.15">
      <c r="A59" s="66" t="str">
        <f>IF(MAX([1]令和3年度契約状況調査票!C52:E297)&gt;=ROW()-5,ROW()-5,"")</f>
        <v/>
      </c>
      <c r="B59" s="23" t="str">
        <f>IF(A59="","",VLOOKUP(A59,[1]令和3年度契約状況調査票!$E:$AR,5,FALSE))</f>
        <v/>
      </c>
      <c r="C59" s="24" t="str">
        <f>IF(A59="","",VLOOKUP(A59,[1]令和3年度契約状況調査票!$E:$AR,6,FALSE))</f>
        <v/>
      </c>
      <c r="D59" s="67" t="str">
        <f>IF(A59="","",VLOOKUP(A59,[1]令和3年度契約状況調査票!$E:$AR,9,FALSE))</f>
        <v/>
      </c>
      <c r="E59" s="23" t="str">
        <f>IF(A59="","",VLOOKUP(A59,[1]令和3年度契約状況調査票!$E:$AR,10,FALSE))</f>
        <v/>
      </c>
      <c r="F59" s="26" t="str">
        <f>IF(A59="","",VLOOKUP(A59,[1]令和3年度契約状況調査票!$E:$AR,11,FALSE))</f>
        <v/>
      </c>
      <c r="G59" s="27" t="str">
        <f>IF(A59="","",IF(VLOOKUP(A59,[1]令和3年度契約状況調査票!$E:$AR,12,FALSE)="②一般競争入札（総合評価方式）","一般競争入札"&amp;CHAR(10)&amp;"（総合評価方式）","一般競争入札"))</f>
        <v/>
      </c>
      <c r="H59" s="28" t="str">
        <f>IF(A59="","",IF(VLOOKUP(A59,[1]令和3年度契約状況調査票!$E:$AR,21,FALSE)="②同種の他の契約の予定価格を類推されるおそれがあるため公表しない","同種の他の契約の予定価格を類推されるおそれがあるため公表しない",IF(VLOOKUP(A59,[1]令和3年度契約状況調査票!$E:$AR,21,FALSE)="－","－",IF(VLOOKUP(A59,[1]令和3年度契約状況調査票!$E:$AR,7,FALSE)&lt;&gt;"",TEXT(VLOOKUP(A59,[1]令和3年度契約状況調査票!$E:$AR,14,FALSE),"#,##0円")&amp;CHAR(10)&amp;"(A)",VLOOKUP(A59,[1]令和3年度契約状況調査票!$E:$AR,14,FALSE)))))</f>
        <v/>
      </c>
      <c r="I59" s="28" t="str">
        <f>IF(A59="","",VLOOKUP(A59,[1]令和3年度契約状況調査票!$E:$AR,15,FALSE))</f>
        <v/>
      </c>
      <c r="J59" s="29" t="str">
        <f>IF(A59="","",IF(VLOOKUP(A59,[1]令和3年度契約状況調査票!$E:$AR,21,FALSE)="②同種の他の契約の予定価格を類推されるおそれがあるため公表しない","－",IF(VLOOKUP(A59,[1]令和3年度契約状況調査票!$E:$AR,21,FALSE)="－","－",IF(VLOOKUP(A59,[1]令和3年度契約状況調査票!$E:$AR,7,FALSE)&lt;&gt;"",TEXT(VLOOKUP(A59,[1]令和3年度契約状況調査票!$E:$AR,17,FALSE),"#.0%")&amp;CHAR(10)&amp;"(B/A×100)",VLOOKUP(A59,[1]令和3年度契約状況調査票!$E:$AR,17,FALSE)))))</f>
        <v/>
      </c>
      <c r="K59" s="30" t="str">
        <f>IF(A59="","",IF(VLOOKUP(A59,[1]令和3年度契約状況調査票!$E:$AR,27,FALSE)="①公益社団法人","公社",IF(VLOOKUP(A59,[1]令和3年度契約状況調査票!$E:$AR,27,FALSE)="②公益財団法人","公財","")))</f>
        <v/>
      </c>
      <c r="L59" s="30" t="str">
        <f>IF(A59="","",VLOOKUP(A59,[1]令和3年度契約状況調査票!$E:$AR,28,FALSE))</f>
        <v/>
      </c>
      <c r="M59" s="31" t="str">
        <f>IF(A59="","",IF(VLOOKUP(A59,[1]令和3年度契約状況調査票!$E:$AR,28,FALSE)="国所管",VLOOKUP(A59,[1]令和3年度契約状況調査票!$E:$AR,22,FALSE),""))</f>
        <v/>
      </c>
      <c r="N59" s="32" t="str">
        <f>IF(A59="","",IF(AND(P59="○",O59="分担契約/単価契約"),"単価契約"&amp;CHAR(10)&amp;"予定調達総額 "&amp;TEXT(VLOOKUP(A59,[1]令和3年度契約状況調査票!$E:$AR,16,FALSE),"#,##0円")&amp;"(B)"&amp;CHAR(10)&amp;"分担契約"&amp;CHAR(10)&amp;VLOOKUP(A59,[1]令和3年度契約状況調査票!$E:$AR,32,FALSE),IF(AND(P59="○",O59="分担契約"),"分担契約"&amp;CHAR(10)&amp;"契約総額 "&amp;TEXT(VLOOKUP(A59,[1]令和3年度契約状況調査票!$E:$AR,16,FALSE),"#,##0円")&amp;"(B)"&amp;CHAR(10)&amp;VLOOKUP(A59,[1]令和3年度契約状況調査票!$E:$AR,32,FALSE),(IF(O59="分担契約/単価契約","単価契約"&amp;CHAR(10)&amp;"予定調達総額 "&amp;TEXT(VLOOKUP(A59,[1]令和3年度契約状況調査票!$E:$AR,16,FALSE),"#,##0円")&amp;CHAR(10)&amp;"分担契約"&amp;CHAR(10)&amp;VLOOKUP(A59,[1]令和3年度契約状況調査票!$E:$AR,32,FALSE),IF(O59="分担契約","分担契約"&amp;CHAR(10)&amp;"契約総額 "&amp;TEXT(VLOOKUP(A59,[1]令和3年度契約状況調査票!$E:$AR,16,FALSE),"#,##0円")&amp;CHAR(10)&amp;VLOOKUP(A59,[1]令和3年度契約状況調査票!$E:$AR,32,FALSE),IF(O59="単価契約","単価契約"&amp;CHAR(10)&amp;"予定調達総額 "&amp;TEXT(VLOOKUP(A59,[1]令和3年度契約状況調査票!$E:$AR,16,FALSE),"#,##0円")&amp;CHAR(10)&amp;VLOOKUP(A59,[1]令和3年度契約状況調査票!$E:$AR,32,FALSE),VLOOKUP(A59,[1]令和3年度契約状況調査票!$E:$AR,32,FALSE))))))))</f>
        <v/>
      </c>
      <c r="O59" s="51" t="str">
        <f>IF(A59="","",VLOOKUP(A59,[1]令和3年度契約状況調査票!$E:$BY,53,FALSE))</f>
        <v/>
      </c>
      <c r="P59" s="51" t="str">
        <f>IF(A59="","",IF(VLOOKUP(A59,[1]令和3年度契約状況調査票!$E:$AR,21,FALSE)="②同種の他の契約の予定価格を類推されるおそれがあるため公表しない","×","○"))</f>
        <v/>
      </c>
    </row>
    <row r="60" spans="1:16" s="51" customFormat="1" ht="60" hidden="1" customHeight="1" x14ac:dyDescent="0.15">
      <c r="A60" s="66" t="str">
        <f>IF(MAX([1]令和3年度契約状況調査票!C53:E298)&gt;=ROW()-5,ROW()-5,"")</f>
        <v/>
      </c>
      <c r="B60" s="23" t="str">
        <f>IF(A60="","",VLOOKUP(A60,[1]令和3年度契約状況調査票!$E:$AR,5,FALSE))</f>
        <v/>
      </c>
      <c r="C60" s="24" t="str">
        <f>IF(A60="","",VLOOKUP(A60,[1]令和3年度契約状況調査票!$E:$AR,6,FALSE))</f>
        <v/>
      </c>
      <c r="D60" s="67" t="str">
        <f>IF(A60="","",VLOOKUP(A60,[1]令和3年度契約状況調査票!$E:$AR,9,FALSE))</f>
        <v/>
      </c>
      <c r="E60" s="23" t="str">
        <f>IF(A60="","",VLOOKUP(A60,[1]令和3年度契約状況調査票!$E:$AR,10,FALSE))</f>
        <v/>
      </c>
      <c r="F60" s="26" t="str">
        <f>IF(A60="","",VLOOKUP(A60,[1]令和3年度契約状況調査票!$E:$AR,11,FALSE))</f>
        <v/>
      </c>
      <c r="G60" s="27" t="str">
        <f>IF(A60="","",IF(VLOOKUP(A60,[1]令和3年度契約状況調査票!$E:$AR,12,FALSE)="②一般競争入札（総合評価方式）","一般競争入札"&amp;CHAR(10)&amp;"（総合評価方式）","一般競争入札"))</f>
        <v/>
      </c>
      <c r="H60" s="28" t="str">
        <f>IF(A60="","",IF(VLOOKUP(A60,[1]令和3年度契約状況調査票!$E:$AR,21,FALSE)="②同種の他の契約の予定価格を類推されるおそれがあるため公表しない","同種の他の契約の予定価格を類推されるおそれがあるため公表しない",IF(VLOOKUP(A60,[1]令和3年度契約状況調査票!$E:$AR,21,FALSE)="－","－",IF(VLOOKUP(A60,[1]令和3年度契約状況調査票!$E:$AR,7,FALSE)&lt;&gt;"",TEXT(VLOOKUP(A60,[1]令和3年度契約状況調査票!$E:$AR,14,FALSE),"#,##0円")&amp;CHAR(10)&amp;"(A)",VLOOKUP(A60,[1]令和3年度契約状況調査票!$E:$AR,14,FALSE)))))</f>
        <v/>
      </c>
      <c r="I60" s="28" t="str">
        <f>IF(A60="","",VLOOKUP(A60,[1]令和3年度契約状況調査票!$E:$AR,15,FALSE))</f>
        <v/>
      </c>
      <c r="J60" s="29" t="str">
        <f>IF(A60="","",IF(VLOOKUP(A60,[1]令和3年度契約状況調査票!$E:$AR,21,FALSE)="②同種の他の契約の予定価格を類推されるおそれがあるため公表しない","－",IF(VLOOKUP(A60,[1]令和3年度契約状況調査票!$E:$AR,21,FALSE)="－","－",IF(VLOOKUP(A60,[1]令和3年度契約状況調査票!$E:$AR,7,FALSE)&lt;&gt;"",TEXT(VLOOKUP(A60,[1]令和3年度契約状況調査票!$E:$AR,17,FALSE),"#.0%")&amp;CHAR(10)&amp;"(B/A×100)",VLOOKUP(A60,[1]令和3年度契約状況調査票!$E:$AR,17,FALSE)))))</f>
        <v/>
      </c>
      <c r="K60" s="30" t="str">
        <f>IF(A60="","",IF(VLOOKUP(A60,[1]令和3年度契約状況調査票!$E:$AR,27,FALSE)="①公益社団法人","公社",IF(VLOOKUP(A60,[1]令和3年度契約状況調査票!$E:$AR,27,FALSE)="②公益財団法人","公財","")))</f>
        <v/>
      </c>
      <c r="L60" s="30" t="str">
        <f>IF(A60="","",VLOOKUP(A60,[1]令和3年度契約状況調査票!$E:$AR,28,FALSE))</f>
        <v/>
      </c>
      <c r="M60" s="31" t="str">
        <f>IF(A60="","",IF(VLOOKUP(A60,[1]令和3年度契約状況調査票!$E:$AR,28,FALSE)="国所管",VLOOKUP(A60,[1]令和3年度契約状況調査票!$E:$AR,22,FALSE),""))</f>
        <v/>
      </c>
      <c r="N60" s="32" t="str">
        <f>IF(A60="","",IF(AND(P60="○",O60="分担契約/単価契約"),"単価契約"&amp;CHAR(10)&amp;"予定調達総額 "&amp;TEXT(VLOOKUP(A60,[1]令和3年度契約状況調査票!$E:$AR,16,FALSE),"#,##0円")&amp;"(B)"&amp;CHAR(10)&amp;"分担契約"&amp;CHAR(10)&amp;VLOOKUP(A60,[1]令和3年度契約状況調査票!$E:$AR,32,FALSE),IF(AND(P60="○",O60="分担契約"),"分担契約"&amp;CHAR(10)&amp;"契約総額 "&amp;TEXT(VLOOKUP(A60,[1]令和3年度契約状況調査票!$E:$AR,16,FALSE),"#,##0円")&amp;"(B)"&amp;CHAR(10)&amp;VLOOKUP(A60,[1]令和3年度契約状況調査票!$E:$AR,32,FALSE),(IF(O60="分担契約/単価契約","単価契約"&amp;CHAR(10)&amp;"予定調達総額 "&amp;TEXT(VLOOKUP(A60,[1]令和3年度契約状況調査票!$E:$AR,16,FALSE),"#,##0円")&amp;CHAR(10)&amp;"分担契約"&amp;CHAR(10)&amp;VLOOKUP(A60,[1]令和3年度契約状況調査票!$E:$AR,32,FALSE),IF(O60="分担契約","分担契約"&amp;CHAR(10)&amp;"契約総額 "&amp;TEXT(VLOOKUP(A60,[1]令和3年度契約状況調査票!$E:$AR,16,FALSE),"#,##0円")&amp;CHAR(10)&amp;VLOOKUP(A60,[1]令和3年度契約状況調査票!$E:$AR,32,FALSE),IF(O60="単価契約","単価契約"&amp;CHAR(10)&amp;"予定調達総額 "&amp;TEXT(VLOOKUP(A60,[1]令和3年度契約状況調査票!$E:$AR,16,FALSE),"#,##0円")&amp;CHAR(10)&amp;VLOOKUP(A60,[1]令和3年度契約状況調査票!$E:$AR,32,FALSE),VLOOKUP(A60,[1]令和3年度契約状況調査票!$E:$AR,32,FALSE))))))))</f>
        <v/>
      </c>
      <c r="O60" s="51" t="str">
        <f>IF(A60="","",VLOOKUP(A60,[1]令和3年度契約状況調査票!$E:$BY,53,FALSE))</f>
        <v/>
      </c>
      <c r="P60" s="51" t="str">
        <f>IF(A60="","",IF(VLOOKUP(A60,[1]令和3年度契約状況調査票!$E:$AR,21,FALSE)="②同種の他の契約の予定価格を類推されるおそれがあるため公表しない","×","○"))</f>
        <v/>
      </c>
    </row>
    <row r="61" spans="1:16" s="51" customFormat="1" ht="60" hidden="1" customHeight="1" x14ac:dyDescent="0.15">
      <c r="A61" s="66" t="str">
        <f>IF(MAX([1]令和3年度契約状況調査票!C54:E299)&gt;=ROW()-5,ROW()-5,"")</f>
        <v/>
      </c>
      <c r="B61" s="23" t="str">
        <f>IF(A61="","",VLOOKUP(A61,[1]令和3年度契約状況調査票!$E:$AR,5,FALSE))</f>
        <v/>
      </c>
      <c r="C61" s="24" t="str">
        <f>IF(A61="","",VLOOKUP(A61,[1]令和3年度契約状況調査票!$E:$AR,6,FALSE))</f>
        <v/>
      </c>
      <c r="D61" s="67" t="str">
        <f>IF(A61="","",VLOOKUP(A61,[1]令和3年度契約状況調査票!$E:$AR,9,FALSE))</f>
        <v/>
      </c>
      <c r="E61" s="23" t="str">
        <f>IF(A61="","",VLOOKUP(A61,[1]令和3年度契約状況調査票!$E:$AR,10,FALSE))</f>
        <v/>
      </c>
      <c r="F61" s="26" t="str">
        <f>IF(A61="","",VLOOKUP(A61,[1]令和3年度契約状況調査票!$E:$AR,11,FALSE))</f>
        <v/>
      </c>
      <c r="G61" s="27" t="str">
        <f>IF(A61="","",IF(VLOOKUP(A61,[1]令和3年度契約状況調査票!$E:$AR,12,FALSE)="②一般競争入札（総合評価方式）","一般競争入札"&amp;CHAR(10)&amp;"（総合評価方式）","一般競争入札"))</f>
        <v/>
      </c>
      <c r="H61" s="28" t="str">
        <f>IF(A61="","",IF(VLOOKUP(A61,[1]令和3年度契約状況調査票!$E:$AR,21,FALSE)="②同種の他の契約の予定価格を類推されるおそれがあるため公表しない","同種の他の契約の予定価格を類推されるおそれがあるため公表しない",IF(VLOOKUP(A61,[1]令和3年度契約状況調査票!$E:$AR,21,FALSE)="－","－",IF(VLOOKUP(A61,[1]令和3年度契約状況調査票!$E:$AR,7,FALSE)&lt;&gt;"",TEXT(VLOOKUP(A61,[1]令和3年度契約状況調査票!$E:$AR,14,FALSE),"#,##0円")&amp;CHAR(10)&amp;"(A)",VLOOKUP(A61,[1]令和3年度契約状況調査票!$E:$AR,14,FALSE)))))</f>
        <v/>
      </c>
      <c r="I61" s="28" t="str">
        <f>IF(A61="","",VLOOKUP(A61,[1]令和3年度契約状況調査票!$E:$AR,15,FALSE))</f>
        <v/>
      </c>
      <c r="J61" s="29" t="str">
        <f>IF(A61="","",IF(VLOOKUP(A61,[1]令和3年度契約状況調査票!$E:$AR,21,FALSE)="②同種の他の契約の予定価格を類推されるおそれがあるため公表しない","－",IF(VLOOKUP(A61,[1]令和3年度契約状況調査票!$E:$AR,21,FALSE)="－","－",IF(VLOOKUP(A61,[1]令和3年度契約状況調査票!$E:$AR,7,FALSE)&lt;&gt;"",TEXT(VLOOKUP(A61,[1]令和3年度契約状況調査票!$E:$AR,17,FALSE),"#.0%")&amp;CHAR(10)&amp;"(B/A×100)",VLOOKUP(A61,[1]令和3年度契約状況調査票!$E:$AR,17,FALSE)))))</f>
        <v/>
      </c>
      <c r="K61" s="30" t="str">
        <f>IF(A61="","",IF(VLOOKUP(A61,[1]令和3年度契約状況調査票!$E:$AR,27,FALSE)="①公益社団法人","公社",IF(VLOOKUP(A61,[1]令和3年度契約状況調査票!$E:$AR,27,FALSE)="②公益財団法人","公財","")))</f>
        <v/>
      </c>
      <c r="L61" s="30" t="str">
        <f>IF(A61="","",VLOOKUP(A61,[1]令和3年度契約状況調査票!$E:$AR,28,FALSE))</f>
        <v/>
      </c>
      <c r="M61" s="31" t="str">
        <f>IF(A61="","",IF(VLOOKUP(A61,[1]令和3年度契約状況調査票!$E:$AR,28,FALSE)="国所管",VLOOKUP(A61,[1]令和3年度契約状況調査票!$E:$AR,22,FALSE),""))</f>
        <v/>
      </c>
      <c r="N61" s="32" t="str">
        <f>IF(A61="","",IF(AND(P61="○",O61="分担契約/単価契約"),"単価契約"&amp;CHAR(10)&amp;"予定調達総額 "&amp;TEXT(VLOOKUP(A61,[1]令和3年度契約状況調査票!$E:$AR,16,FALSE),"#,##0円")&amp;"(B)"&amp;CHAR(10)&amp;"分担契約"&amp;CHAR(10)&amp;VLOOKUP(A61,[1]令和3年度契約状況調査票!$E:$AR,32,FALSE),IF(AND(P61="○",O61="分担契約"),"分担契約"&amp;CHAR(10)&amp;"契約総額 "&amp;TEXT(VLOOKUP(A61,[1]令和3年度契約状況調査票!$E:$AR,16,FALSE),"#,##0円")&amp;"(B)"&amp;CHAR(10)&amp;VLOOKUP(A61,[1]令和3年度契約状況調査票!$E:$AR,32,FALSE),(IF(O61="分担契約/単価契約","単価契約"&amp;CHAR(10)&amp;"予定調達総額 "&amp;TEXT(VLOOKUP(A61,[1]令和3年度契約状況調査票!$E:$AR,16,FALSE),"#,##0円")&amp;CHAR(10)&amp;"分担契約"&amp;CHAR(10)&amp;VLOOKUP(A61,[1]令和3年度契約状況調査票!$E:$AR,32,FALSE),IF(O61="分担契約","分担契約"&amp;CHAR(10)&amp;"契約総額 "&amp;TEXT(VLOOKUP(A61,[1]令和3年度契約状況調査票!$E:$AR,16,FALSE),"#,##0円")&amp;CHAR(10)&amp;VLOOKUP(A61,[1]令和3年度契約状況調査票!$E:$AR,32,FALSE),IF(O61="単価契約","単価契約"&amp;CHAR(10)&amp;"予定調達総額 "&amp;TEXT(VLOOKUP(A61,[1]令和3年度契約状況調査票!$E:$AR,16,FALSE),"#,##0円")&amp;CHAR(10)&amp;VLOOKUP(A61,[1]令和3年度契約状況調査票!$E:$AR,32,FALSE),VLOOKUP(A61,[1]令和3年度契約状況調査票!$E:$AR,32,FALSE))))))))</f>
        <v/>
      </c>
      <c r="O61" s="51" t="str">
        <f>IF(A61="","",VLOOKUP(A61,[1]令和3年度契約状況調査票!$E:$BY,53,FALSE))</f>
        <v/>
      </c>
      <c r="P61" s="51" t="str">
        <f>IF(A61="","",IF(VLOOKUP(A61,[1]令和3年度契約状況調査票!$E:$AR,21,FALSE)="②同種の他の契約の予定価格を類推されるおそれがあるため公表しない","×","○"))</f>
        <v/>
      </c>
    </row>
    <row r="62" spans="1:16" s="51" customFormat="1" ht="60" hidden="1" customHeight="1" x14ac:dyDescent="0.15">
      <c r="A62" s="66" t="str">
        <f>IF(MAX([1]令和3年度契約状況調査票!C55:E300)&gt;=ROW()-5,ROW()-5,"")</f>
        <v/>
      </c>
      <c r="B62" s="23" t="str">
        <f>IF(A62="","",VLOOKUP(A62,[1]令和3年度契約状況調査票!$E:$AR,5,FALSE))</f>
        <v/>
      </c>
      <c r="C62" s="24" t="str">
        <f>IF(A62="","",VLOOKUP(A62,[1]令和3年度契約状況調査票!$E:$AR,6,FALSE))</f>
        <v/>
      </c>
      <c r="D62" s="67" t="str">
        <f>IF(A62="","",VLOOKUP(A62,[1]令和3年度契約状況調査票!$E:$AR,9,FALSE))</f>
        <v/>
      </c>
      <c r="E62" s="23" t="str">
        <f>IF(A62="","",VLOOKUP(A62,[1]令和3年度契約状況調査票!$E:$AR,10,FALSE))</f>
        <v/>
      </c>
      <c r="F62" s="26" t="str">
        <f>IF(A62="","",VLOOKUP(A62,[1]令和3年度契約状況調査票!$E:$AR,11,FALSE))</f>
        <v/>
      </c>
      <c r="G62" s="27" t="str">
        <f>IF(A62="","",IF(VLOOKUP(A62,[1]令和3年度契約状況調査票!$E:$AR,12,FALSE)="②一般競争入札（総合評価方式）","一般競争入札"&amp;CHAR(10)&amp;"（総合評価方式）","一般競争入札"))</f>
        <v/>
      </c>
      <c r="H62" s="28" t="str">
        <f>IF(A62="","",IF(VLOOKUP(A62,[1]令和3年度契約状況調査票!$E:$AR,21,FALSE)="②同種の他の契約の予定価格を類推されるおそれがあるため公表しない","同種の他の契約の予定価格を類推されるおそれがあるため公表しない",IF(VLOOKUP(A62,[1]令和3年度契約状況調査票!$E:$AR,21,FALSE)="－","－",IF(VLOOKUP(A62,[1]令和3年度契約状況調査票!$E:$AR,7,FALSE)&lt;&gt;"",TEXT(VLOOKUP(A62,[1]令和3年度契約状況調査票!$E:$AR,14,FALSE),"#,##0円")&amp;CHAR(10)&amp;"(A)",VLOOKUP(A62,[1]令和3年度契約状況調査票!$E:$AR,14,FALSE)))))</f>
        <v/>
      </c>
      <c r="I62" s="28" t="str">
        <f>IF(A62="","",VLOOKUP(A62,[1]令和3年度契約状況調査票!$E:$AR,15,FALSE))</f>
        <v/>
      </c>
      <c r="J62" s="29" t="str">
        <f>IF(A62="","",IF(VLOOKUP(A62,[1]令和3年度契約状況調査票!$E:$AR,21,FALSE)="②同種の他の契約の予定価格を類推されるおそれがあるため公表しない","－",IF(VLOOKUP(A62,[1]令和3年度契約状況調査票!$E:$AR,21,FALSE)="－","－",IF(VLOOKUP(A62,[1]令和3年度契約状況調査票!$E:$AR,7,FALSE)&lt;&gt;"",TEXT(VLOOKUP(A62,[1]令和3年度契約状況調査票!$E:$AR,17,FALSE),"#.0%")&amp;CHAR(10)&amp;"(B/A×100)",VLOOKUP(A62,[1]令和3年度契約状況調査票!$E:$AR,17,FALSE)))))</f>
        <v/>
      </c>
      <c r="K62" s="30" t="str">
        <f>IF(A62="","",IF(VLOOKUP(A62,[1]令和3年度契約状況調査票!$E:$AR,27,FALSE)="①公益社団法人","公社",IF(VLOOKUP(A62,[1]令和3年度契約状況調査票!$E:$AR,27,FALSE)="②公益財団法人","公財","")))</f>
        <v/>
      </c>
      <c r="L62" s="30" t="str">
        <f>IF(A62="","",VLOOKUP(A62,[1]令和3年度契約状況調査票!$E:$AR,28,FALSE))</f>
        <v/>
      </c>
      <c r="M62" s="31" t="str">
        <f>IF(A62="","",IF(VLOOKUP(A62,[1]令和3年度契約状況調査票!$E:$AR,28,FALSE)="国所管",VLOOKUP(A62,[1]令和3年度契約状況調査票!$E:$AR,22,FALSE),""))</f>
        <v/>
      </c>
      <c r="N62" s="32" t="str">
        <f>IF(A62="","",IF(AND(P62="○",O62="分担契約/単価契約"),"単価契約"&amp;CHAR(10)&amp;"予定調達総額 "&amp;TEXT(VLOOKUP(A62,[1]令和3年度契約状況調査票!$E:$AR,16,FALSE),"#,##0円")&amp;"(B)"&amp;CHAR(10)&amp;"分担契約"&amp;CHAR(10)&amp;VLOOKUP(A62,[1]令和3年度契約状況調査票!$E:$AR,32,FALSE),IF(AND(P62="○",O62="分担契約"),"分担契約"&amp;CHAR(10)&amp;"契約総額 "&amp;TEXT(VLOOKUP(A62,[1]令和3年度契約状況調査票!$E:$AR,16,FALSE),"#,##0円")&amp;"(B)"&amp;CHAR(10)&amp;VLOOKUP(A62,[1]令和3年度契約状況調査票!$E:$AR,32,FALSE),(IF(O62="分担契約/単価契約","単価契約"&amp;CHAR(10)&amp;"予定調達総額 "&amp;TEXT(VLOOKUP(A62,[1]令和3年度契約状況調査票!$E:$AR,16,FALSE),"#,##0円")&amp;CHAR(10)&amp;"分担契約"&amp;CHAR(10)&amp;VLOOKUP(A62,[1]令和3年度契約状況調査票!$E:$AR,32,FALSE),IF(O62="分担契約","分担契約"&amp;CHAR(10)&amp;"契約総額 "&amp;TEXT(VLOOKUP(A62,[1]令和3年度契約状況調査票!$E:$AR,16,FALSE),"#,##0円")&amp;CHAR(10)&amp;VLOOKUP(A62,[1]令和3年度契約状況調査票!$E:$AR,32,FALSE),IF(O62="単価契約","単価契約"&amp;CHAR(10)&amp;"予定調達総額 "&amp;TEXT(VLOOKUP(A62,[1]令和3年度契約状況調査票!$E:$AR,16,FALSE),"#,##0円")&amp;CHAR(10)&amp;VLOOKUP(A62,[1]令和3年度契約状況調査票!$E:$AR,32,FALSE),VLOOKUP(A62,[1]令和3年度契約状況調査票!$E:$AR,32,FALSE))))))))</f>
        <v/>
      </c>
      <c r="O62" s="51" t="str">
        <f>IF(A62="","",VLOOKUP(A62,[1]令和3年度契約状況調査票!$E:$BY,53,FALSE))</f>
        <v/>
      </c>
      <c r="P62" s="51" t="str">
        <f>IF(A62="","",IF(VLOOKUP(A62,[1]令和3年度契約状況調査票!$E:$AR,21,FALSE)="②同種の他の契約の予定価格を類推されるおそれがあるため公表しない","×","○"))</f>
        <v/>
      </c>
    </row>
    <row r="63" spans="1:16" s="51" customFormat="1" ht="60" hidden="1" customHeight="1" x14ac:dyDescent="0.15">
      <c r="A63" s="66" t="str">
        <f>IF(MAX([1]令和3年度契約状況調査票!C56:E301)&gt;=ROW()-5,ROW()-5,"")</f>
        <v/>
      </c>
      <c r="B63" s="23" t="str">
        <f>IF(A63="","",VLOOKUP(A63,[1]令和3年度契約状況調査票!$E:$AR,5,FALSE))</f>
        <v/>
      </c>
      <c r="C63" s="24" t="str">
        <f>IF(A63="","",VLOOKUP(A63,[1]令和3年度契約状況調査票!$E:$AR,6,FALSE))</f>
        <v/>
      </c>
      <c r="D63" s="67" t="str">
        <f>IF(A63="","",VLOOKUP(A63,[1]令和3年度契約状況調査票!$E:$AR,9,FALSE))</f>
        <v/>
      </c>
      <c r="E63" s="23" t="str">
        <f>IF(A63="","",VLOOKUP(A63,[1]令和3年度契約状況調査票!$E:$AR,10,FALSE))</f>
        <v/>
      </c>
      <c r="F63" s="26" t="str">
        <f>IF(A63="","",VLOOKUP(A63,[1]令和3年度契約状況調査票!$E:$AR,11,FALSE))</f>
        <v/>
      </c>
      <c r="G63" s="27" t="str">
        <f>IF(A63="","",IF(VLOOKUP(A63,[1]令和3年度契約状況調査票!$E:$AR,12,FALSE)="②一般競争入札（総合評価方式）","一般競争入札"&amp;CHAR(10)&amp;"（総合評価方式）","一般競争入札"))</f>
        <v/>
      </c>
      <c r="H63" s="28" t="str">
        <f>IF(A63="","",IF(VLOOKUP(A63,[1]令和3年度契約状況調査票!$E:$AR,21,FALSE)="②同種の他の契約の予定価格を類推されるおそれがあるため公表しない","同種の他の契約の予定価格を類推されるおそれがあるため公表しない",IF(VLOOKUP(A63,[1]令和3年度契約状況調査票!$E:$AR,21,FALSE)="－","－",IF(VLOOKUP(A63,[1]令和3年度契約状況調査票!$E:$AR,7,FALSE)&lt;&gt;"",TEXT(VLOOKUP(A63,[1]令和3年度契約状況調査票!$E:$AR,14,FALSE),"#,##0円")&amp;CHAR(10)&amp;"(A)",VLOOKUP(A63,[1]令和3年度契約状況調査票!$E:$AR,14,FALSE)))))</f>
        <v/>
      </c>
      <c r="I63" s="28" t="str">
        <f>IF(A63="","",VLOOKUP(A63,[1]令和3年度契約状況調査票!$E:$AR,15,FALSE))</f>
        <v/>
      </c>
      <c r="J63" s="29" t="str">
        <f>IF(A63="","",IF(VLOOKUP(A63,[1]令和3年度契約状況調査票!$E:$AR,21,FALSE)="②同種の他の契約の予定価格を類推されるおそれがあるため公表しない","－",IF(VLOOKUP(A63,[1]令和3年度契約状況調査票!$E:$AR,21,FALSE)="－","－",IF(VLOOKUP(A63,[1]令和3年度契約状況調査票!$E:$AR,7,FALSE)&lt;&gt;"",TEXT(VLOOKUP(A63,[1]令和3年度契約状況調査票!$E:$AR,17,FALSE),"#.0%")&amp;CHAR(10)&amp;"(B/A×100)",VLOOKUP(A63,[1]令和3年度契約状況調査票!$E:$AR,17,FALSE)))))</f>
        <v/>
      </c>
      <c r="K63" s="30" t="str">
        <f>IF(A63="","",IF(VLOOKUP(A63,[1]令和3年度契約状況調査票!$E:$AR,27,FALSE)="①公益社団法人","公社",IF(VLOOKUP(A63,[1]令和3年度契約状況調査票!$E:$AR,27,FALSE)="②公益財団法人","公財","")))</f>
        <v/>
      </c>
      <c r="L63" s="30" t="str">
        <f>IF(A63="","",VLOOKUP(A63,[1]令和3年度契約状況調査票!$E:$AR,28,FALSE))</f>
        <v/>
      </c>
      <c r="M63" s="31" t="str">
        <f>IF(A63="","",IF(VLOOKUP(A63,[1]令和3年度契約状況調査票!$E:$AR,28,FALSE)="国所管",VLOOKUP(A63,[1]令和3年度契約状況調査票!$E:$AR,22,FALSE),""))</f>
        <v/>
      </c>
      <c r="N63" s="32" t="str">
        <f>IF(A63="","",IF(AND(P63="○",O63="分担契約/単価契約"),"単価契約"&amp;CHAR(10)&amp;"予定調達総額 "&amp;TEXT(VLOOKUP(A63,[1]令和3年度契約状況調査票!$E:$AR,16,FALSE),"#,##0円")&amp;"(B)"&amp;CHAR(10)&amp;"分担契約"&amp;CHAR(10)&amp;VLOOKUP(A63,[1]令和3年度契約状況調査票!$E:$AR,32,FALSE),IF(AND(P63="○",O63="分担契約"),"分担契約"&amp;CHAR(10)&amp;"契約総額 "&amp;TEXT(VLOOKUP(A63,[1]令和3年度契約状況調査票!$E:$AR,16,FALSE),"#,##0円")&amp;"(B)"&amp;CHAR(10)&amp;VLOOKUP(A63,[1]令和3年度契約状況調査票!$E:$AR,32,FALSE),(IF(O63="分担契約/単価契約","単価契約"&amp;CHAR(10)&amp;"予定調達総額 "&amp;TEXT(VLOOKUP(A63,[1]令和3年度契約状況調査票!$E:$AR,16,FALSE),"#,##0円")&amp;CHAR(10)&amp;"分担契約"&amp;CHAR(10)&amp;VLOOKUP(A63,[1]令和3年度契約状況調査票!$E:$AR,32,FALSE),IF(O63="分担契約","分担契約"&amp;CHAR(10)&amp;"契約総額 "&amp;TEXT(VLOOKUP(A63,[1]令和3年度契約状況調査票!$E:$AR,16,FALSE),"#,##0円")&amp;CHAR(10)&amp;VLOOKUP(A63,[1]令和3年度契約状況調査票!$E:$AR,32,FALSE),IF(O63="単価契約","単価契約"&amp;CHAR(10)&amp;"予定調達総額 "&amp;TEXT(VLOOKUP(A63,[1]令和3年度契約状況調査票!$E:$AR,16,FALSE),"#,##0円")&amp;CHAR(10)&amp;VLOOKUP(A63,[1]令和3年度契約状況調査票!$E:$AR,32,FALSE),VLOOKUP(A63,[1]令和3年度契約状況調査票!$E:$AR,32,FALSE))))))))</f>
        <v/>
      </c>
      <c r="O63" s="51" t="str">
        <f>IF(A63="","",VLOOKUP(A63,[1]令和3年度契約状況調査票!$E:$BY,53,FALSE))</f>
        <v/>
      </c>
      <c r="P63" s="51" t="str">
        <f>IF(A63="","",IF(VLOOKUP(A63,[1]令和3年度契約状況調査票!$E:$AR,21,FALSE)="②同種の他の契約の予定価格を類推されるおそれがあるため公表しない","×","○"))</f>
        <v/>
      </c>
    </row>
    <row r="64" spans="1:16" s="51" customFormat="1" ht="60" hidden="1" customHeight="1" x14ac:dyDescent="0.15">
      <c r="A64" s="66" t="str">
        <f>IF(MAX([1]令和3年度契約状況調査票!C57:E302)&gt;=ROW()-5,ROW()-5,"")</f>
        <v/>
      </c>
      <c r="B64" s="23" t="str">
        <f>IF(A64="","",VLOOKUP(A64,[1]令和3年度契約状況調査票!$E:$AR,5,FALSE))</f>
        <v/>
      </c>
      <c r="C64" s="24" t="str">
        <f>IF(A64="","",VLOOKUP(A64,[1]令和3年度契約状況調査票!$E:$AR,6,FALSE))</f>
        <v/>
      </c>
      <c r="D64" s="67" t="str">
        <f>IF(A64="","",VLOOKUP(A64,[1]令和3年度契約状況調査票!$E:$AR,9,FALSE))</f>
        <v/>
      </c>
      <c r="E64" s="23" t="str">
        <f>IF(A64="","",VLOOKUP(A64,[1]令和3年度契約状況調査票!$E:$AR,10,FALSE))</f>
        <v/>
      </c>
      <c r="F64" s="26" t="str">
        <f>IF(A64="","",VLOOKUP(A64,[1]令和3年度契約状況調査票!$E:$AR,11,FALSE))</f>
        <v/>
      </c>
      <c r="G64" s="27" t="str">
        <f>IF(A64="","",IF(VLOOKUP(A64,[1]令和3年度契約状況調査票!$E:$AR,12,FALSE)="②一般競争入札（総合評価方式）","一般競争入札"&amp;CHAR(10)&amp;"（総合評価方式）","一般競争入札"))</f>
        <v/>
      </c>
      <c r="H64" s="28" t="str">
        <f>IF(A64="","",IF(VLOOKUP(A64,[1]令和3年度契約状況調査票!$E:$AR,21,FALSE)="②同種の他の契約の予定価格を類推されるおそれがあるため公表しない","同種の他の契約の予定価格を類推されるおそれがあるため公表しない",IF(VLOOKUP(A64,[1]令和3年度契約状況調査票!$E:$AR,21,FALSE)="－","－",IF(VLOOKUP(A64,[1]令和3年度契約状況調査票!$E:$AR,7,FALSE)&lt;&gt;"",TEXT(VLOOKUP(A64,[1]令和3年度契約状況調査票!$E:$AR,14,FALSE),"#,##0円")&amp;CHAR(10)&amp;"(A)",VLOOKUP(A64,[1]令和3年度契約状況調査票!$E:$AR,14,FALSE)))))</f>
        <v/>
      </c>
      <c r="I64" s="28" t="str">
        <f>IF(A64="","",VLOOKUP(A64,[1]令和3年度契約状況調査票!$E:$AR,15,FALSE))</f>
        <v/>
      </c>
      <c r="J64" s="29" t="str">
        <f>IF(A64="","",IF(VLOOKUP(A64,[1]令和3年度契約状況調査票!$E:$AR,21,FALSE)="②同種の他の契約の予定価格を類推されるおそれがあるため公表しない","－",IF(VLOOKUP(A64,[1]令和3年度契約状況調査票!$E:$AR,21,FALSE)="－","－",IF(VLOOKUP(A64,[1]令和3年度契約状況調査票!$E:$AR,7,FALSE)&lt;&gt;"",TEXT(VLOOKUP(A64,[1]令和3年度契約状況調査票!$E:$AR,17,FALSE),"#.0%")&amp;CHAR(10)&amp;"(B/A×100)",VLOOKUP(A64,[1]令和3年度契約状況調査票!$E:$AR,17,FALSE)))))</f>
        <v/>
      </c>
      <c r="K64" s="30" t="str">
        <f>IF(A64="","",IF(VLOOKUP(A64,[1]令和3年度契約状況調査票!$E:$AR,27,FALSE)="①公益社団法人","公社",IF(VLOOKUP(A64,[1]令和3年度契約状況調査票!$E:$AR,27,FALSE)="②公益財団法人","公財","")))</f>
        <v/>
      </c>
      <c r="L64" s="30" t="str">
        <f>IF(A64="","",VLOOKUP(A64,[1]令和3年度契約状況調査票!$E:$AR,28,FALSE))</f>
        <v/>
      </c>
      <c r="M64" s="31" t="str">
        <f>IF(A64="","",IF(VLOOKUP(A64,[1]令和3年度契約状況調査票!$E:$AR,28,FALSE)="国所管",VLOOKUP(A64,[1]令和3年度契約状況調査票!$E:$AR,22,FALSE),""))</f>
        <v/>
      </c>
      <c r="N64" s="32" t="str">
        <f>IF(A64="","",IF(AND(P64="○",O64="分担契約/単価契約"),"単価契約"&amp;CHAR(10)&amp;"予定調達総額 "&amp;TEXT(VLOOKUP(A64,[1]令和3年度契約状況調査票!$E:$AR,16,FALSE),"#,##0円")&amp;"(B)"&amp;CHAR(10)&amp;"分担契約"&amp;CHAR(10)&amp;VLOOKUP(A64,[1]令和3年度契約状況調査票!$E:$AR,32,FALSE),IF(AND(P64="○",O64="分担契約"),"分担契約"&amp;CHAR(10)&amp;"契約総額 "&amp;TEXT(VLOOKUP(A64,[1]令和3年度契約状況調査票!$E:$AR,16,FALSE),"#,##0円")&amp;"(B)"&amp;CHAR(10)&amp;VLOOKUP(A64,[1]令和3年度契約状況調査票!$E:$AR,32,FALSE),(IF(O64="分担契約/単価契約","単価契約"&amp;CHAR(10)&amp;"予定調達総額 "&amp;TEXT(VLOOKUP(A64,[1]令和3年度契約状況調査票!$E:$AR,16,FALSE),"#,##0円")&amp;CHAR(10)&amp;"分担契約"&amp;CHAR(10)&amp;VLOOKUP(A64,[1]令和3年度契約状況調査票!$E:$AR,32,FALSE),IF(O64="分担契約","分担契約"&amp;CHAR(10)&amp;"契約総額 "&amp;TEXT(VLOOKUP(A64,[1]令和3年度契約状況調査票!$E:$AR,16,FALSE),"#,##0円")&amp;CHAR(10)&amp;VLOOKUP(A64,[1]令和3年度契約状況調査票!$E:$AR,32,FALSE),IF(O64="単価契約","単価契約"&amp;CHAR(10)&amp;"予定調達総額 "&amp;TEXT(VLOOKUP(A64,[1]令和3年度契約状況調査票!$E:$AR,16,FALSE),"#,##0円")&amp;CHAR(10)&amp;VLOOKUP(A64,[1]令和3年度契約状況調査票!$E:$AR,32,FALSE),VLOOKUP(A64,[1]令和3年度契約状況調査票!$E:$AR,32,FALSE))))))))</f>
        <v/>
      </c>
      <c r="O64" s="51" t="str">
        <f>IF(A64="","",VLOOKUP(A64,[1]令和3年度契約状況調査票!$E:$BY,53,FALSE))</f>
        <v/>
      </c>
      <c r="P64" s="51" t="str">
        <f>IF(A64="","",IF(VLOOKUP(A64,[1]令和3年度契約状況調査票!$E:$AR,21,FALSE)="②同種の他の契約の予定価格を類推されるおそれがあるため公表しない","×","○"))</f>
        <v/>
      </c>
    </row>
    <row r="65" spans="1:16" s="51" customFormat="1" ht="60" hidden="1" customHeight="1" x14ac:dyDescent="0.15">
      <c r="A65" s="66" t="str">
        <f>IF(MAX([1]令和3年度契約状況調査票!C58:E303)&gt;=ROW()-5,ROW()-5,"")</f>
        <v/>
      </c>
      <c r="B65" s="23" t="str">
        <f>IF(A65="","",VLOOKUP(A65,[1]令和3年度契約状況調査票!$E:$AR,5,FALSE))</f>
        <v/>
      </c>
      <c r="C65" s="24" t="str">
        <f>IF(A65="","",VLOOKUP(A65,[1]令和3年度契約状況調査票!$E:$AR,6,FALSE))</f>
        <v/>
      </c>
      <c r="D65" s="67" t="str">
        <f>IF(A65="","",VLOOKUP(A65,[1]令和3年度契約状況調査票!$E:$AR,9,FALSE))</f>
        <v/>
      </c>
      <c r="E65" s="23" t="str">
        <f>IF(A65="","",VLOOKUP(A65,[1]令和3年度契約状況調査票!$E:$AR,10,FALSE))</f>
        <v/>
      </c>
      <c r="F65" s="26" t="str">
        <f>IF(A65="","",VLOOKUP(A65,[1]令和3年度契約状況調査票!$E:$AR,11,FALSE))</f>
        <v/>
      </c>
      <c r="G65" s="27" t="str">
        <f>IF(A65="","",IF(VLOOKUP(A65,[1]令和3年度契約状況調査票!$E:$AR,12,FALSE)="②一般競争入札（総合評価方式）","一般競争入札"&amp;CHAR(10)&amp;"（総合評価方式）","一般競争入札"))</f>
        <v/>
      </c>
      <c r="H65" s="28" t="str">
        <f>IF(A65="","",IF(VLOOKUP(A65,[1]令和3年度契約状況調査票!$E:$AR,21,FALSE)="②同種の他の契約の予定価格を類推されるおそれがあるため公表しない","同種の他の契約の予定価格を類推されるおそれがあるため公表しない",IF(VLOOKUP(A65,[1]令和3年度契約状況調査票!$E:$AR,21,FALSE)="－","－",IF(VLOOKUP(A65,[1]令和3年度契約状況調査票!$E:$AR,7,FALSE)&lt;&gt;"",TEXT(VLOOKUP(A65,[1]令和3年度契約状況調査票!$E:$AR,14,FALSE),"#,##0円")&amp;CHAR(10)&amp;"(A)",VLOOKUP(A65,[1]令和3年度契約状況調査票!$E:$AR,14,FALSE)))))</f>
        <v/>
      </c>
      <c r="I65" s="28" t="str">
        <f>IF(A65="","",VLOOKUP(A65,[1]令和3年度契約状況調査票!$E:$AR,15,FALSE))</f>
        <v/>
      </c>
      <c r="J65" s="29" t="str">
        <f>IF(A65="","",IF(VLOOKUP(A65,[1]令和3年度契約状況調査票!$E:$AR,21,FALSE)="②同種の他の契約の予定価格を類推されるおそれがあるため公表しない","－",IF(VLOOKUP(A65,[1]令和3年度契約状況調査票!$E:$AR,21,FALSE)="－","－",IF(VLOOKUP(A65,[1]令和3年度契約状況調査票!$E:$AR,7,FALSE)&lt;&gt;"",TEXT(VLOOKUP(A65,[1]令和3年度契約状況調査票!$E:$AR,17,FALSE),"#.0%")&amp;CHAR(10)&amp;"(B/A×100)",VLOOKUP(A65,[1]令和3年度契約状況調査票!$E:$AR,17,FALSE)))))</f>
        <v/>
      </c>
      <c r="K65" s="30" t="str">
        <f>IF(A65="","",IF(VLOOKUP(A65,[1]令和3年度契約状況調査票!$E:$AR,27,FALSE)="①公益社団法人","公社",IF(VLOOKUP(A65,[1]令和3年度契約状況調査票!$E:$AR,27,FALSE)="②公益財団法人","公財","")))</f>
        <v/>
      </c>
      <c r="L65" s="30" t="str">
        <f>IF(A65="","",VLOOKUP(A65,[1]令和3年度契約状況調査票!$E:$AR,28,FALSE))</f>
        <v/>
      </c>
      <c r="M65" s="31" t="str">
        <f>IF(A65="","",IF(VLOOKUP(A65,[1]令和3年度契約状況調査票!$E:$AR,28,FALSE)="国所管",VLOOKUP(A65,[1]令和3年度契約状況調査票!$E:$AR,22,FALSE),""))</f>
        <v/>
      </c>
      <c r="N65" s="32" t="str">
        <f>IF(A65="","",IF(AND(P65="○",O65="分担契約/単価契約"),"単価契約"&amp;CHAR(10)&amp;"予定調達総額 "&amp;TEXT(VLOOKUP(A65,[1]令和3年度契約状況調査票!$E:$AR,16,FALSE),"#,##0円")&amp;"(B)"&amp;CHAR(10)&amp;"分担契約"&amp;CHAR(10)&amp;VLOOKUP(A65,[1]令和3年度契約状況調査票!$E:$AR,32,FALSE),IF(AND(P65="○",O65="分担契約"),"分担契約"&amp;CHAR(10)&amp;"契約総額 "&amp;TEXT(VLOOKUP(A65,[1]令和3年度契約状況調査票!$E:$AR,16,FALSE),"#,##0円")&amp;"(B)"&amp;CHAR(10)&amp;VLOOKUP(A65,[1]令和3年度契約状況調査票!$E:$AR,32,FALSE),(IF(O65="分担契約/単価契約","単価契約"&amp;CHAR(10)&amp;"予定調達総額 "&amp;TEXT(VLOOKUP(A65,[1]令和3年度契約状況調査票!$E:$AR,16,FALSE),"#,##0円")&amp;CHAR(10)&amp;"分担契約"&amp;CHAR(10)&amp;VLOOKUP(A65,[1]令和3年度契約状況調査票!$E:$AR,32,FALSE),IF(O65="分担契約","分担契約"&amp;CHAR(10)&amp;"契約総額 "&amp;TEXT(VLOOKUP(A65,[1]令和3年度契約状況調査票!$E:$AR,16,FALSE),"#,##0円")&amp;CHAR(10)&amp;VLOOKUP(A65,[1]令和3年度契約状況調査票!$E:$AR,32,FALSE),IF(O65="単価契約","単価契約"&amp;CHAR(10)&amp;"予定調達総額 "&amp;TEXT(VLOOKUP(A65,[1]令和3年度契約状況調査票!$E:$AR,16,FALSE),"#,##0円")&amp;CHAR(10)&amp;VLOOKUP(A65,[1]令和3年度契約状況調査票!$E:$AR,32,FALSE),VLOOKUP(A65,[1]令和3年度契約状況調査票!$E:$AR,32,FALSE))))))))</f>
        <v/>
      </c>
      <c r="O65" s="51" t="str">
        <f>IF(A65="","",VLOOKUP(A65,[1]令和3年度契約状況調査票!$E:$BY,53,FALSE))</f>
        <v/>
      </c>
      <c r="P65" s="51" t="str">
        <f>IF(A65="","",IF(VLOOKUP(A65,[1]令和3年度契約状況調査票!$E:$AR,21,FALSE)="②同種の他の契約の予定価格を類推されるおそれがあるため公表しない","×","○"))</f>
        <v/>
      </c>
    </row>
    <row r="66" spans="1:16" s="51" customFormat="1" ht="60" hidden="1" customHeight="1" x14ac:dyDescent="0.15">
      <c r="A66" s="66" t="str">
        <f>IF(MAX([1]令和3年度契約状況調査票!C59:E304)&gt;=ROW()-5,ROW()-5,"")</f>
        <v/>
      </c>
      <c r="B66" s="23" t="str">
        <f>IF(A66="","",VLOOKUP(A66,[1]令和3年度契約状況調査票!$E:$AR,5,FALSE))</f>
        <v/>
      </c>
      <c r="C66" s="24" t="str">
        <f>IF(A66="","",VLOOKUP(A66,[1]令和3年度契約状況調査票!$E:$AR,6,FALSE))</f>
        <v/>
      </c>
      <c r="D66" s="67" t="str">
        <f>IF(A66="","",VLOOKUP(A66,[1]令和3年度契約状況調査票!$E:$AR,9,FALSE))</f>
        <v/>
      </c>
      <c r="E66" s="23" t="str">
        <f>IF(A66="","",VLOOKUP(A66,[1]令和3年度契約状況調査票!$E:$AR,10,FALSE))</f>
        <v/>
      </c>
      <c r="F66" s="26" t="str">
        <f>IF(A66="","",VLOOKUP(A66,[1]令和3年度契約状況調査票!$E:$AR,11,FALSE))</f>
        <v/>
      </c>
      <c r="G66" s="27" t="str">
        <f>IF(A66="","",IF(VLOOKUP(A66,[1]令和3年度契約状況調査票!$E:$AR,12,FALSE)="②一般競争入札（総合評価方式）","一般競争入札"&amp;CHAR(10)&amp;"（総合評価方式）","一般競争入札"))</f>
        <v/>
      </c>
      <c r="H66" s="28" t="str">
        <f>IF(A66="","",IF(VLOOKUP(A66,[1]令和3年度契約状況調査票!$E:$AR,21,FALSE)="②同種の他の契約の予定価格を類推されるおそれがあるため公表しない","同種の他の契約の予定価格を類推されるおそれがあるため公表しない",IF(VLOOKUP(A66,[1]令和3年度契約状況調査票!$E:$AR,21,FALSE)="－","－",IF(VLOOKUP(A66,[1]令和3年度契約状況調査票!$E:$AR,7,FALSE)&lt;&gt;"",TEXT(VLOOKUP(A66,[1]令和3年度契約状況調査票!$E:$AR,14,FALSE),"#,##0円")&amp;CHAR(10)&amp;"(A)",VLOOKUP(A66,[1]令和3年度契約状況調査票!$E:$AR,14,FALSE)))))</f>
        <v/>
      </c>
      <c r="I66" s="28" t="str">
        <f>IF(A66="","",VLOOKUP(A66,[1]令和3年度契約状況調査票!$E:$AR,15,FALSE))</f>
        <v/>
      </c>
      <c r="J66" s="29" t="str">
        <f>IF(A66="","",IF(VLOOKUP(A66,[1]令和3年度契約状況調査票!$E:$AR,21,FALSE)="②同種の他の契約の予定価格を類推されるおそれがあるため公表しない","－",IF(VLOOKUP(A66,[1]令和3年度契約状況調査票!$E:$AR,21,FALSE)="－","－",IF(VLOOKUP(A66,[1]令和3年度契約状況調査票!$E:$AR,7,FALSE)&lt;&gt;"",TEXT(VLOOKUP(A66,[1]令和3年度契約状況調査票!$E:$AR,17,FALSE),"#.0%")&amp;CHAR(10)&amp;"(B/A×100)",VLOOKUP(A66,[1]令和3年度契約状況調査票!$E:$AR,17,FALSE)))))</f>
        <v/>
      </c>
      <c r="K66" s="30" t="str">
        <f>IF(A66="","",IF(VLOOKUP(A66,[1]令和3年度契約状況調査票!$E:$AR,27,FALSE)="①公益社団法人","公社",IF(VLOOKUP(A66,[1]令和3年度契約状況調査票!$E:$AR,27,FALSE)="②公益財団法人","公財","")))</f>
        <v/>
      </c>
      <c r="L66" s="30" t="str">
        <f>IF(A66="","",VLOOKUP(A66,[1]令和3年度契約状況調査票!$E:$AR,28,FALSE))</f>
        <v/>
      </c>
      <c r="M66" s="31" t="str">
        <f>IF(A66="","",IF(VLOOKUP(A66,[1]令和3年度契約状況調査票!$E:$AR,28,FALSE)="国所管",VLOOKUP(A66,[1]令和3年度契約状況調査票!$E:$AR,22,FALSE),""))</f>
        <v/>
      </c>
      <c r="N66" s="32" t="str">
        <f>IF(A66="","",IF(AND(P66="○",O66="分担契約/単価契約"),"単価契約"&amp;CHAR(10)&amp;"予定調達総額 "&amp;TEXT(VLOOKUP(A66,[1]令和3年度契約状況調査票!$E:$AR,16,FALSE),"#,##0円")&amp;"(B)"&amp;CHAR(10)&amp;"分担契約"&amp;CHAR(10)&amp;VLOOKUP(A66,[1]令和3年度契約状況調査票!$E:$AR,32,FALSE),IF(AND(P66="○",O66="分担契約"),"分担契約"&amp;CHAR(10)&amp;"契約総額 "&amp;TEXT(VLOOKUP(A66,[1]令和3年度契約状況調査票!$E:$AR,16,FALSE),"#,##0円")&amp;"(B)"&amp;CHAR(10)&amp;VLOOKUP(A66,[1]令和3年度契約状況調査票!$E:$AR,32,FALSE),(IF(O66="分担契約/単価契約","単価契約"&amp;CHAR(10)&amp;"予定調達総額 "&amp;TEXT(VLOOKUP(A66,[1]令和3年度契約状況調査票!$E:$AR,16,FALSE),"#,##0円")&amp;CHAR(10)&amp;"分担契約"&amp;CHAR(10)&amp;VLOOKUP(A66,[1]令和3年度契約状況調査票!$E:$AR,32,FALSE),IF(O66="分担契約","分担契約"&amp;CHAR(10)&amp;"契約総額 "&amp;TEXT(VLOOKUP(A66,[1]令和3年度契約状況調査票!$E:$AR,16,FALSE),"#,##0円")&amp;CHAR(10)&amp;VLOOKUP(A66,[1]令和3年度契約状況調査票!$E:$AR,32,FALSE),IF(O66="単価契約","単価契約"&amp;CHAR(10)&amp;"予定調達総額 "&amp;TEXT(VLOOKUP(A66,[1]令和3年度契約状況調査票!$E:$AR,16,FALSE),"#,##0円")&amp;CHAR(10)&amp;VLOOKUP(A66,[1]令和3年度契約状況調査票!$E:$AR,32,FALSE),VLOOKUP(A66,[1]令和3年度契約状況調査票!$E:$AR,32,FALSE))))))))</f>
        <v/>
      </c>
      <c r="O66" s="51" t="str">
        <f>IF(A66="","",VLOOKUP(A66,[1]令和3年度契約状況調査票!$E:$BY,53,FALSE))</f>
        <v/>
      </c>
      <c r="P66" s="51" t="str">
        <f>IF(A66="","",IF(VLOOKUP(A66,[1]令和3年度契約状況調査票!$E:$AR,21,FALSE)="②同種の他の契約の予定価格を類推されるおそれがあるため公表しない","×","○"))</f>
        <v/>
      </c>
    </row>
    <row r="67" spans="1:16" s="51" customFormat="1" ht="60" hidden="1" customHeight="1" x14ac:dyDescent="0.15">
      <c r="A67" s="66" t="str">
        <f>IF(MAX([1]令和3年度契約状況調査票!C60:E305)&gt;=ROW()-5,ROW()-5,"")</f>
        <v/>
      </c>
      <c r="B67" s="23" t="str">
        <f>IF(A67="","",VLOOKUP(A67,[1]令和3年度契約状況調査票!$E:$AR,5,FALSE))</f>
        <v/>
      </c>
      <c r="C67" s="24" t="str">
        <f>IF(A67="","",VLOOKUP(A67,[1]令和3年度契約状況調査票!$E:$AR,6,FALSE))</f>
        <v/>
      </c>
      <c r="D67" s="67" t="str">
        <f>IF(A67="","",VLOOKUP(A67,[1]令和3年度契約状況調査票!$E:$AR,9,FALSE))</f>
        <v/>
      </c>
      <c r="E67" s="23" t="str">
        <f>IF(A67="","",VLOOKUP(A67,[1]令和3年度契約状況調査票!$E:$AR,10,FALSE))</f>
        <v/>
      </c>
      <c r="F67" s="26" t="str">
        <f>IF(A67="","",VLOOKUP(A67,[1]令和3年度契約状況調査票!$E:$AR,11,FALSE))</f>
        <v/>
      </c>
      <c r="G67" s="27" t="str">
        <f>IF(A67="","",IF(VLOOKUP(A67,[1]令和3年度契約状況調査票!$E:$AR,12,FALSE)="②一般競争入札（総合評価方式）","一般競争入札"&amp;CHAR(10)&amp;"（総合評価方式）","一般競争入札"))</f>
        <v/>
      </c>
      <c r="H67" s="28" t="str">
        <f>IF(A67="","",IF(VLOOKUP(A67,[1]令和3年度契約状況調査票!$E:$AR,21,FALSE)="②同種の他の契約の予定価格を類推されるおそれがあるため公表しない","同種の他の契約の予定価格を類推されるおそれがあるため公表しない",IF(VLOOKUP(A67,[1]令和3年度契約状況調査票!$E:$AR,21,FALSE)="－","－",IF(VLOOKUP(A67,[1]令和3年度契約状況調査票!$E:$AR,7,FALSE)&lt;&gt;"",TEXT(VLOOKUP(A67,[1]令和3年度契約状況調査票!$E:$AR,14,FALSE),"#,##0円")&amp;CHAR(10)&amp;"(A)",VLOOKUP(A67,[1]令和3年度契約状況調査票!$E:$AR,14,FALSE)))))</f>
        <v/>
      </c>
      <c r="I67" s="28" t="str">
        <f>IF(A67="","",VLOOKUP(A67,[1]令和3年度契約状況調査票!$E:$AR,15,FALSE))</f>
        <v/>
      </c>
      <c r="J67" s="29" t="str">
        <f>IF(A67="","",IF(VLOOKUP(A67,[1]令和3年度契約状況調査票!$E:$AR,21,FALSE)="②同種の他の契約の予定価格を類推されるおそれがあるため公表しない","－",IF(VLOOKUP(A67,[1]令和3年度契約状況調査票!$E:$AR,21,FALSE)="－","－",IF(VLOOKUP(A67,[1]令和3年度契約状況調査票!$E:$AR,7,FALSE)&lt;&gt;"",TEXT(VLOOKUP(A67,[1]令和3年度契約状況調査票!$E:$AR,17,FALSE),"#.0%")&amp;CHAR(10)&amp;"(B/A×100)",VLOOKUP(A67,[1]令和3年度契約状況調査票!$E:$AR,17,FALSE)))))</f>
        <v/>
      </c>
      <c r="K67" s="30" t="str">
        <f>IF(A67="","",IF(VLOOKUP(A67,[1]令和3年度契約状況調査票!$E:$AR,27,FALSE)="①公益社団法人","公社",IF(VLOOKUP(A67,[1]令和3年度契約状況調査票!$E:$AR,27,FALSE)="②公益財団法人","公財","")))</f>
        <v/>
      </c>
      <c r="L67" s="30" t="str">
        <f>IF(A67="","",VLOOKUP(A67,[1]令和3年度契約状況調査票!$E:$AR,28,FALSE))</f>
        <v/>
      </c>
      <c r="M67" s="31" t="str">
        <f>IF(A67="","",IF(VLOOKUP(A67,[1]令和3年度契約状況調査票!$E:$AR,28,FALSE)="国所管",VLOOKUP(A67,[1]令和3年度契約状況調査票!$E:$AR,22,FALSE),""))</f>
        <v/>
      </c>
      <c r="N67" s="32" t="str">
        <f>IF(A67="","",IF(AND(P67="○",O67="分担契約/単価契約"),"単価契約"&amp;CHAR(10)&amp;"予定調達総額 "&amp;TEXT(VLOOKUP(A67,[1]令和3年度契約状況調査票!$E:$AR,16,FALSE),"#,##0円")&amp;"(B)"&amp;CHAR(10)&amp;"分担契約"&amp;CHAR(10)&amp;VLOOKUP(A67,[1]令和3年度契約状況調査票!$E:$AR,32,FALSE),IF(AND(P67="○",O67="分担契約"),"分担契約"&amp;CHAR(10)&amp;"契約総額 "&amp;TEXT(VLOOKUP(A67,[1]令和3年度契約状況調査票!$E:$AR,16,FALSE),"#,##0円")&amp;"(B)"&amp;CHAR(10)&amp;VLOOKUP(A67,[1]令和3年度契約状況調査票!$E:$AR,32,FALSE),(IF(O67="分担契約/単価契約","単価契約"&amp;CHAR(10)&amp;"予定調達総額 "&amp;TEXT(VLOOKUP(A67,[1]令和3年度契約状況調査票!$E:$AR,16,FALSE),"#,##0円")&amp;CHAR(10)&amp;"分担契約"&amp;CHAR(10)&amp;VLOOKUP(A67,[1]令和3年度契約状況調査票!$E:$AR,32,FALSE),IF(O67="分担契約","分担契約"&amp;CHAR(10)&amp;"契約総額 "&amp;TEXT(VLOOKUP(A67,[1]令和3年度契約状況調査票!$E:$AR,16,FALSE),"#,##0円")&amp;CHAR(10)&amp;VLOOKUP(A67,[1]令和3年度契約状況調査票!$E:$AR,32,FALSE),IF(O67="単価契約","単価契約"&amp;CHAR(10)&amp;"予定調達総額 "&amp;TEXT(VLOOKUP(A67,[1]令和3年度契約状況調査票!$E:$AR,16,FALSE),"#,##0円")&amp;CHAR(10)&amp;VLOOKUP(A67,[1]令和3年度契約状況調査票!$E:$AR,32,FALSE),VLOOKUP(A67,[1]令和3年度契約状況調査票!$E:$AR,32,FALSE))))))))</f>
        <v/>
      </c>
      <c r="O67" s="51" t="str">
        <f>IF(A67="","",VLOOKUP(A67,[1]令和3年度契約状況調査票!$E:$BY,53,FALSE))</f>
        <v/>
      </c>
      <c r="P67" s="51" t="str">
        <f>IF(A67="","",IF(VLOOKUP(A67,[1]令和3年度契約状況調査票!$E:$AR,21,FALSE)="②同種の他の契約の予定価格を類推されるおそれがあるため公表しない","×","○"))</f>
        <v/>
      </c>
    </row>
    <row r="68" spans="1:16" s="51" customFormat="1" ht="60" hidden="1" customHeight="1" x14ac:dyDescent="0.15">
      <c r="A68" s="66" t="str">
        <f>IF(MAX([1]令和3年度契約状況調査票!C61:E306)&gt;=ROW()-5,ROW()-5,"")</f>
        <v/>
      </c>
      <c r="B68" s="23" t="str">
        <f>IF(A68="","",VLOOKUP(A68,[1]令和3年度契約状況調査票!$E:$AR,5,FALSE))</f>
        <v/>
      </c>
      <c r="C68" s="24" t="str">
        <f>IF(A68="","",VLOOKUP(A68,[1]令和3年度契約状況調査票!$E:$AR,6,FALSE))</f>
        <v/>
      </c>
      <c r="D68" s="67" t="str">
        <f>IF(A68="","",VLOOKUP(A68,[1]令和3年度契約状況調査票!$E:$AR,9,FALSE))</f>
        <v/>
      </c>
      <c r="E68" s="23" t="str">
        <f>IF(A68="","",VLOOKUP(A68,[1]令和3年度契約状況調査票!$E:$AR,10,FALSE))</f>
        <v/>
      </c>
      <c r="F68" s="26" t="str">
        <f>IF(A68="","",VLOOKUP(A68,[1]令和3年度契約状況調査票!$E:$AR,11,FALSE))</f>
        <v/>
      </c>
      <c r="G68" s="27" t="str">
        <f>IF(A68="","",IF(VLOOKUP(A68,[1]令和3年度契約状況調査票!$E:$AR,12,FALSE)="②一般競争入札（総合評価方式）","一般競争入札"&amp;CHAR(10)&amp;"（総合評価方式）","一般競争入札"))</f>
        <v/>
      </c>
      <c r="H68" s="28" t="str">
        <f>IF(A68="","",IF(VLOOKUP(A68,[1]令和3年度契約状況調査票!$E:$AR,21,FALSE)="②同種の他の契約の予定価格を類推されるおそれがあるため公表しない","同種の他の契約の予定価格を類推されるおそれがあるため公表しない",IF(VLOOKUP(A68,[1]令和3年度契約状況調査票!$E:$AR,21,FALSE)="－","－",IF(VLOOKUP(A68,[1]令和3年度契約状況調査票!$E:$AR,7,FALSE)&lt;&gt;"",TEXT(VLOOKUP(A68,[1]令和3年度契約状況調査票!$E:$AR,14,FALSE),"#,##0円")&amp;CHAR(10)&amp;"(A)",VLOOKUP(A68,[1]令和3年度契約状況調査票!$E:$AR,14,FALSE)))))</f>
        <v/>
      </c>
      <c r="I68" s="28" t="str">
        <f>IF(A68="","",VLOOKUP(A68,[1]令和3年度契約状況調査票!$E:$AR,15,FALSE))</f>
        <v/>
      </c>
      <c r="J68" s="29" t="str">
        <f>IF(A68="","",IF(VLOOKUP(A68,[1]令和3年度契約状況調査票!$E:$AR,21,FALSE)="②同種の他の契約の予定価格を類推されるおそれがあるため公表しない","－",IF(VLOOKUP(A68,[1]令和3年度契約状況調査票!$E:$AR,21,FALSE)="－","－",IF(VLOOKUP(A68,[1]令和3年度契約状況調査票!$E:$AR,7,FALSE)&lt;&gt;"",TEXT(VLOOKUP(A68,[1]令和3年度契約状況調査票!$E:$AR,17,FALSE),"#.0%")&amp;CHAR(10)&amp;"(B/A×100)",VLOOKUP(A68,[1]令和3年度契約状況調査票!$E:$AR,17,FALSE)))))</f>
        <v/>
      </c>
      <c r="K68" s="30" t="str">
        <f>IF(A68="","",IF(VLOOKUP(A68,[1]令和3年度契約状況調査票!$E:$AR,27,FALSE)="①公益社団法人","公社",IF(VLOOKUP(A68,[1]令和3年度契約状況調査票!$E:$AR,27,FALSE)="②公益財団法人","公財","")))</f>
        <v/>
      </c>
      <c r="L68" s="30" t="str">
        <f>IF(A68="","",VLOOKUP(A68,[1]令和3年度契約状況調査票!$E:$AR,28,FALSE))</f>
        <v/>
      </c>
      <c r="M68" s="31" t="str">
        <f>IF(A68="","",IF(VLOOKUP(A68,[1]令和3年度契約状況調査票!$E:$AR,28,FALSE)="国所管",VLOOKUP(A68,[1]令和3年度契約状況調査票!$E:$AR,22,FALSE),""))</f>
        <v/>
      </c>
      <c r="N68" s="32" t="str">
        <f>IF(A68="","",IF(AND(P68="○",O68="分担契約/単価契約"),"単価契約"&amp;CHAR(10)&amp;"予定調達総額 "&amp;TEXT(VLOOKUP(A68,[1]令和3年度契約状況調査票!$E:$AR,16,FALSE),"#,##0円")&amp;"(B)"&amp;CHAR(10)&amp;"分担契約"&amp;CHAR(10)&amp;VLOOKUP(A68,[1]令和3年度契約状況調査票!$E:$AR,32,FALSE),IF(AND(P68="○",O68="分担契約"),"分担契約"&amp;CHAR(10)&amp;"契約総額 "&amp;TEXT(VLOOKUP(A68,[1]令和3年度契約状況調査票!$E:$AR,16,FALSE),"#,##0円")&amp;"(B)"&amp;CHAR(10)&amp;VLOOKUP(A68,[1]令和3年度契約状況調査票!$E:$AR,32,FALSE),(IF(O68="分担契約/単価契約","単価契約"&amp;CHAR(10)&amp;"予定調達総額 "&amp;TEXT(VLOOKUP(A68,[1]令和3年度契約状況調査票!$E:$AR,16,FALSE),"#,##0円")&amp;CHAR(10)&amp;"分担契約"&amp;CHAR(10)&amp;VLOOKUP(A68,[1]令和3年度契約状況調査票!$E:$AR,32,FALSE),IF(O68="分担契約","分担契約"&amp;CHAR(10)&amp;"契約総額 "&amp;TEXT(VLOOKUP(A68,[1]令和3年度契約状況調査票!$E:$AR,16,FALSE),"#,##0円")&amp;CHAR(10)&amp;VLOOKUP(A68,[1]令和3年度契約状況調査票!$E:$AR,32,FALSE),IF(O68="単価契約","単価契約"&amp;CHAR(10)&amp;"予定調達総額 "&amp;TEXT(VLOOKUP(A68,[1]令和3年度契約状況調査票!$E:$AR,16,FALSE),"#,##0円")&amp;CHAR(10)&amp;VLOOKUP(A68,[1]令和3年度契約状況調査票!$E:$AR,32,FALSE),VLOOKUP(A68,[1]令和3年度契約状況調査票!$E:$AR,32,FALSE))))))))</f>
        <v/>
      </c>
      <c r="O68" s="51" t="str">
        <f>IF(A68="","",VLOOKUP(A68,[1]令和3年度契約状況調査票!$E:$BY,53,FALSE))</f>
        <v/>
      </c>
      <c r="P68" s="51" t="str">
        <f>IF(A68="","",IF(VLOOKUP(A68,[1]令和3年度契約状況調査票!$E:$AR,21,FALSE)="②同種の他の契約の予定価格を類推されるおそれがあるため公表しない","×","○"))</f>
        <v/>
      </c>
    </row>
    <row r="69" spans="1:16" s="51" customFormat="1" ht="60" hidden="1" customHeight="1" x14ac:dyDescent="0.15">
      <c r="A69" s="66" t="str">
        <f>IF(MAX([1]令和3年度契約状況調査票!C62:E307)&gt;=ROW()-5,ROW()-5,"")</f>
        <v/>
      </c>
      <c r="B69" s="23" t="str">
        <f>IF(A69="","",VLOOKUP(A69,[1]令和3年度契約状況調査票!$E:$AR,5,FALSE))</f>
        <v/>
      </c>
      <c r="C69" s="24" t="str">
        <f>IF(A69="","",VLOOKUP(A69,[1]令和3年度契約状況調査票!$E:$AR,6,FALSE))</f>
        <v/>
      </c>
      <c r="D69" s="67" t="str">
        <f>IF(A69="","",VLOOKUP(A69,[1]令和3年度契約状況調査票!$E:$AR,9,FALSE))</f>
        <v/>
      </c>
      <c r="E69" s="23" t="str">
        <f>IF(A69="","",VLOOKUP(A69,[1]令和3年度契約状況調査票!$E:$AR,10,FALSE))</f>
        <v/>
      </c>
      <c r="F69" s="26" t="str">
        <f>IF(A69="","",VLOOKUP(A69,[1]令和3年度契約状況調査票!$E:$AR,11,FALSE))</f>
        <v/>
      </c>
      <c r="G69" s="27" t="str">
        <f>IF(A69="","",IF(VLOOKUP(A69,[1]令和3年度契約状況調査票!$E:$AR,12,FALSE)="②一般競争入札（総合評価方式）","一般競争入札"&amp;CHAR(10)&amp;"（総合評価方式）","一般競争入札"))</f>
        <v/>
      </c>
      <c r="H69" s="28" t="str">
        <f>IF(A69="","",IF(VLOOKUP(A69,[1]令和3年度契約状況調査票!$E:$AR,21,FALSE)="②同種の他の契約の予定価格を類推されるおそれがあるため公表しない","同種の他の契約の予定価格を類推されるおそれがあるため公表しない",IF(VLOOKUP(A69,[1]令和3年度契約状況調査票!$E:$AR,21,FALSE)="－","－",IF(VLOOKUP(A69,[1]令和3年度契約状況調査票!$E:$AR,7,FALSE)&lt;&gt;"",TEXT(VLOOKUP(A69,[1]令和3年度契約状況調査票!$E:$AR,14,FALSE),"#,##0円")&amp;CHAR(10)&amp;"(A)",VLOOKUP(A69,[1]令和3年度契約状況調査票!$E:$AR,14,FALSE)))))</f>
        <v/>
      </c>
      <c r="I69" s="28" t="str">
        <f>IF(A69="","",VLOOKUP(A69,[1]令和3年度契約状況調査票!$E:$AR,15,FALSE))</f>
        <v/>
      </c>
      <c r="J69" s="29" t="str">
        <f>IF(A69="","",IF(VLOOKUP(A69,[1]令和3年度契約状況調査票!$E:$AR,21,FALSE)="②同種の他の契約の予定価格を類推されるおそれがあるため公表しない","－",IF(VLOOKUP(A69,[1]令和3年度契約状況調査票!$E:$AR,21,FALSE)="－","－",IF(VLOOKUP(A69,[1]令和3年度契約状況調査票!$E:$AR,7,FALSE)&lt;&gt;"",TEXT(VLOOKUP(A69,[1]令和3年度契約状況調査票!$E:$AR,17,FALSE),"#.0%")&amp;CHAR(10)&amp;"(B/A×100)",VLOOKUP(A69,[1]令和3年度契約状況調査票!$E:$AR,17,FALSE)))))</f>
        <v/>
      </c>
      <c r="K69" s="30" t="str">
        <f>IF(A69="","",IF(VLOOKUP(A69,[1]令和3年度契約状況調査票!$E:$AR,27,FALSE)="①公益社団法人","公社",IF(VLOOKUP(A69,[1]令和3年度契約状況調査票!$E:$AR,27,FALSE)="②公益財団法人","公財","")))</f>
        <v/>
      </c>
      <c r="L69" s="30" t="str">
        <f>IF(A69="","",VLOOKUP(A69,[1]令和3年度契約状況調査票!$E:$AR,28,FALSE))</f>
        <v/>
      </c>
      <c r="M69" s="31" t="str">
        <f>IF(A69="","",IF(VLOOKUP(A69,[1]令和3年度契約状況調査票!$E:$AR,28,FALSE)="国所管",VLOOKUP(A69,[1]令和3年度契約状況調査票!$E:$AR,22,FALSE),""))</f>
        <v/>
      </c>
      <c r="N69" s="32" t="str">
        <f>IF(A69="","",IF(AND(P69="○",O69="分担契約/単価契約"),"単価契約"&amp;CHAR(10)&amp;"予定調達総額 "&amp;TEXT(VLOOKUP(A69,[1]令和3年度契約状況調査票!$E:$AR,16,FALSE),"#,##0円")&amp;"(B)"&amp;CHAR(10)&amp;"分担契約"&amp;CHAR(10)&amp;VLOOKUP(A69,[1]令和3年度契約状況調査票!$E:$AR,32,FALSE),IF(AND(P69="○",O69="分担契約"),"分担契約"&amp;CHAR(10)&amp;"契約総額 "&amp;TEXT(VLOOKUP(A69,[1]令和3年度契約状況調査票!$E:$AR,16,FALSE),"#,##0円")&amp;"(B)"&amp;CHAR(10)&amp;VLOOKUP(A69,[1]令和3年度契約状況調査票!$E:$AR,32,FALSE),(IF(O69="分担契約/単価契約","単価契約"&amp;CHAR(10)&amp;"予定調達総額 "&amp;TEXT(VLOOKUP(A69,[1]令和3年度契約状況調査票!$E:$AR,16,FALSE),"#,##0円")&amp;CHAR(10)&amp;"分担契約"&amp;CHAR(10)&amp;VLOOKUP(A69,[1]令和3年度契約状況調査票!$E:$AR,32,FALSE),IF(O69="分担契約","分担契約"&amp;CHAR(10)&amp;"契約総額 "&amp;TEXT(VLOOKUP(A69,[1]令和3年度契約状況調査票!$E:$AR,16,FALSE),"#,##0円")&amp;CHAR(10)&amp;VLOOKUP(A69,[1]令和3年度契約状況調査票!$E:$AR,32,FALSE),IF(O69="単価契約","単価契約"&amp;CHAR(10)&amp;"予定調達総額 "&amp;TEXT(VLOOKUP(A69,[1]令和3年度契約状況調査票!$E:$AR,16,FALSE),"#,##0円")&amp;CHAR(10)&amp;VLOOKUP(A69,[1]令和3年度契約状況調査票!$E:$AR,32,FALSE),VLOOKUP(A69,[1]令和3年度契約状況調査票!$E:$AR,32,FALSE))))))))</f>
        <v/>
      </c>
      <c r="O69" s="51" t="str">
        <f>IF(A69="","",VLOOKUP(A69,[1]令和3年度契約状況調査票!$E:$BY,53,FALSE))</f>
        <v/>
      </c>
      <c r="P69" s="51" t="str">
        <f>IF(A69="","",IF(VLOOKUP(A69,[1]令和3年度契約状況調査票!$E:$AR,21,FALSE)="②同種の他の契約の予定価格を類推されるおそれがあるため公表しない","×","○"))</f>
        <v/>
      </c>
    </row>
    <row r="70" spans="1:16" s="51" customFormat="1" ht="60" hidden="1" customHeight="1" x14ac:dyDescent="0.15">
      <c r="A70" s="66" t="str">
        <f>IF(MAX([1]令和3年度契約状況調査票!C63:E308)&gt;=ROW()-5,ROW()-5,"")</f>
        <v/>
      </c>
      <c r="B70" s="23" t="str">
        <f>IF(A70="","",VLOOKUP(A70,[1]令和3年度契約状況調査票!$E:$AR,5,FALSE))</f>
        <v/>
      </c>
      <c r="C70" s="24" t="str">
        <f>IF(A70="","",VLOOKUP(A70,[1]令和3年度契約状況調査票!$E:$AR,6,FALSE))</f>
        <v/>
      </c>
      <c r="D70" s="67" t="str">
        <f>IF(A70="","",VLOOKUP(A70,[1]令和3年度契約状況調査票!$E:$AR,9,FALSE))</f>
        <v/>
      </c>
      <c r="E70" s="23" t="str">
        <f>IF(A70="","",VLOOKUP(A70,[1]令和3年度契約状況調査票!$E:$AR,10,FALSE))</f>
        <v/>
      </c>
      <c r="F70" s="26" t="str">
        <f>IF(A70="","",VLOOKUP(A70,[1]令和3年度契約状況調査票!$E:$AR,11,FALSE))</f>
        <v/>
      </c>
      <c r="G70" s="27" t="str">
        <f>IF(A70="","",IF(VLOOKUP(A70,[1]令和3年度契約状況調査票!$E:$AR,12,FALSE)="②一般競争入札（総合評価方式）","一般競争入札"&amp;CHAR(10)&amp;"（総合評価方式）","一般競争入札"))</f>
        <v/>
      </c>
      <c r="H70" s="28" t="str">
        <f>IF(A70="","",IF(VLOOKUP(A70,[1]令和3年度契約状況調査票!$E:$AR,21,FALSE)="②同種の他の契約の予定価格を類推されるおそれがあるため公表しない","同種の他の契約の予定価格を類推されるおそれがあるため公表しない",IF(VLOOKUP(A70,[1]令和3年度契約状況調査票!$E:$AR,21,FALSE)="－","－",IF(VLOOKUP(A70,[1]令和3年度契約状況調査票!$E:$AR,7,FALSE)&lt;&gt;"",TEXT(VLOOKUP(A70,[1]令和3年度契約状況調査票!$E:$AR,14,FALSE),"#,##0円")&amp;CHAR(10)&amp;"(A)",VLOOKUP(A70,[1]令和3年度契約状況調査票!$E:$AR,14,FALSE)))))</f>
        <v/>
      </c>
      <c r="I70" s="28" t="str">
        <f>IF(A70="","",VLOOKUP(A70,[1]令和3年度契約状況調査票!$E:$AR,15,FALSE))</f>
        <v/>
      </c>
      <c r="J70" s="29" t="str">
        <f>IF(A70="","",IF(VLOOKUP(A70,[1]令和3年度契約状況調査票!$E:$AR,21,FALSE)="②同種の他の契約の予定価格を類推されるおそれがあるため公表しない","－",IF(VLOOKUP(A70,[1]令和3年度契約状況調査票!$E:$AR,21,FALSE)="－","－",IF(VLOOKUP(A70,[1]令和3年度契約状況調査票!$E:$AR,7,FALSE)&lt;&gt;"",TEXT(VLOOKUP(A70,[1]令和3年度契約状況調査票!$E:$AR,17,FALSE),"#.0%")&amp;CHAR(10)&amp;"(B/A×100)",VLOOKUP(A70,[1]令和3年度契約状況調査票!$E:$AR,17,FALSE)))))</f>
        <v/>
      </c>
      <c r="K70" s="30" t="str">
        <f>IF(A70="","",IF(VLOOKUP(A70,[1]令和3年度契約状況調査票!$E:$AR,27,FALSE)="①公益社団法人","公社",IF(VLOOKUP(A70,[1]令和3年度契約状況調査票!$E:$AR,27,FALSE)="②公益財団法人","公財","")))</f>
        <v/>
      </c>
      <c r="L70" s="30" t="str">
        <f>IF(A70="","",VLOOKUP(A70,[1]令和3年度契約状況調査票!$E:$AR,28,FALSE))</f>
        <v/>
      </c>
      <c r="M70" s="31" t="str">
        <f>IF(A70="","",IF(VLOOKUP(A70,[1]令和3年度契約状況調査票!$E:$AR,28,FALSE)="国所管",VLOOKUP(A70,[1]令和3年度契約状況調査票!$E:$AR,22,FALSE),""))</f>
        <v/>
      </c>
      <c r="N70" s="32" t="str">
        <f>IF(A70="","",IF(AND(P70="○",O70="分担契約/単価契約"),"単価契約"&amp;CHAR(10)&amp;"予定調達総額 "&amp;TEXT(VLOOKUP(A70,[1]令和3年度契約状況調査票!$E:$AR,16,FALSE),"#,##0円")&amp;"(B)"&amp;CHAR(10)&amp;"分担契約"&amp;CHAR(10)&amp;VLOOKUP(A70,[1]令和3年度契約状況調査票!$E:$AR,32,FALSE),IF(AND(P70="○",O70="分担契約"),"分担契約"&amp;CHAR(10)&amp;"契約総額 "&amp;TEXT(VLOOKUP(A70,[1]令和3年度契約状況調査票!$E:$AR,16,FALSE),"#,##0円")&amp;"(B)"&amp;CHAR(10)&amp;VLOOKUP(A70,[1]令和3年度契約状況調査票!$E:$AR,32,FALSE),(IF(O70="分担契約/単価契約","単価契約"&amp;CHAR(10)&amp;"予定調達総額 "&amp;TEXT(VLOOKUP(A70,[1]令和3年度契約状況調査票!$E:$AR,16,FALSE),"#,##0円")&amp;CHAR(10)&amp;"分担契約"&amp;CHAR(10)&amp;VLOOKUP(A70,[1]令和3年度契約状況調査票!$E:$AR,32,FALSE),IF(O70="分担契約","分担契約"&amp;CHAR(10)&amp;"契約総額 "&amp;TEXT(VLOOKUP(A70,[1]令和3年度契約状況調査票!$E:$AR,16,FALSE),"#,##0円")&amp;CHAR(10)&amp;VLOOKUP(A70,[1]令和3年度契約状況調査票!$E:$AR,32,FALSE),IF(O70="単価契約","単価契約"&amp;CHAR(10)&amp;"予定調達総額 "&amp;TEXT(VLOOKUP(A70,[1]令和3年度契約状況調査票!$E:$AR,16,FALSE),"#,##0円")&amp;CHAR(10)&amp;VLOOKUP(A70,[1]令和3年度契約状況調査票!$E:$AR,32,FALSE),VLOOKUP(A70,[1]令和3年度契約状況調査票!$E:$AR,32,FALSE))))))))</f>
        <v/>
      </c>
      <c r="O70" s="51" t="str">
        <f>IF(A70="","",VLOOKUP(A70,[1]令和3年度契約状況調査票!$E:$BY,53,FALSE))</f>
        <v/>
      </c>
      <c r="P70" s="51" t="str">
        <f>IF(A70="","",IF(VLOOKUP(A70,[1]令和3年度契約状況調査票!$E:$AR,21,FALSE)="②同種の他の契約の予定価格を類推されるおそれがあるため公表しない","×","○"))</f>
        <v/>
      </c>
    </row>
    <row r="71" spans="1:16" s="51" customFormat="1" ht="60" hidden="1" customHeight="1" x14ac:dyDescent="0.15">
      <c r="A71" s="66" t="str">
        <f>IF(MAX([1]令和3年度契約状況調査票!C64:E309)&gt;=ROW()-5,ROW()-5,"")</f>
        <v/>
      </c>
      <c r="B71" s="23" t="str">
        <f>IF(A71="","",VLOOKUP(A71,[1]令和3年度契約状況調査票!$E:$AR,5,FALSE))</f>
        <v/>
      </c>
      <c r="C71" s="24" t="str">
        <f>IF(A71="","",VLOOKUP(A71,[1]令和3年度契約状況調査票!$E:$AR,6,FALSE))</f>
        <v/>
      </c>
      <c r="D71" s="67" t="str">
        <f>IF(A71="","",VLOOKUP(A71,[1]令和3年度契約状況調査票!$E:$AR,9,FALSE))</f>
        <v/>
      </c>
      <c r="E71" s="23" t="str">
        <f>IF(A71="","",VLOOKUP(A71,[1]令和3年度契約状況調査票!$E:$AR,10,FALSE))</f>
        <v/>
      </c>
      <c r="F71" s="26" t="str">
        <f>IF(A71="","",VLOOKUP(A71,[1]令和3年度契約状況調査票!$E:$AR,11,FALSE))</f>
        <v/>
      </c>
      <c r="G71" s="27" t="str">
        <f>IF(A71="","",IF(VLOOKUP(A71,[1]令和3年度契約状況調査票!$E:$AR,12,FALSE)="②一般競争入札（総合評価方式）","一般競争入札"&amp;CHAR(10)&amp;"（総合評価方式）","一般競争入札"))</f>
        <v/>
      </c>
      <c r="H71" s="28" t="str">
        <f>IF(A71="","",IF(VLOOKUP(A71,[1]令和3年度契約状況調査票!$E:$AR,21,FALSE)="②同種の他の契約の予定価格を類推されるおそれがあるため公表しない","同種の他の契約の予定価格を類推されるおそれがあるため公表しない",IF(VLOOKUP(A71,[1]令和3年度契約状況調査票!$E:$AR,21,FALSE)="－","－",IF(VLOOKUP(A71,[1]令和3年度契約状況調査票!$E:$AR,7,FALSE)&lt;&gt;"",TEXT(VLOOKUP(A71,[1]令和3年度契約状況調査票!$E:$AR,14,FALSE),"#,##0円")&amp;CHAR(10)&amp;"(A)",VLOOKUP(A71,[1]令和3年度契約状況調査票!$E:$AR,14,FALSE)))))</f>
        <v/>
      </c>
      <c r="I71" s="28" t="str">
        <f>IF(A71="","",VLOOKUP(A71,[1]令和3年度契約状況調査票!$E:$AR,15,FALSE))</f>
        <v/>
      </c>
      <c r="J71" s="29" t="str">
        <f>IF(A71="","",IF(VLOOKUP(A71,[1]令和3年度契約状況調査票!$E:$AR,21,FALSE)="②同種の他の契約の予定価格を類推されるおそれがあるため公表しない","－",IF(VLOOKUP(A71,[1]令和3年度契約状況調査票!$E:$AR,21,FALSE)="－","－",IF(VLOOKUP(A71,[1]令和3年度契約状況調査票!$E:$AR,7,FALSE)&lt;&gt;"",TEXT(VLOOKUP(A71,[1]令和3年度契約状況調査票!$E:$AR,17,FALSE),"#.0%")&amp;CHAR(10)&amp;"(B/A×100)",VLOOKUP(A71,[1]令和3年度契約状況調査票!$E:$AR,17,FALSE)))))</f>
        <v/>
      </c>
      <c r="K71" s="30" t="str">
        <f>IF(A71="","",IF(VLOOKUP(A71,[1]令和3年度契約状況調査票!$E:$AR,27,FALSE)="①公益社団法人","公社",IF(VLOOKUP(A71,[1]令和3年度契約状況調査票!$E:$AR,27,FALSE)="②公益財団法人","公財","")))</f>
        <v/>
      </c>
      <c r="L71" s="30" t="str">
        <f>IF(A71="","",VLOOKUP(A71,[1]令和3年度契約状況調査票!$E:$AR,28,FALSE))</f>
        <v/>
      </c>
      <c r="M71" s="31" t="str">
        <f>IF(A71="","",IF(VLOOKUP(A71,[1]令和3年度契約状況調査票!$E:$AR,28,FALSE)="国所管",VLOOKUP(A71,[1]令和3年度契約状況調査票!$E:$AR,22,FALSE),""))</f>
        <v/>
      </c>
      <c r="N71" s="32" t="str">
        <f>IF(A71="","",IF(AND(P71="○",O71="分担契約/単価契約"),"単価契約"&amp;CHAR(10)&amp;"予定調達総額 "&amp;TEXT(VLOOKUP(A71,[1]令和3年度契約状況調査票!$E:$AR,16,FALSE),"#,##0円")&amp;"(B)"&amp;CHAR(10)&amp;"分担契約"&amp;CHAR(10)&amp;VLOOKUP(A71,[1]令和3年度契約状況調査票!$E:$AR,32,FALSE),IF(AND(P71="○",O71="分担契約"),"分担契約"&amp;CHAR(10)&amp;"契約総額 "&amp;TEXT(VLOOKUP(A71,[1]令和3年度契約状況調査票!$E:$AR,16,FALSE),"#,##0円")&amp;"(B)"&amp;CHAR(10)&amp;VLOOKUP(A71,[1]令和3年度契約状況調査票!$E:$AR,32,FALSE),(IF(O71="分担契約/単価契約","単価契約"&amp;CHAR(10)&amp;"予定調達総額 "&amp;TEXT(VLOOKUP(A71,[1]令和3年度契約状況調査票!$E:$AR,16,FALSE),"#,##0円")&amp;CHAR(10)&amp;"分担契約"&amp;CHAR(10)&amp;VLOOKUP(A71,[1]令和3年度契約状況調査票!$E:$AR,32,FALSE),IF(O71="分担契約","分担契約"&amp;CHAR(10)&amp;"契約総額 "&amp;TEXT(VLOOKUP(A71,[1]令和3年度契約状況調査票!$E:$AR,16,FALSE),"#,##0円")&amp;CHAR(10)&amp;VLOOKUP(A71,[1]令和3年度契約状況調査票!$E:$AR,32,FALSE),IF(O71="単価契約","単価契約"&amp;CHAR(10)&amp;"予定調達総額 "&amp;TEXT(VLOOKUP(A71,[1]令和3年度契約状況調査票!$E:$AR,16,FALSE),"#,##0円")&amp;CHAR(10)&amp;VLOOKUP(A71,[1]令和3年度契約状況調査票!$E:$AR,32,FALSE),VLOOKUP(A71,[1]令和3年度契約状況調査票!$E:$AR,32,FALSE))))))))</f>
        <v/>
      </c>
      <c r="O71" s="51" t="str">
        <f>IF(A71="","",VLOOKUP(A71,[1]令和3年度契約状況調査票!$E:$BY,53,FALSE))</f>
        <v/>
      </c>
      <c r="P71" s="51" t="str">
        <f>IF(A71="","",IF(VLOOKUP(A71,[1]令和3年度契約状況調査票!$E:$AR,21,FALSE)="②同種の他の契約の予定価格を類推されるおそれがあるため公表しない","×","○"))</f>
        <v/>
      </c>
    </row>
    <row r="72" spans="1:16" s="51" customFormat="1" ht="60" hidden="1" customHeight="1" x14ac:dyDescent="0.15">
      <c r="A72" s="66" t="str">
        <f>IF(MAX([1]令和3年度契約状況調査票!C65:E310)&gt;=ROW()-5,ROW()-5,"")</f>
        <v/>
      </c>
      <c r="B72" s="23" t="str">
        <f>IF(A72="","",VLOOKUP(A72,[1]令和3年度契約状況調査票!$E:$AR,5,FALSE))</f>
        <v/>
      </c>
      <c r="C72" s="24" t="str">
        <f>IF(A72="","",VLOOKUP(A72,[1]令和3年度契約状況調査票!$E:$AR,6,FALSE))</f>
        <v/>
      </c>
      <c r="D72" s="67" t="str">
        <f>IF(A72="","",VLOOKUP(A72,[1]令和3年度契約状況調査票!$E:$AR,9,FALSE))</f>
        <v/>
      </c>
      <c r="E72" s="23" t="str">
        <f>IF(A72="","",VLOOKUP(A72,[1]令和3年度契約状況調査票!$E:$AR,10,FALSE))</f>
        <v/>
      </c>
      <c r="F72" s="26" t="str">
        <f>IF(A72="","",VLOOKUP(A72,[1]令和3年度契約状況調査票!$E:$AR,11,FALSE))</f>
        <v/>
      </c>
      <c r="G72" s="27" t="str">
        <f>IF(A72="","",IF(VLOOKUP(A72,[1]令和3年度契約状況調査票!$E:$AR,12,FALSE)="②一般競争入札（総合評価方式）","一般競争入札"&amp;CHAR(10)&amp;"（総合評価方式）","一般競争入札"))</f>
        <v/>
      </c>
      <c r="H72" s="28" t="str">
        <f>IF(A72="","",IF(VLOOKUP(A72,[1]令和3年度契約状況調査票!$E:$AR,21,FALSE)="②同種の他の契約の予定価格を類推されるおそれがあるため公表しない","同種の他の契約の予定価格を類推されるおそれがあるため公表しない",IF(VLOOKUP(A72,[1]令和3年度契約状況調査票!$E:$AR,21,FALSE)="－","－",IF(VLOOKUP(A72,[1]令和3年度契約状況調査票!$E:$AR,7,FALSE)&lt;&gt;"",TEXT(VLOOKUP(A72,[1]令和3年度契約状況調査票!$E:$AR,14,FALSE),"#,##0円")&amp;CHAR(10)&amp;"(A)",VLOOKUP(A72,[1]令和3年度契約状況調査票!$E:$AR,14,FALSE)))))</f>
        <v/>
      </c>
      <c r="I72" s="28" t="str">
        <f>IF(A72="","",VLOOKUP(A72,[1]令和3年度契約状況調査票!$E:$AR,15,FALSE))</f>
        <v/>
      </c>
      <c r="J72" s="29" t="str">
        <f>IF(A72="","",IF(VLOOKUP(A72,[1]令和3年度契約状況調査票!$E:$AR,21,FALSE)="②同種の他の契約の予定価格を類推されるおそれがあるため公表しない","－",IF(VLOOKUP(A72,[1]令和3年度契約状況調査票!$E:$AR,21,FALSE)="－","－",IF(VLOOKUP(A72,[1]令和3年度契約状況調査票!$E:$AR,7,FALSE)&lt;&gt;"",TEXT(VLOOKUP(A72,[1]令和3年度契約状況調査票!$E:$AR,17,FALSE),"#.0%")&amp;CHAR(10)&amp;"(B/A×100)",VLOOKUP(A72,[1]令和3年度契約状況調査票!$E:$AR,17,FALSE)))))</f>
        <v/>
      </c>
      <c r="K72" s="30" t="str">
        <f>IF(A72="","",IF(VLOOKUP(A72,[1]令和3年度契約状況調査票!$E:$AR,27,FALSE)="①公益社団法人","公社",IF(VLOOKUP(A72,[1]令和3年度契約状況調査票!$E:$AR,27,FALSE)="②公益財団法人","公財","")))</f>
        <v/>
      </c>
      <c r="L72" s="30" t="str">
        <f>IF(A72="","",VLOOKUP(A72,[1]令和3年度契約状況調査票!$E:$AR,28,FALSE))</f>
        <v/>
      </c>
      <c r="M72" s="31" t="str">
        <f>IF(A72="","",IF(VLOOKUP(A72,[1]令和3年度契約状況調査票!$E:$AR,28,FALSE)="国所管",VLOOKUP(A72,[1]令和3年度契約状況調査票!$E:$AR,22,FALSE),""))</f>
        <v/>
      </c>
      <c r="N72" s="32" t="str">
        <f>IF(A72="","",IF(AND(P72="○",O72="分担契約/単価契約"),"単価契約"&amp;CHAR(10)&amp;"予定調達総額 "&amp;TEXT(VLOOKUP(A72,[1]令和3年度契約状況調査票!$E:$AR,16,FALSE),"#,##0円")&amp;"(B)"&amp;CHAR(10)&amp;"分担契約"&amp;CHAR(10)&amp;VLOOKUP(A72,[1]令和3年度契約状況調査票!$E:$AR,32,FALSE),IF(AND(P72="○",O72="分担契約"),"分担契約"&amp;CHAR(10)&amp;"契約総額 "&amp;TEXT(VLOOKUP(A72,[1]令和3年度契約状況調査票!$E:$AR,16,FALSE),"#,##0円")&amp;"(B)"&amp;CHAR(10)&amp;VLOOKUP(A72,[1]令和3年度契約状況調査票!$E:$AR,32,FALSE),(IF(O72="分担契約/単価契約","単価契約"&amp;CHAR(10)&amp;"予定調達総額 "&amp;TEXT(VLOOKUP(A72,[1]令和3年度契約状況調査票!$E:$AR,16,FALSE),"#,##0円")&amp;CHAR(10)&amp;"分担契約"&amp;CHAR(10)&amp;VLOOKUP(A72,[1]令和3年度契約状況調査票!$E:$AR,32,FALSE),IF(O72="分担契約","分担契約"&amp;CHAR(10)&amp;"契約総額 "&amp;TEXT(VLOOKUP(A72,[1]令和3年度契約状況調査票!$E:$AR,16,FALSE),"#,##0円")&amp;CHAR(10)&amp;VLOOKUP(A72,[1]令和3年度契約状況調査票!$E:$AR,32,FALSE),IF(O72="単価契約","単価契約"&amp;CHAR(10)&amp;"予定調達総額 "&amp;TEXT(VLOOKUP(A72,[1]令和3年度契約状況調査票!$E:$AR,16,FALSE),"#,##0円")&amp;CHAR(10)&amp;VLOOKUP(A72,[1]令和3年度契約状況調査票!$E:$AR,32,FALSE),VLOOKUP(A72,[1]令和3年度契約状況調査票!$E:$AR,32,FALSE))))))))</f>
        <v/>
      </c>
      <c r="O72" s="51" t="str">
        <f>IF(A72="","",VLOOKUP(A72,[1]令和3年度契約状況調査票!$E:$BY,53,FALSE))</f>
        <v/>
      </c>
      <c r="P72" s="51" t="str">
        <f>IF(A72="","",IF(VLOOKUP(A72,[1]令和3年度契約状況調査票!$E:$AR,21,FALSE)="②同種の他の契約の予定価格を類推されるおそれがあるため公表しない","×","○"))</f>
        <v/>
      </c>
    </row>
    <row r="73" spans="1:16" s="51" customFormat="1" ht="60" hidden="1" customHeight="1" x14ac:dyDescent="0.15">
      <c r="A73" s="66" t="str">
        <f>IF(MAX([1]令和3年度契約状況調査票!C66:E311)&gt;=ROW()-5,ROW()-5,"")</f>
        <v/>
      </c>
      <c r="B73" s="23" t="str">
        <f>IF(A73="","",VLOOKUP(A73,[1]令和3年度契約状況調査票!$E:$AR,5,FALSE))</f>
        <v/>
      </c>
      <c r="C73" s="24" t="str">
        <f>IF(A73="","",VLOOKUP(A73,[1]令和3年度契約状況調査票!$E:$AR,6,FALSE))</f>
        <v/>
      </c>
      <c r="D73" s="67" t="str">
        <f>IF(A73="","",VLOOKUP(A73,[1]令和3年度契約状況調査票!$E:$AR,9,FALSE))</f>
        <v/>
      </c>
      <c r="E73" s="23" t="str">
        <f>IF(A73="","",VLOOKUP(A73,[1]令和3年度契約状況調査票!$E:$AR,10,FALSE))</f>
        <v/>
      </c>
      <c r="F73" s="26" t="str">
        <f>IF(A73="","",VLOOKUP(A73,[1]令和3年度契約状況調査票!$E:$AR,11,FALSE))</f>
        <v/>
      </c>
      <c r="G73" s="27" t="str">
        <f>IF(A73="","",IF(VLOOKUP(A73,[1]令和3年度契約状況調査票!$E:$AR,12,FALSE)="②一般競争入札（総合評価方式）","一般競争入札"&amp;CHAR(10)&amp;"（総合評価方式）","一般競争入札"))</f>
        <v/>
      </c>
      <c r="H73" s="28" t="str">
        <f>IF(A73="","",IF(VLOOKUP(A73,[1]令和3年度契約状況調査票!$E:$AR,21,FALSE)="②同種の他の契約の予定価格を類推されるおそれがあるため公表しない","同種の他の契約の予定価格を類推されるおそれがあるため公表しない",IF(VLOOKUP(A73,[1]令和3年度契約状況調査票!$E:$AR,21,FALSE)="－","－",IF(VLOOKUP(A73,[1]令和3年度契約状況調査票!$E:$AR,7,FALSE)&lt;&gt;"",TEXT(VLOOKUP(A73,[1]令和3年度契約状況調査票!$E:$AR,14,FALSE),"#,##0円")&amp;CHAR(10)&amp;"(A)",VLOOKUP(A73,[1]令和3年度契約状況調査票!$E:$AR,14,FALSE)))))</f>
        <v/>
      </c>
      <c r="I73" s="28" t="str">
        <f>IF(A73="","",VLOOKUP(A73,[1]令和3年度契約状況調査票!$E:$AR,15,FALSE))</f>
        <v/>
      </c>
      <c r="J73" s="29" t="str">
        <f>IF(A73="","",IF(VLOOKUP(A73,[1]令和3年度契約状況調査票!$E:$AR,21,FALSE)="②同種の他の契約の予定価格を類推されるおそれがあるため公表しない","－",IF(VLOOKUP(A73,[1]令和3年度契約状況調査票!$E:$AR,21,FALSE)="－","－",IF(VLOOKUP(A73,[1]令和3年度契約状況調査票!$E:$AR,7,FALSE)&lt;&gt;"",TEXT(VLOOKUP(A73,[1]令和3年度契約状況調査票!$E:$AR,17,FALSE),"#.0%")&amp;CHAR(10)&amp;"(B/A×100)",VLOOKUP(A73,[1]令和3年度契約状況調査票!$E:$AR,17,FALSE)))))</f>
        <v/>
      </c>
      <c r="K73" s="30" t="str">
        <f>IF(A73="","",IF(VLOOKUP(A73,[1]令和3年度契約状況調査票!$E:$AR,27,FALSE)="①公益社団法人","公社",IF(VLOOKUP(A73,[1]令和3年度契約状況調査票!$E:$AR,27,FALSE)="②公益財団法人","公財","")))</f>
        <v/>
      </c>
      <c r="L73" s="30" t="str">
        <f>IF(A73="","",VLOOKUP(A73,[1]令和3年度契約状況調査票!$E:$AR,28,FALSE))</f>
        <v/>
      </c>
      <c r="M73" s="31" t="str">
        <f>IF(A73="","",IF(VLOOKUP(A73,[1]令和3年度契約状況調査票!$E:$AR,28,FALSE)="国所管",VLOOKUP(A73,[1]令和3年度契約状況調査票!$E:$AR,22,FALSE),""))</f>
        <v/>
      </c>
      <c r="N73" s="32" t="str">
        <f>IF(A73="","",IF(AND(P73="○",O73="分担契約/単価契約"),"単価契約"&amp;CHAR(10)&amp;"予定調達総額 "&amp;TEXT(VLOOKUP(A73,[1]令和3年度契約状況調査票!$E:$AR,16,FALSE),"#,##0円")&amp;"(B)"&amp;CHAR(10)&amp;"分担契約"&amp;CHAR(10)&amp;VLOOKUP(A73,[1]令和3年度契約状況調査票!$E:$AR,32,FALSE),IF(AND(P73="○",O73="分担契約"),"分担契約"&amp;CHAR(10)&amp;"契約総額 "&amp;TEXT(VLOOKUP(A73,[1]令和3年度契約状況調査票!$E:$AR,16,FALSE),"#,##0円")&amp;"(B)"&amp;CHAR(10)&amp;VLOOKUP(A73,[1]令和3年度契約状況調査票!$E:$AR,32,FALSE),(IF(O73="分担契約/単価契約","単価契約"&amp;CHAR(10)&amp;"予定調達総額 "&amp;TEXT(VLOOKUP(A73,[1]令和3年度契約状況調査票!$E:$AR,16,FALSE),"#,##0円")&amp;CHAR(10)&amp;"分担契約"&amp;CHAR(10)&amp;VLOOKUP(A73,[1]令和3年度契約状況調査票!$E:$AR,32,FALSE),IF(O73="分担契約","分担契約"&amp;CHAR(10)&amp;"契約総額 "&amp;TEXT(VLOOKUP(A73,[1]令和3年度契約状況調査票!$E:$AR,16,FALSE),"#,##0円")&amp;CHAR(10)&amp;VLOOKUP(A73,[1]令和3年度契約状況調査票!$E:$AR,32,FALSE),IF(O73="単価契約","単価契約"&amp;CHAR(10)&amp;"予定調達総額 "&amp;TEXT(VLOOKUP(A73,[1]令和3年度契約状況調査票!$E:$AR,16,FALSE),"#,##0円")&amp;CHAR(10)&amp;VLOOKUP(A73,[1]令和3年度契約状況調査票!$E:$AR,32,FALSE),VLOOKUP(A73,[1]令和3年度契約状況調査票!$E:$AR,32,FALSE))))))))</f>
        <v/>
      </c>
      <c r="O73" s="51" t="str">
        <f>IF(A73="","",VLOOKUP(A73,[1]令和3年度契約状況調査票!$E:$BY,53,FALSE))</f>
        <v/>
      </c>
      <c r="P73" s="51" t="str">
        <f>IF(A73="","",IF(VLOOKUP(A73,[1]令和3年度契約状況調査票!$E:$AR,21,FALSE)="②同種の他の契約の予定価格を類推されるおそれがあるため公表しない","×","○"))</f>
        <v/>
      </c>
    </row>
    <row r="74" spans="1:16" s="51" customFormat="1" ht="60" hidden="1" customHeight="1" x14ac:dyDescent="0.15">
      <c r="A74" s="66" t="str">
        <f>IF(MAX([1]令和3年度契約状況調査票!C67:E312)&gt;=ROW()-5,ROW()-5,"")</f>
        <v/>
      </c>
      <c r="B74" s="23" t="str">
        <f>IF(A74="","",VLOOKUP(A74,[1]令和3年度契約状況調査票!$E:$AR,5,FALSE))</f>
        <v/>
      </c>
      <c r="C74" s="24" t="str">
        <f>IF(A74="","",VLOOKUP(A74,[1]令和3年度契約状況調査票!$E:$AR,6,FALSE))</f>
        <v/>
      </c>
      <c r="D74" s="67" t="str">
        <f>IF(A74="","",VLOOKUP(A74,[1]令和3年度契約状況調査票!$E:$AR,9,FALSE))</f>
        <v/>
      </c>
      <c r="E74" s="23" t="str">
        <f>IF(A74="","",VLOOKUP(A74,[1]令和3年度契約状況調査票!$E:$AR,10,FALSE))</f>
        <v/>
      </c>
      <c r="F74" s="26" t="str">
        <f>IF(A74="","",VLOOKUP(A74,[1]令和3年度契約状況調査票!$E:$AR,11,FALSE))</f>
        <v/>
      </c>
      <c r="G74" s="27" t="str">
        <f>IF(A74="","",IF(VLOOKUP(A74,[1]令和3年度契約状況調査票!$E:$AR,12,FALSE)="②一般競争入札（総合評価方式）","一般競争入札"&amp;CHAR(10)&amp;"（総合評価方式）","一般競争入札"))</f>
        <v/>
      </c>
      <c r="H74" s="28" t="str">
        <f>IF(A74="","",IF(VLOOKUP(A74,[1]令和3年度契約状況調査票!$E:$AR,21,FALSE)="②同種の他の契約の予定価格を類推されるおそれがあるため公表しない","同種の他の契約の予定価格を類推されるおそれがあるため公表しない",IF(VLOOKUP(A74,[1]令和3年度契約状況調査票!$E:$AR,21,FALSE)="－","－",IF(VLOOKUP(A74,[1]令和3年度契約状況調査票!$E:$AR,7,FALSE)&lt;&gt;"",TEXT(VLOOKUP(A74,[1]令和3年度契約状況調査票!$E:$AR,14,FALSE),"#,##0円")&amp;CHAR(10)&amp;"(A)",VLOOKUP(A74,[1]令和3年度契約状況調査票!$E:$AR,14,FALSE)))))</f>
        <v/>
      </c>
      <c r="I74" s="28" t="str">
        <f>IF(A74="","",VLOOKUP(A74,[1]令和3年度契約状況調査票!$E:$AR,15,FALSE))</f>
        <v/>
      </c>
      <c r="J74" s="29" t="str">
        <f>IF(A74="","",IF(VLOOKUP(A74,[1]令和3年度契約状況調査票!$E:$AR,21,FALSE)="②同種の他の契約の予定価格を類推されるおそれがあるため公表しない","－",IF(VLOOKUP(A74,[1]令和3年度契約状況調査票!$E:$AR,21,FALSE)="－","－",IF(VLOOKUP(A74,[1]令和3年度契約状況調査票!$E:$AR,7,FALSE)&lt;&gt;"",TEXT(VLOOKUP(A74,[1]令和3年度契約状況調査票!$E:$AR,17,FALSE),"#.0%")&amp;CHAR(10)&amp;"(B/A×100)",VLOOKUP(A74,[1]令和3年度契約状況調査票!$E:$AR,17,FALSE)))))</f>
        <v/>
      </c>
      <c r="K74" s="30" t="str">
        <f>IF(A74="","",IF(VLOOKUP(A74,[1]令和3年度契約状況調査票!$E:$AR,27,FALSE)="①公益社団法人","公社",IF(VLOOKUP(A74,[1]令和3年度契約状況調査票!$E:$AR,27,FALSE)="②公益財団法人","公財","")))</f>
        <v/>
      </c>
      <c r="L74" s="30" t="str">
        <f>IF(A74="","",VLOOKUP(A74,[1]令和3年度契約状況調査票!$E:$AR,28,FALSE))</f>
        <v/>
      </c>
      <c r="M74" s="31" t="str">
        <f>IF(A74="","",IF(VLOOKUP(A74,[1]令和3年度契約状況調査票!$E:$AR,28,FALSE)="国所管",VLOOKUP(A74,[1]令和3年度契約状況調査票!$E:$AR,22,FALSE),""))</f>
        <v/>
      </c>
      <c r="N74" s="32" t="str">
        <f>IF(A74="","",IF(AND(P74="○",O74="分担契約/単価契約"),"単価契約"&amp;CHAR(10)&amp;"予定調達総額 "&amp;TEXT(VLOOKUP(A74,[1]令和3年度契約状況調査票!$E:$AR,16,FALSE),"#,##0円")&amp;"(B)"&amp;CHAR(10)&amp;"分担契約"&amp;CHAR(10)&amp;VLOOKUP(A74,[1]令和3年度契約状況調査票!$E:$AR,32,FALSE),IF(AND(P74="○",O74="分担契約"),"分担契約"&amp;CHAR(10)&amp;"契約総額 "&amp;TEXT(VLOOKUP(A74,[1]令和3年度契約状況調査票!$E:$AR,16,FALSE),"#,##0円")&amp;"(B)"&amp;CHAR(10)&amp;VLOOKUP(A74,[1]令和3年度契約状況調査票!$E:$AR,32,FALSE),(IF(O74="分担契約/単価契約","単価契約"&amp;CHAR(10)&amp;"予定調達総額 "&amp;TEXT(VLOOKUP(A74,[1]令和3年度契約状況調査票!$E:$AR,16,FALSE),"#,##0円")&amp;CHAR(10)&amp;"分担契約"&amp;CHAR(10)&amp;VLOOKUP(A74,[1]令和3年度契約状況調査票!$E:$AR,32,FALSE),IF(O74="分担契約","分担契約"&amp;CHAR(10)&amp;"契約総額 "&amp;TEXT(VLOOKUP(A74,[1]令和3年度契約状況調査票!$E:$AR,16,FALSE),"#,##0円")&amp;CHAR(10)&amp;VLOOKUP(A74,[1]令和3年度契約状況調査票!$E:$AR,32,FALSE),IF(O74="単価契約","単価契約"&amp;CHAR(10)&amp;"予定調達総額 "&amp;TEXT(VLOOKUP(A74,[1]令和3年度契約状況調査票!$E:$AR,16,FALSE),"#,##0円")&amp;CHAR(10)&amp;VLOOKUP(A74,[1]令和3年度契約状況調査票!$E:$AR,32,FALSE),VLOOKUP(A74,[1]令和3年度契約状況調査票!$E:$AR,32,FALSE))))))))</f>
        <v/>
      </c>
      <c r="O74" s="51" t="str">
        <f>IF(A74="","",VLOOKUP(A74,[1]令和3年度契約状況調査票!$E:$BY,53,FALSE))</f>
        <v/>
      </c>
      <c r="P74" s="51" t="str">
        <f>IF(A74="","",IF(VLOOKUP(A74,[1]令和3年度契約状況調査票!$E:$AR,21,FALSE)="②同種の他の契約の予定価格を類推されるおそれがあるため公表しない","×","○"))</f>
        <v/>
      </c>
    </row>
    <row r="75" spans="1:16" s="51" customFormat="1" ht="60" hidden="1" customHeight="1" x14ac:dyDescent="0.15">
      <c r="A75" s="66" t="str">
        <f>IF(MAX([1]令和3年度契約状況調査票!C68:E313)&gt;=ROW()-5,ROW()-5,"")</f>
        <v/>
      </c>
      <c r="B75" s="23" t="str">
        <f>IF(A75="","",VLOOKUP(A75,[1]令和3年度契約状況調査票!$E:$AR,5,FALSE))</f>
        <v/>
      </c>
      <c r="C75" s="24" t="str">
        <f>IF(A75="","",VLOOKUP(A75,[1]令和3年度契約状況調査票!$E:$AR,6,FALSE))</f>
        <v/>
      </c>
      <c r="D75" s="67" t="str">
        <f>IF(A75="","",VLOOKUP(A75,[1]令和3年度契約状況調査票!$E:$AR,9,FALSE))</f>
        <v/>
      </c>
      <c r="E75" s="23" t="str">
        <f>IF(A75="","",VLOOKUP(A75,[1]令和3年度契約状況調査票!$E:$AR,10,FALSE))</f>
        <v/>
      </c>
      <c r="F75" s="26" t="str">
        <f>IF(A75="","",VLOOKUP(A75,[1]令和3年度契約状況調査票!$E:$AR,11,FALSE))</f>
        <v/>
      </c>
      <c r="G75" s="27" t="str">
        <f>IF(A75="","",IF(VLOOKUP(A75,[1]令和3年度契約状況調査票!$E:$AR,12,FALSE)="②一般競争入札（総合評価方式）","一般競争入札"&amp;CHAR(10)&amp;"（総合評価方式）","一般競争入札"))</f>
        <v/>
      </c>
      <c r="H75" s="28" t="str">
        <f>IF(A75="","",IF(VLOOKUP(A75,[1]令和3年度契約状況調査票!$E:$AR,21,FALSE)="②同種の他の契約の予定価格を類推されるおそれがあるため公表しない","同種の他の契約の予定価格を類推されるおそれがあるため公表しない",IF(VLOOKUP(A75,[1]令和3年度契約状況調査票!$E:$AR,21,FALSE)="－","－",IF(VLOOKUP(A75,[1]令和3年度契約状況調査票!$E:$AR,7,FALSE)&lt;&gt;"",TEXT(VLOOKUP(A75,[1]令和3年度契約状況調査票!$E:$AR,14,FALSE),"#,##0円")&amp;CHAR(10)&amp;"(A)",VLOOKUP(A75,[1]令和3年度契約状況調査票!$E:$AR,14,FALSE)))))</f>
        <v/>
      </c>
      <c r="I75" s="28" t="str">
        <f>IF(A75="","",VLOOKUP(A75,[1]令和3年度契約状況調査票!$E:$AR,15,FALSE))</f>
        <v/>
      </c>
      <c r="J75" s="29" t="str">
        <f>IF(A75="","",IF(VLOOKUP(A75,[1]令和3年度契約状況調査票!$E:$AR,21,FALSE)="②同種の他の契約の予定価格を類推されるおそれがあるため公表しない","－",IF(VLOOKUP(A75,[1]令和3年度契約状況調査票!$E:$AR,21,FALSE)="－","－",IF(VLOOKUP(A75,[1]令和3年度契約状況調査票!$E:$AR,7,FALSE)&lt;&gt;"",TEXT(VLOOKUP(A75,[1]令和3年度契約状況調査票!$E:$AR,17,FALSE),"#.0%")&amp;CHAR(10)&amp;"(B/A×100)",VLOOKUP(A75,[1]令和3年度契約状況調査票!$E:$AR,17,FALSE)))))</f>
        <v/>
      </c>
      <c r="K75" s="30" t="str">
        <f>IF(A75="","",IF(VLOOKUP(A75,[1]令和3年度契約状況調査票!$E:$AR,27,FALSE)="①公益社団法人","公社",IF(VLOOKUP(A75,[1]令和3年度契約状況調査票!$E:$AR,27,FALSE)="②公益財団法人","公財","")))</f>
        <v/>
      </c>
      <c r="L75" s="30" t="str">
        <f>IF(A75="","",VLOOKUP(A75,[1]令和3年度契約状況調査票!$E:$AR,28,FALSE))</f>
        <v/>
      </c>
      <c r="M75" s="31" t="str">
        <f>IF(A75="","",IF(VLOOKUP(A75,[1]令和3年度契約状況調査票!$E:$AR,28,FALSE)="国所管",VLOOKUP(A75,[1]令和3年度契約状況調査票!$E:$AR,22,FALSE),""))</f>
        <v/>
      </c>
      <c r="N75" s="32" t="str">
        <f>IF(A75="","",IF(AND(P75="○",O75="分担契約/単価契約"),"単価契約"&amp;CHAR(10)&amp;"予定調達総額 "&amp;TEXT(VLOOKUP(A75,[1]令和3年度契約状況調査票!$E:$AR,16,FALSE),"#,##0円")&amp;"(B)"&amp;CHAR(10)&amp;"分担契約"&amp;CHAR(10)&amp;VLOOKUP(A75,[1]令和3年度契約状況調査票!$E:$AR,32,FALSE),IF(AND(P75="○",O75="分担契約"),"分担契約"&amp;CHAR(10)&amp;"契約総額 "&amp;TEXT(VLOOKUP(A75,[1]令和3年度契約状況調査票!$E:$AR,16,FALSE),"#,##0円")&amp;"(B)"&amp;CHAR(10)&amp;VLOOKUP(A75,[1]令和3年度契約状況調査票!$E:$AR,32,FALSE),(IF(O75="分担契約/単価契約","単価契約"&amp;CHAR(10)&amp;"予定調達総額 "&amp;TEXT(VLOOKUP(A75,[1]令和3年度契約状況調査票!$E:$AR,16,FALSE),"#,##0円")&amp;CHAR(10)&amp;"分担契約"&amp;CHAR(10)&amp;VLOOKUP(A75,[1]令和3年度契約状況調査票!$E:$AR,32,FALSE),IF(O75="分担契約","分担契約"&amp;CHAR(10)&amp;"契約総額 "&amp;TEXT(VLOOKUP(A75,[1]令和3年度契約状況調査票!$E:$AR,16,FALSE),"#,##0円")&amp;CHAR(10)&amp;VLOOKUP(A75,[1]令和3年度契約状況調査票!$E:$AR,32,FALSE),IF(O75="単価契約","単価契約"&amp;CHAR(10)&amp;"予定調達総額 "&amp;TEXT(VLOOKUP(A75,[1]令和3年度契約状況調査票!$E:$AR,16,FALSE),"#,##0円")&amp;CHAR(10)&amp;VLOOKUP(A75,[1]令和3年度契約状況調査票!$E:$AR,32,FALSE),VLOOKUP(A75,[1]令和3年度契約状況調査票!$E:$AR,32,FALSE))))))))</f>
        <v/>
      </c>
      <c r="O75" s="51" t="str">
        <f>IF(A75="","",VLOOKUP(A75,[1]令和3年度契約状況調査票!$E:$BY,53,FALSE))</f>
        <v/>
      </c>
      <c r="P75" s="51" t="str">
        <f>IF(A75="","",IF(VLOOKUP(A75,[1]令和3年度契約状況調査票!$E:$AR,21,FALSE)="②同種の他の契約の予定価格を類推されるおそれがあるため公表しない","×","○"))</f>
        <v/>
      </c>
    </row>
    <row r="76" spans="1:16" s="51" customFormat="1" ht="60" hidden="1" customHeight="1" x14ac:dyDescent="0.15">
      <c r="A76" s="66" t="str">
        <f>IF(MAX([1]令和3年度契約状況調査票!C69:E314)&gt;=ROW()-5,ROW()-5,"")</f>
        <v/>
      </c>
      <c r="B76" s="23" t="str">
        <f>IF(A76="","",VLOOKUP(A76,[1]令和3年度契約状況調査票!$E:$AR,5,FALSE))</f>
        <v/>
      </c>
      <c r="C76" s="24" t="str">
        <f>IF(A76="","",VLOOKUP(A76,[1]令和3年度契約状況調査票!$E:$AR,6,FALSE))</f>
        <v/>
      </c>
      <c r="D76" s="67" t="str">
        <f>IF(A76="","",VLOOKUP(A76,[1]令和3年度契約状況調査票!$E:$AR,9,FALSE))</f>
        <v/>
      </c>
      <c r="E76" s="23" t="str">
        <f>IF(A76="","",VLOOKUP(A76,[1]令和3年度契約状況調査票!$E:$AR,10,FALSE))</f>
        <v/>
      </c>
      <c r="F76" s="26" t="str">
        <f>IF(A76="","",VLOOKUP(A76,[1]令和3年度契約状況調査票!$E:$AR,11,FALSE))</f>
        <v/>
      </c>
      <c r="G76" s="27" t="str">
        <f>IF(A76="","",IF(VLOOKUP(A76,[1]令和3年度契約状況調査票!$E:$AR,12,FALSE)="②一般競争入札（総合評価方式）","一般競争入札"&amp;CHAR(10)&amp;"（総合評価方式）","一般競争入札"))</f>
        <v/>
      </c>
      <c r="H76" s="28" t="str">
        <f>IF(A76="","",IF(VLOOKUP(A76,[1]令和3年度契約状況調査票!$E:$AR,21,FALSE)="②同種の他の契約の予定価格を類推されるおそれがあるため公表しない","同種の他の契約の予定価格を類推されるおそれがあるため公表しない",IF(VLOOKUP(A76,[1]令和3年度契約状況調査票!$E:$AR,21,FALSE)="－","－",IF(VLOOKUP(A76,[1]令和3年度契約状況調査票!$E:$AR,7,FALSE)&lt;&gt;"",TEXT(VLOOKUP(A76,[1]令和3年度契約状況調査票!$E:$AR,14,FALSE),"#,##0円")&amp;CHAR(10)&amp;"(A)",VLOOKUP(A76,[1]令和3年度契約状況調査票!$E:$AR,14,FALSE)))))</f>
        <v/>
      </c>
      <c r="I76" s="28" t="str">
        <f>IF(A76="","",VLOOKUP(A76,[1]令和3年度契約状況調査票!$E:$AR,15,FALSE))</f>
        <v/>
      </c>
      <c r="J76" s="29" t="str">
        <f>IF(A76="","",IF(VLOOKUP(A76,[1]令和3年度契約状況調査票!$E:$AR,21,FALSE)="②同種の他の契約の予定価格を類推されるおそれがあるため公表しない","－",IF(VLOOKUP(A76,[1]令和3年度契約状況調査票!$E:$AR,21,FALSE)="－","－",IF(VLOOKUP(A76,[1]令和3年度契約状況調査票!$E:$AR,7,FALSE)&lt;&gt;"",TEXT(VLOOKUP(A76,[1]令和3年度契約状況調査票!$E:$AR,17,FALSE),"#.0%")&amp;CHAR(10)&amp;"(B/A×100)",VLOOKUP(A76,[1]令和3年度契約状況調査票!$E:$AR,17,FALSE)))))</f>
        <v/>
      </c>
      <c r="K76" s="30" t="str">
        <f>IF(A76="","",IF(VLOOKUP(A76,[1]令和3年度契約状況調査票!$E:$AR,27,FALSE)="①公益社団法人","公社",IF(VLOOKUP(A76,[1]令和3年度契約状況調査票!$E:$AR,27,FALSE)="②公益財団法人","公財","")))</f>
        <v/>
      </c>
      <c r="L76" s="30" t="str">
        <f>IF(A76="","",VLOOKUP(A76,[1]令和3年度契約状況調査票!$E:$AR,28,FALSE))</f>
        <v/>
      </c>
      <c r="M76" s="31" t="str">
        <f>IF(A76="","",IF(VLOOKUP(A76,[1]令和3年度契約状況調査票!$E:$AR,28,FALSE)="国所管",VLOOKUP(A76,[1]令和3年度契約状況調査票!$E:$AR,22,FALSE),""))</f>
        <v/>
      </c>
      <c r="N76" s="32" t="str">
        <f>IF(A76="","",IF(AND(P76="○",O76="分担契約/単価契約"),"単価契約"&amp;CHAR(10)&amp;"予定調達総額 "&amp;TEXT(VLOOKUP(A76,[1]令和3年度契約状況調査票!$E:$AR,16,FALSE),"#,##0円")&amp;"(B)"&amp;CHAR(10)&amp;"分担契約"&amp;CHAR(10)&amp;VLOOKUP(A76,[1]令和3年度契約状況調査票!$E:$AR,32,FALSE),IF(AND(P76="○",O76="分担契約"),"分担契約"&amp;CHAR(10)&amp;"契約総額 "&amp;TEXT(VLOOKUP(A76,[1]令和3年度契約状況調査票!$E:$AR,16,FALSE),"#,##0円")&amp;"(B)"&amp;CHAR(10)&amp;VLOOKUP(A76,[1]令和3年度契約状況調査票!$E:$AR,32,FALSE),(IF(O76="分担契約/単価契約","単価契約"&amp;CHAR(10)&amp;"予定調達総額 "&amp;TEXT(VLOOKUP(A76,[1]令和3年度契約状況調査票!$E:$AR,16,FALSE),"#,##0円")&amp;CHAR(10)&amp;"分担契約"&amp;CHAR(10)&amp;VLOOKUP(A76,[1]令和3年度契約状況調査票!$E:$AR,32,FALSE),IF(O76="分担契約","分担契約"&amp;CHAR(10)&amp;"契約総額 "&amp;TEXT(VLOOKUP(A76,[1]令和3年度契約状況調査票!$E:$AR,16,FALSE),"#,##0円")&amp;CHAR(10)&amp;VLOOKUP(A76,[1]令和3年度契約状況調査票!$E:$AR,32,FALSE),IF(O76="単価契約","単価契約"&amp;CHAR(10)&amp;"予定調達総額 "&amp;TEXT(VLOOKUP(A76,[1]令和3年度契約状況調査票!$E:$AR,16,FALSE),"#,##0円")&amp;CHAR(10)&amp;VLOOKUP(A76,[1]令和3年度契約状況調査票!$E:$AR,32,FALSE),VLOOKUP(A76,[1]令和3年度契約状況調査票!$E:$AR,32,FALSE))))))))</f>
        <v/>
      </c>
      <c r="O76" s="51" t="str">
        <f>IF(A76="","",VLOOKUP(A76,[1]令和3年度契約状況調査票!$E:$BY,53,FALSE))</f>
        <v/>
      </c>
      <c r="P76" s="51" t="str">
        <f>IF(A76="","",IF(VLOOKUP(A76,[1]令和3年度契約状況調査票!$E:$AR,21,FALSE)="②同種の他の契約の予定価格を類推されるおそれがあるため公表しない","×","○"))</f>
        <v/>
      </c>
    </row>
    <row r="77" spans="1:16" s="51" customFormat="1" ht="60" hidden="1" customHeight="1" x14ac:dyDescent="0.15">
      <c r="A77" s="66" t="str">
        <f>IF(MAX([1]令和3年度契約状況調査票!C70:E315)&gt;=ROW()-5,ROW()-5,"")</f>
        <v/>
      </c>
      <c r="B77" s="23" t="str">
        <f>IF(A77="","",VLOOKUP(A77,[1]令和3年度契約状況調査票!$E:$AR,5,FALSE))</f>
        <v/>
      </c>
      <c r="C77" s="24" t="str">
        <f>IF(A77="","",VLOOKUP(A77,[1]令和3年度契約状況調査票!$E:$AR,6,FALSE))</f>
        <v/>
      </c>
      <c r="D77" s="67" t="str">
        <f>IF(A77="","",VLOOKUP(A77,[1]令和3年度契約状況調査票!$E:$AR,9,FALSE))</f>
        <v/>
      </c>
      <c r="E77" s="23" t="str">
        <f>IF(A77="","",VLOOKUP(A77,[1]令和3年度契約状況調査票!$E:$AR,10,FALSE))</f>
        <v/>
      </c>
      <c r="F77" s="26" t="str">
        <f>IF(A77="","",VLOOKUP(A77,[1]令和3年度契約状況調査票!$E:$AR,11,FALSE))</f>
        <v/>
      </c>
      <c r="G77" s="27" t="str">
        <f>IF(A77="","",IF(VLOOKUP(A77,[1]令和3年度契約状況調査票!$E:$AR,12,FALSE)="②一般競争入札（総合評価方式）","一般競争入札"&amp;CHAR(10)&amp;"（総合評価方式）","一般競争入札"))</f>
        <v/>
      </c>
      <c r="H77" s="28" t="str">
        <f>IF(A77="","",IF(VLOOKUP(A77,[1]令和3年度契約状況調査票!$E:$AR,21,FALSE)="②同種の他の契約の予定価格を類推されるおそれがあるため公表しない","同種の他の契約の予定価格を類推されるおそれがあるため公表しない",IF(VLOOKUP(A77,[1]令和3年度契約状況調査票!$E:$AR,21,FALSE)="－","－",IF(VLOOKUP(A77,[1]令和3年度契約状況調査票!$E:$AR,7,FALSE)&lt;&gt;"",TEXT(VLOOKUP(A77,[1]令和3年度契約状況調査票!$E:$AR,14,FALSE),"#,##0円")&amp;CHAR(10)&amp;"(A)",VLOOKUP(A77,[1]令和3年度契約状況調査票!$E:$AR,14,FALSE)))))</f>
        <v/>
      </c>
      <c r="I77" s="28" t="str">
        <f>IF(A77="","",VLOOKUP(A77,[1]令和3年度契約状況調査票!$E:$AR,15,FALSE))</f>
        <v/>
      </c>
      <c r="J77" s="29" t="str">
        <f>IF(A77="","",IF(VLOOKUP(A77,[1]令和3年度契約状況調査票!$E:$AR,21,FALSE)="②同種の他の契約の予定価格を類推されるおそれがあるため公表しない","－",IF(VLOOKUP(A77,[1]令和3年度契約状況調査票!$E:$AR,21,FALSE)="－","－",IF(VLOOKUP(A77,[1]令和3年度契約状況調査票!$E:$AR,7,FALSE)&lt;&gt;"",TEXT(VLOOKUP(A77,[1]令和3年度契約状況調査票!$E:$AR,17,FALSE),"#.0%")&amp;CHAR(10)&amp;"(B/A×100)",VLOOKUP(A77,[1]令和3年度契約状況調査票!$E:$AR,17,FALSE)))))</f>
        <v/>
      </c>
      <c r="K77" s="30" t="str">
        <f>IF(A77="","",IF(VLOOKUP(A77,[1]令和3年度契約状況調査票!$E:$AR,27,FALSE)="①公益社団法人","公社",IF(VLOOKUP(A77,[1]令和3年度契約状況調査票!$E:$AR,27,FALSE)="②公益財団法人","公財","")))</f>
        <v/>
      </c>
      <c r="L77" s="30" t="str">
        <f>IF(A77="","",VLOOKUP(A77,[1]令和3年度契約状況調査票!$E:$AR,28,FALSE))</f>
        <v/>
      </c>
      <c r="M77" s="31" t="str">
        <f>IF(A77="","",IF(VLOOKUP(A77,[1]令和3年度契約状況調査票!$E:$AR,28,FALSE)="国所管",VLOOKUP(A77,[1]令和3年度契約状況調査票!$E:$AR,22,FALSE),""))</f>
        <v/>
      </c>
      <c r="N77" s="32" t="str">
        <f>IF(A77="","",IF(AND(P77="○",O77="分担契約/単価契約"),"単価契約"&amp;CHAR(10)&amp;"予定調達総額 "&amp;TEXT(VLOOKUP(A77,[1]令和3年度契約状況調査票!$E:$AR,16,FALSE),"#,##0円")&amp;"(B)"&amp;CHAR(10)&amp;"分担契約"&amp;CHAR(10)&amp;VLOOKUP(A77,[1]令和3年度契約状況調査票!$E:$AR,32,FALSE),IF(AND(P77="○",O77="分担契約"),"分担契約"&amp;CHAR(10)&amp;"契約総額 "&amp;TEXT(VLOOKUP(A77,[1]令和3年度契約状況調査票!$E:$AR,16,FALSE),"#,##0円")&amp;"(B)"&amp;CHAR(10)&amp;VLOOKUP(A77,[1]令和3年度契約状況調査票!$E:$AR,32,FALSE),(IF(O77="分担契約/単価契約","単価契約"&amp;CHAR(10)&amp;"予定調達総額 "&amp;TEXT(VLOOKUP(A77,[1]令和3年度契約状況調査票!$E:$AR,16,FALSE),"#,##0円")&amp;CHAR(10)&amp;"分担契約"&amp;CHAR(10)&amp;VLOOKUP(A77,[1]令和3年度契約状況調査票!$E:$AR,32,FALSE),IF(O77="分担契約","分担契約"&amp;CHAR(10)&amp;"契約総額 "&amp;TEXT(VLOOKUP(A77,[1]令和3年度契約状況調査票!$E:$AR,16,FALSE),"#,##0円")&amp;CHAR(10)&amp;VLOOKUP(A77,[1]令和3年度契約状況調査票!$E:$AR,32,FALSE),IF(O77="単価契約","単価契約"&amp;CHAR(10)&amp;"予定調達総額 "&amp;TEXT(VLOOKUP(A77,[1]令和3年度契約状況調査票!$E:$AR,16,FALSE),"#,##0円")&amp;CHAR(10)&amp;VLOOKUP(A77,[1]令和3年度契約状況調査票!$E:$AR,32,FALSE),VLOOKUP(A77,[1]令和3年度契約状況調査票!$E:$AR,32,FALSE))))))))</f>
        <v/>
      </c>
      <c r="O77" s="51" t="str">
        <f>IF(A77="","",VLOOKUP(A77,[1]令和3年度契約状況調査票!$E:$BY,53,FALSE))</f>
        <v/>
      </c>
      <c r="P77" s="51" t="str">
        <f>IF(A77="","",IF(VLOOKUP(A77,[1]令和3年度契約状況調査票!$E:$AR,21,FALSE)="②同種の他の契約の予定価格を類推されるおそれがあるため公表しない","×","○"))</f>
        <v/>
      </c>
    </row>
    <row r="78" spans="1:16" s="51" customFormat="1" ht="60" hidden="1" customHeight="1" x14ac:dyDescent="0.15">
      <c r="A78" s="66" t="str">
        <f>IF(MAX([1]令和3年度契約状況調査票!C71:E316)&gt;=ROW()-5,ROW()-5,"")</f>
        <v/>
      </c>
      <c r="B78" s="23" t="str">
        <f>IF(A78="","",VLOOKUP(A78,[1]令和3年度契約状況調査票!$E:$AR,5,FALSE))</f>
        <v/>
      </c>
      <c r="C78" s="24" t="str">
        <f>IF(A78="","",VLOOKUP(A78,[1]令和3年度契約状況調査票!$E:$AR,6,FALSE))</f>
        <v/>
      </c>
      <c r="D78" s="67" t="str">
        <f>IF(A78="","",VLOOKUP(A78,[1]令和3年度契約状況調査票!$E:$AR,9,FALSE))</f>
        <v/>
      </c>
      <c r="E78" s="23" t="str">
        <f>IF(A78="","",VLOOKUP(A78,[1]令和3年度契約状況調査票!$E:$AR,10,FALSE))</f>
        <v/>
      </c>
      <c r="F78" s="26" t="str">
        <f>IF(A78="","",VLOOKUP(A78,[1]令和3年度契約状況調査票!$E:$AR,11,FALSE))</f>
        <v/>
      </c>
      <c r="G78" s="27" t="str">
        <f>IF(A78="","",IF(VLOOKUP(A78,[1]令和3年度契約状況調査票!$E:$AR,12,FALSE)="②一般競争入札（総合評価方式）","一般競争入札"&amp;CHAR(10)&amp;"（総合評価方式）","一般競争入札"))</f>
        <v/>
      </c>
      <c r="H78" s="28" t="str">
        <f>IF(A78="","",IF(VLOOKUP(A78,[1]令和3年度契約状況調査票!$E:$AR,21,FALSE)="②同種の他の契約の予定価格を類推されるおそれがあるため公表しない","同種の他の契約の予定価格を類推されるおそれがあるため公表しない",IF(VLOOKUP(A78,[1]令和3年度契約状況調査票!$E:$AR,21,FALSE)="－","－",IF(VLOOKUP(A78,[1]令和3年度契約状況調査票!$E:$AR,7,FALSE)&lt;&gt;"",TEXT(VLOOKUP(A78,[1]令和3年度契約状況調査票!$E:$AR,14,FALSE),"#,##0円")&amp;CHAR(10)&amp;"(A)",VLOOKUP(A78,[1]令和3年度契約状況調査票!$E:$AR,14,FALSE)))))</f>
        <v/>
      </c>
      <c r="I78" s="28" t="str">
        <f>IF(A78="","",VLOOKUP(A78,[1]令和3年度契約状況調査票!$E:$AR,15,FALSE))</f>
        <v/>
      </c>
      <c r="J78" s="29" t="str">
        <f>IF(A78="","",IF(VLOOKUP(A78,[1]令和3年度契約状況調査票!$E:$AR,21,FALSE)="②同種の他の契約の予定価格を類推されるおそれがあるため公表しない","－",IF(VLOOKUP(A78,[1]令和3年度契約状況調査票!$E:$AR,21,FALSE)="－","－",IF(VLOOKUP(A78,[1]令和3年度契約状況調査票!$E:$AR,7,FALSE)&lt;&gt;"",TEXT(VLOOKUP(A78,[1]令和3年度契約状況調査票!$E:$AR,17,FALSE),"#.0%")&amp;CHAR(10)&amp;"(B/A×100)",VLOOKUP(A78,[1]令和3年度契約状況調査票!$E:$AR,17,FALSE)))))</f>
        <v/>
      </c>
      <c r="K78" s="30" t="str">
        <f>IF(A78="","",IF(VLOOKUP(A78,[1]令和3年度契約状況調査票!$E:$AR,27,FALSE)="①公益社団法人","公社",IF(VLOOKUP(A78,[1]令和3年度契約状況調査票!$E:$AR,27,FALSE)="②公益財団法人","公財","")))</f>
        <v/>
      </c>
      <c r="L78" s="30" t="str">
        <f>IF(A78="","",VLOOKUP(A78,[1]令和3年度契約状況調査票!$E:$AR,28,FALSE))</f>
        <v/>
      </c>
      <c r="M78" s="31" t="str">
        <f>IF(A78="","",IF(VLOOKUP(A78,[1]令和3年度契約状況調査票!$E:$AR,28,FALSE)="国所管",VLOOKUP(A78,[1]令和3年度契約状況調査票!$E:$AR,22,FALSE),""))</f>
        <v/>
      </c>
      <c r="N78" s="32" t="str">
        <f>IF(A78="","",IF(AND(P78="○",O78="分担契約/単価契約"),"単価契約"&amp;CHAR(10)&amp;"予定調達総額 "&amp;TEXT(VLOOKUP(A78,[1]令和3年度契約状況調査票!$E:$AR,16,FALSE),"#,##0円")&amp;"(B)"&amp;CHAR(10)&amp;"分担契約"&amp;CHAR(10)&amp;VLOOKUP(A78,[1]令和3年度契約状況調査票!$E:$AR,32,FALSE),IF(AND(P78="○",O78="分担契約"),"分担契約"&amp;CHAR(10)&amp;"契約総額 "&amp;TEXT(VLOOKUP(A78,[1]令和3年度契約状況調査票!$E:$AR,16,FALSE),"#,##0円")&amp;"(B)"&amp;CHAR(10)&amp;VLOOKUP(A78,[1]令和3年度契約状況調査票!$E:$AR,32,FALSE),(IF(O78="分担契約/単価契約","単価契約"&amp;CHAR(10)&amp;"予定調達総額 "&amp;TEXT(VLOOKUP(A78,[1]令和3年度契約状況調査票!$E:$AR,16,FALSE),"#,##0円")&amp;CHAR(10)&amp;"分担契約"&amp;CHAR(10)&amp;VLOOKUP(A78,[1]令和3年度契約状況調査票!$E:$AR,32,FALSE),IF(O78="分担契約","分担契約"&amp;CHAR(10)&amp;"契約総額 "&amp;TEXT(VLOOKUP(A78,[1]令和3年度契約状況調査票!$E:$AR,16,FALSE),"#,##0円")&amp;CHAR(10)&amp;VLOOKUP(A78,[1]令和3年度契約状況調査票!$E:$AR,32,FALSE),IF(O78="単価契約","単価契約"&amp;CHAR(10)&amp;"予定調達総額 "&amp;TEXT(VLOOKUP(A78,[1]令和3年度契約状況調査票!$E:$AR,16,FALSE),"#,##0円")&amp;CHAR(10)&amp;VLOOKUP(A78,[1]令和3年度契約状況調査票!$E:$AR,32,FALSE),VLOOKUP(A78,[1]令和3年度契約状況調査票!$E:$AR,32,FALSE))))))))</f>
        <v/>
      </c>
      <c r="O78" s="51" t="str">
        <f>IF(A78="","",VLOOKUP(A78,[1]令和3年度契約状況調査票!$E:$BY,53,FALSE))</f>
        <v/>
      </c>
      <c r="P78" s="51" t="str">
        <f>IF(A78="","",IF(VLOOKUP(A78,[1]令和3年度契約状況調査票!$E:$AR,21,FALSE)="②同種の他の契約の予定価格を類推されるおそれがあるため公表しない","×","○"))</f>
        <v/>
      </c>
    </row>
    <row r="79" spans="1:16" s="51" customFormat="1" ht="60" hidden="1" customHeight="1" x14ac:dyDescent="0.15">
      <c r="A79" s="66" t="str">
        <f>IF(MAX([1]令和3年度契約状況調査票!C72:E317)&gt;=ROW()-5,ROW()-5,"")</f>
        <v/>
      </c>
      <c r="B79" s="23" t="str">
        <f>IF(A79="","",VLOOKUP(A79,[1]令和3年度契約状況調査票!$E:$AR,5,FALSE))</f>
        <v/>
      </c>
      <c r="C79" s="24" t="str">
        <f>IF(A79="","",VLOOKUP(A79,[1]令和3年度契約状況調査票!$E:$AR,6,FALSE))</f>
        <v/>
      </c>
      <c r="D79" s="67" t="str">
        <f>IF(A79="","",VLOOKUP(A79,[1]令和3年度契約状況調査票!$E:$AR,9,FALSE))</f>
        <v/>
      </c>
      <c r="E79" s="23" t="str">
        <f>IF(A79="","",VLOOKUP(A79,[1]令和3年度契約状況調査票!$E:$AR,10,FALSE))</f>
        <v/>
      </c>
      <c r="F79" s="26" t="str">
        <f>IF(A79="","",VLOOKUP(A79,[1]令和3年度契約状況調査票!$E:$AR,11,FALSE))</f>
        <v/>
      </c>
      <c r="G79" s="27" t="str">
        <f>IF(A79="","",IF(VLOOKUP(A79,[1]令和3年度契約状況調査票!$E:$AR,12,FALSE)="②一般競争入札（総合評価方式）","一般競争入札"&amp;CHAR(10)&amp;"（総合評価方式）","一般競争入札"))</f>
        <v/>
      </c>
      <c r="H79" s="28" t="str">
        <f>IF(A79="","",IF(VLOOKUP(A79,[1]令和3年度契約状況調査票!$E:$AR,21,FALSE)="②同種の他の契約の予定価格を類推されるおそれがあるため公表しない","同種の他の契約の予定価格を類推されるおそれがあるため公表しない",IF(VLOOKUP(A79,[1]令和3年度契約状況調査票!$E:$AR,21,FALSE)="－","－",IF(VLOOKUP(A79,[1]令和3年度契約状況調査票!$E:$AR,7,FALSE)&lt;&gt;"",TEXT(VLOOKUP(A79,[1]令和3年度契約状況調査票!$E:$AR,14,FALSE),"#,##0円")&amp;CHAR(10)&amp;"(A)",VLOOKUP(A79,[1]令和3年度契約状況調査票!$E:$AR,14,FALSE)))))</f>
        <v/>
      </c>
      <c r="I79" s="28" t="str">
        <f>IF(A79="","",VLOOKUP(A79,[1]令和3年度契約状況調査票!$E:$AR,15,FALSE))</f>
        <v/>
      </c>
      <c r="J79" s="29" t="str">
        <f>IF(A79="","",IF(VLOOKUP(A79,[1]令和3年度契約状況調査票!$E:$AR,21,FALSE)="②同種の他の契約の予定価格を類推されるおそれがあるため公表しない","－",IF(VLOOKUP(A79,[1]令和3年度契約状況調査票!$E:$AR,21,FALSE)="－","－",IF(VLOOKUP(A79,[1]令和3年度契約状況調査票!$E:$AR,7,FALSE)&lt;&gt;"",TEXT(VLOOKUP(A79,[1]令和3年度契約状況調査票!$E:$AR,17,FALSE),"#.0%")&amp;CHAR(10)&amp;"(B/A×100)",VLOOKUP(A79,[1]令和3年度契約状況調査票!$E:$AR,17,FALSE)))))</f>
        <v/>
      </c>
      <c r="K79" s="30" t="str">
        <f>IF(A79="","",IF(VLOOKUP(A79,[1]令和3年度契約状況調査票!$E:$AR,27,FALSE)="①公益社団法人","公社",IF(VLOOKUP(A79,[1]令和3年度契約状況調査票!$E:$AR,27,FALSE)="②公益財団法人","公財","")))</f>
        <v/>
      </c>
      <c r="L79" s="30" t="str">
        <f>IF(A79="","",VLOOKUP(A79,[1]令和3年度契約状況調査票!$E:$AR,28,FALSE))</f>
        <v/>
      </c>
      <c r="M79" s="31" t="str">
        <f>IF(A79="","",IF(VLOOKUP(A79,[1]令和3年度契約状況調査票!$E:$AR,28,FALSE)="国所管",VLOOKUP(A79,[1]令和3年度契約状況調査票!$E:$AR,22,FALSE),""))</f>
        <v/>
      </c>
      <c r="N79" s="32" t="str">
        <f>IF(A79="","",IF(AND(P79="○",O79="分担契約/単価契約"),"単価契約"&amp;CHAR(10)&amp;"予定調達総額 "&amp;TEXT(VLOOKUP(A79,[1]令和3年度契約状況調査票!$E:$AR,16,FALSE),"#,##0円")&amp;"(B)"&amp;CHAR(10)&amp;"分担契約"&amp;CHAR(10)&amp;VLOOKUP(A79,[1]令和3年度契約状況調査票!$E:$AR,32,FALSE),IF(AND(P79="○",O79="分担契約"),"分担契約"&amp;CHAR(10)&amp;"契約総額 "&amp;TEXT(VLOOKUP(A79,[1]令和3年度契約状況調査票!$E:$AR,16,FALSE),"#,##0円")&amp;"(B)"&amp;CHAR(10)&amp;VLOOKUP(A79,[1]令和3年度契約状況調査票!$E:$AR,32,FALSE),(IF(O79="分担契約/単価契約","単価契約"&amp;CHAR(10)&amp;"予定調達総額 "&amp;TEXT(VLOOKUP(A79,[1]令和3年度契約状況調査票!$E:$AR,16,FALSE),"#,##0円")&amp;CHAR(10)&amp;"分担契約"&amp;CHAR(10)&amp;VLOOKUP(A79,[1]令和3年度契約状況調査票!$E:$AR,32,FALSE),IF(O79="分担契約","分担契約"&amp;CHAR(10)&amp;"契約総額 "&amp;TEXT(VLOOKUP(A79,[1]令和3年度契約状況調査票!$E:$AR,16,FALSE),"#,##0円")&amp;CHAR(10)&amp;VLOOKUP(A79,[1]令和3年度契約状況調査票!$E:$AR,32,FALSE),IF(O79="単価契約","単価契約"&amp;CHAR(10)&amp;"予定調達総額 "&amp;TEXT(VLOOKUP(A79,[1]令和3年度契約状況調査票!$E:$AR,16,FALSE),"#,##0円")&amp;CHAR(10)&amp;VLOOKUP(A79,[1]令和3年度契約状況調査票!$E:$AR,32,FALSE),VLOOKUP(A79,[1]令和3年度契約状況調査票!$E:$AR,32,FALSE))))))))</f>
        <v/>
      </c>
      <c r="O79" s="51" t="str">
        <f>IF(A79="","",VLOOKUP(A79,[1]令和3年度契約状況調査票!$E:$BY,53,FALSE))</f>
        <v/>
      </c>
      <c r="P79" s="51" t="str">
        <f>IF(A79="","",IF(VLOOKUP(A79,[1]令和3年度契約状況調査票!$E:$AR,21,FALSE)="②同種の他の契約の予定価格を類推されるおそれがあるため公表しない","×","○"))</f>
        <v/>
      </c>
    </row>
    <row r="80" spans="1:16" s="51" customFormat="1" ht="60" hidden="1" customHeight="1" x14ac:dyDescent="0.15">
      <c r="A80" s="66" t="str">
        <f>IF(MAX([1]令和3年度契約状況調査票!C73:E318)&gt;=ROW()-5,ROW()-5,"")</f>
        <v/>
      </c>
      <c r="B80" s="23" t="str">
        <f>IF(A80="","",VLOOKUP(A80,[1]令和3年度契約状況調査票!$E:$AR,5,FALSE))</f>
        <v/>
      </c>
      <c r="C80" s="24" t="str">
        <f>IF(A80="","",VLOOKUP(A80,[1]令和3年度契約状況調査票!$E:$AR,6,FALSE))</f>
        <v/>
      </c>
      <c r="D80" s="67" t="str">
        <f>IF(A80="","",VLOOKUP(A80,[1]令和3年度契約状況調査票!$E:$AR,9,FALSE))</f>
        <v/>
      </c>
      <c r="E80" s="23" t="str">
        <f>IF(A80="","",VLOOKUP(A80,[1]令和3年度契約状況調査票!$E:$AR,10,FALSE))</f>
        <v/>
      </c>
      <c r="F80" s="26" t="str">
        <f>IF(A80="","",VLOOKUP(A80,[1]令和3年度契約状況調査票!$E:$AR,11,FALSE))</f>
        <v/>
      </c>
      <c r="G80" s="27" t="str">
        <f>IF(A80="","",IF(VLOOKUP(A80,[1]令和3年度契約状況調査票!$E:$AR,12,FALSE)="②一般競争入札（総合評価方式）","一般競争入札"&amp;CHAR(10)&amp;"（総合評価方式）","一般競争入札"))</f>
        <v/>
      </c>
      <c r="H80" s="28" t="str">
        <f>IF(A80="","",IF(VLOOKUP(A80,[1]令和3年度契約状況調査票!$E:$AR,21,FALSE)="②同種の他の契約の予定価格を類推されるおそれがあるため公表しない","同種の他の契約の予定価格を類推されるおそれがあるため公表しない",IF(VLOOKUP(A80,[1]令和3年度契約状況調査票!$E:$AR,21,FALSE)="－","－",IF(VLOOKUP(A80,[1]令和3年度契約状況調査票!$E:$AR,7,FALSE)&lt;&gt;"",TEXT(VLOOKUP(A80,[1]令和3年度契約状況調査票!$E:$AR,14,FALSE),"#,##0円")&amp;CHAR(10)&amp;"(A)",VLOOKUP(A80,[1]令和3年度契約状況調査票!$E:$AR,14,FALSE)))))</f>
        <v/>
      </c>
      <c r="I80" s="28" t="str">
        <f>IF(A80="","",VLOOKUP(A80,[1]令和3年度契約状況調査票!$E:$AR,15,FALSE))</f>
        <v/>
      </c>
      <c r="J80" s="29" t="str">
        <f>IF(A80="","",IF(VLOOKUP(A80,[1]令和3年度契約状況調査票!$E:$AR,21,FALSE)="②同種の他の契約の予定価格を類推されるおそれがあるため公表しない","－",IF(VLOOKUP(A80,[1]令和3年度契約状況調査票!$E:$AR,21,FALSE)="－","－",IF(VLOOKUP(A80,[1]令和3年度契約状況調査票!$E:$AR,7,FALSE)&lt;&gt;"",TEXT(VLOOKUP(A80,[1]令和3年度契約状況調査票!$E:$AR,17,FALSE),"#.0%")&amp;CHAR(10)&amp;"(B/A×100)",VLOOKUP(A80,[1]令和3年度契約状況調査票!$E:$AR,17,FALSE)))))</f>
        <v/>
      </c>
      <c r="K80" s="30" t="str">
        <f>IF(A80="","",IF(VLOOKUP(A80,[1]令和3年度契約状況調査票!$E:$AR,27,FALSE)="①公益社団法人","公社",IF(VLOOKUP(A80,[1]令和3年度契約状況調査票!$E:$AR,27,FALSE)="②公益財団法人","公財","")))</f>
        <v/>
      </c>
      <c r="L80" s="30" t="str">
        <f>IF(A80="","",VLOOKUP(A80,[1]令和3年度契約状況調査票!$E:$AR,28,FALSE))</f>
        <v/>
      </c>
      <c r="M80" s="31" t="str">
        <f>IF(A80="","",IF(VLOOKUP(A80,[1]令和3年度契約状況調査票!$E:$AR,28,FALSE)="国所管",VLOOKUP(A80,[1]令和3年度契約状況調査票!$E:$AR,22,FALSE),""))</f>
        <v/>
      </c>
      <c r="N80" s="32" t="str">
        <f>IF(A80="","",IF(AND(P80="○",O80="分担契約/単価契約"),"単価契約"&amp;CHAR(10)&amp;"予定調達総額 "&amp;TEXT(VLOOKUP(A80,[1]令和3年度契約状況調査票!$E:$AR,16,FALSE),"#,##0円")&amp;"(B)"&amp;CHAR(10)&amp;"分担契約"&amp;CHAR(10)&amp;VLOOKUP(A80,[1]令和3年度契約状況調査票!$E:$AR,32,FALSE),IF(AND(P80="○",O80="分担契約"),"分担契約"&amp;CHAR(10)&amp;"契約総額 "&amp;TEXT(VLOOKUP(A80,[1]令和3年度契約状況調査票!$E:$AR,16,FALSE),"#,##0円")&amp;"(B)"&amp;CHAR(10)&amp;VLOOKUP(A80,[1]令和3年度契約状況調査票!$E:$AR,32,FALSE),(IF(O80="分担契約/単価契約","単価契約"&amp;CHAR(10)&amp;"予定調達総額 "&amp;TEXT(VLOOKUP(A80,[1]令和3年度契約状況調査票!$E:$AR,16,FALSE),"#,##0円")&amp;CHAR(10)&amp;"分担契約"&amp;CHAR(10)&amp;VLOOKUP(A80,[1]令和3年度契約状況調査票!$E:$AR,32,FALSE),IF(O80="分担契約","分担契約"&amp;CHAR(10)&amp;"契約総額 "&amp;TEXT(VLOOKUP(A80,[1]令和3年度契約状況調査票!$E:$AR,16,FALSE),"#,##0円")&amp;CHAR(10)&amp;VLOOKUP(A80,[1]令和3年度契約状況調査票!$E:$AR,32,FALSE),IF(O80="単価契約","単価契約"&amp;CHAR(10)&amp;"予定調達総額 "&amp;TEXT(VLOOKUP(A80,[1]令和3年度契約状況調査票!$E:$AR,16,FALSE),"#,##0円")&amp;CHAR(10)&amp;VLOOKUP(A80,[1]令和3年度契約状況調査票!$E:$AR,32,FALSE),VLOOKUP(A80,[1]令和3年度契約状況調査票!$E:$AR,32,FALSE))))))))</f>
        <v/>
      </c>
      <c r="O80" s="51" t="str">
        <f>IF(A80="","",VLOOKUP(A80,[1]令和3年度契約状況調査票!$E:$BY,53,FALSE))</f>
        <v/>
      </c>
      <c r="P80" s="51" t="str">
        <f>IF(A80="","",IF(VLOOKUP(A80,[1]令和3年度契約状況調査票!$E:$AR,21,FALSE)="②同種の他の契約の予定価格を類推されるおそれがあるため公表しない","×","○"))</f>
        <v/>
      </c>
    </row>
    <row r="81" spans="1:16" s="51" customFormat="1" ht="60" hidden="1" customHeight="1" x14ac:dyDescent="0.15">
      <c r="A81" s="66" t="str">
        <f>IF(MAX([1]令和3年度契約状況調査票!C74:E319)&gt;=ROW()-5,ROW()-5,"")</f>
        <v/>
      </c>
      <c r="B81" s="23" t="str">
        <f>IF(A81="","",VLOOKUP(A81,[1]令和3年度契約状況調査票!$E:$AR,5,FALSE))</f>
        <v/>
      </c>
      <c r="C81" s="24" t="str">
        <f>IF(A81="","",VLOOKUP(A81,[1]令和3年度契約状況調査票!$E:$AR,6,FALSE))</f>
        <v/>
      </c>
      <c r="D81" s="67" t="str">
        <f>IF(A81="","",VLOOKUP(A81,[1]令和3年度契約状況調査票!$E:$AR,9,FALSE))</f>
        <v/>
      </c>
      <c r="E81" s="23" t="str">
        <f>IF(A81="","",VLOOKUP(A81,[1]令和3年度契約状況調査票!$E:$AR,10,FALSE))</f>
        <v/>
      </c>
      <c r="F81" s="26" t="str">
        <f>IF(A81="","",VLOOKUP(A81,[1]令和3年度契約状況調査票!$E:$AR,11,FALSE))</f>
        <v/>
      </c>
      <c r="G81" s="27" t="str">
        <f>IF(A81="","",IF(VLOOKUP(A81,[1]令和3年度契約状況調査票!$E:$AR,12,FALSE)="②一般競争入札（総合評価方式）","一般競争入札"&amp;CHAR(10)&amp;"（総合評価方式）","一般競争入札"))</f>
        <v/>
      </c>
      <c r="H81" s="28" t="str">
        <f>IF(A81="","",IF(VLOOKUP(A81,[1]令和3年度契約状況調査票!$E:$AR,21,FALSE)="②同種の他の契約の予定価格を類推されるおそれがあるため公表しない","同種の他の契約の予定価格を類推されるおそれがあるため公表しない",IF(VLOOKUP(A81,[1]令和3年度契約状況調査票!$E:$AR,21,FALSE)="－","－",IF(VLOOKUP(A81,[1]令和3年度契約状況調査票!$E:$AR,7,FALSE)&lt;&gt;"",TEXT(VLOOKUP(A81,[1]令和3年度契約状況調査票!$E:$AR,14,FALSE),"#,##0円")&amp;CHAR(10)&amp;"(A)",VLOOKUP(A81,[1]令和3年度契約状況調査票!$E:$AR,14,FALSE)))))</f>
        <v/>
      </c>
      <c r="I81" s="28" t="str">
        <f>IF(A81="","",VLOOKUP(A81,[1]令和3年度契約状況調査票!$E:$AR,15,FALSE))</f>
        <v/>
      </c>
      <c r="J81" s="29" t="str">
        <f>IF(A81="","",IF(VLOOKUP(A81,[1]令和3年度契約状況調査票!$E:$AR,21,FALSE)="②同種の他の契約の予定価格を類推されるおそれがあるため公表しない","－",IF(VLOOKUP(A81,[1]令和3年度契約状況調査票!$E:$AR,21,FALSE)="－","－",IF(VLOOKUP(A81,[1]令和3年度契約状況調査票!$E:$AR,7,FALSE)&lt;&gt;"",TEXT(VLOOKUP(A81,[1]令和3年度契約状況調査票!$E:$AR,17,FALSE),"#.0%")&amp;CHAR(10)&amp;"(B/A×100)",VLOOKUP(A81,[1]令和3年度契約状況調査票!$E:$AR,17,FALSE)))))</f>
        <v/>
      </c>
      <c r="K81" s="30" t="str">
        <f>IF(A81="","",IF(VLOOKUP(A81,[1]令和3年度契約状況調査票!$E:$AR,27,FALSE)="①公益社団法人","公社",IF(VLOOKUP(A81,[1]令和3年度契約状況調査票!$E:$AR,27,FALSE)="②公益財団法人","公財","")))</f>
        <v/>
      </c>
      <c r="L81" s="30" t="str">
        <f>IF(A81="","",VLOOKUP(A81,[1]令和3年度契約状況調査票!$E:$AR,28,FALSE))</f>
        <v/>
      </c>
      <c r="M81" s="31" t="str">
        <f>IF(A81="","",IF(VLOOKUP(A81,[1]令和3年度契約状況調査票!$E:$AR,28,FALSE)="国所管",VLOOKUP(A81,[1]令和3年度契約状況調査票!$E:$AR,22,FALSE),""))</f>
        <v/>
      </c>
      <c r="N81" s="32" t="str">
        <f>IF(A81="","",IF(AND(P81="○",O81="分担契約/単価契約"),"単価契約"&amp;CHAR(10)&amp;"予定調達総額 "&amp;TEXT(VLOOKUP(A81,[1]令和3年度契約状況調査票!$E:$AR,16,FALSE),"#,##0円")&amp;"(B)"&amp;CHAR(10)&amp;"分担契約"&amp;CHAR(10)&amp;VLOOKUP(A81,[1]令和3年度契約状況調査票!$E:$AR,32,FALSE),IF(AND(P81="○",O81="分担契約"),"分担契約"&amp;CHAR(10)&amp;"契約総額 "&amp;TEXT(VLOOKUP(A81,[1]令和3年度契約状況調査票!$E:$AR,16,FALSE),"#,##0円")&amp;"(B)"&amp;CHAR(10)&amp;VLOOKUP(A81,[1]令和3年度契約状況調査票!$E:$AR,32,FALSE),(IF(O81="分担契約/単価契約","単価契約"&amp;CHAR(10)&amp;"予定調達総額 "&amp;TEXT(VLOOKUP(A81,[1]令和3年度契約状況調査票!$E:$AR,16,FALSE),"#,##0円")&amp;CHAR(10)&amp;"分担契約"&amp;CHAR(10)&amp;VLOOKUP(A81,[1]令和3年度契約状況調査票!$E:$AR,32,FALSE),IF(O81="分担契約","分担契約"&amp;CHAR(10)&amp;"契約総額 "&amp;TEXT(VLOOKUP(A81,[1]令和3年度契約状況調査票!$E:$AR,16,FALSE),"#,##0円")&amp;CHAR(10)&amp;VLOOKUP(A81,[1]令和3年度契約状況調査票!$E:$AR,32,FALSE),IF(O81="単価契約","単価契約"&amp;CHAR(10)&amp;"予定調達総額 "&amp;TEXT(VLOOKUP(A81,[1]令和3年度契約状況調査票!$E:$AR,16,FALSE),"#,##0円")&amp;CHAR(10)&amp;VLOOKUP(A81,[1]令和3年度契約状況調査票!$E:$AR,32,FALSE),VLOOKUP(A81,[1]令和3年度契約状況調査票!$E:$AR,32,FALSE))))))))</f>
        <v/>
      </c>
      <c r="O81" s="51" t="str">
        <f>IF(A81="","",VLOOKUP(A81,[1]令和3年度契約状況調査票!$E:$BY,53,FALSE))</f>
        <v/>
      </c>
      <c r="P81" s="51" t="str">
        <f>IF(A81="","",IF(VLOOKUP(A81,[1]令和3年度契約状況調査票!$E:$AR,21,FALSE)="②同種の他の契約の予定価格を類推されるおそれがあるため公表しない","×","○"))</f>
        <v/>
      </c>
    </row>
    <row r="82" spans="1:16" s="51" customFormat="1" ht="60" hidden="1" customHeight="1" x14ac:dyDescent="0.15">
      <c r="A82" s="66" t="str">
        <f>IF(MAX([1]令和3年度契約状況調査票!C75:E320)&gt;=ROW()-5,ROW()-5,"")</f>
        <v/>
      </c>
      <c r="B82" s="23" t="str">
        <f>IF(A82="","",VLOOKUP(A82,[1]令和3年度契約状況調査票!$E:$AR,5,FALSE))</f>
        <v/>
      </c>
      <c r="C82" s="24" t="str">
        <f>IF(A82="","",VLOOKUP(A82,[1]令和3年度契約状況調査票!$E:$AR,6,FALSE))</f>
        <v/>
      </c>
      <c r="D82" s="67" t="str">
        <f>IF(A82="","",VLOOKUP(A82,[1]令和3年度契約状況調査票!$E:$AR,9,FALSE))</f>
        <v/>
      </c>
      <c r="E82" s="23" t="str">
        <f>IF(A82="","",VLOOKUP(A82,[1]令和3年度契約状況調査票!$E:$AR,10,FALSE))</f>
        <v/>
      </c>
      <c r="F82" s="26" t="str">
        <f>IF(A82="","",VLOOKUP(A82,[1]令和3年度契約状況調査票!$E:$AR,11,FALSE))</f>
        <v/>
      </c>
      <c r="G82" s="27" t="str">
        <f>IF(A82="","",IF(VLOOKUP(A82,[1]令和3年度契約状況調査票!$E:$AR,12,FALSE)="②一般競争入札（総合評価方式）","一般競争入札"&amp;CHAR(10)&amp;"（総合評価方式）","一般競争入札"))</f>
        <v/>
      </c>
      <c r="H82" s="28" t="str">
        <f>IF(A82="","",IF(VLOOKUP(A82,[1]令和3年度契約状況調査票!$E:$AR,21,FALSE)="②同種の他の契約の予定価格を類推されるおそれがあるため公表しない","同種の他の契約の予定価格を類推されるおそれがあるため公表しない",IF(VLOOKUP(A82,[1]令和3年度契約状況調査票!$E:$AR,21,FALSE)="－","－",IF(VLOOKUP(A82,[1]令和3年度契約状況調査票!$E:$AR,7,FALSE)&lt;&gt;"",TEXT(VLOOKUP(A82,[1]令和3年度契約状況調査票!$E:$AR,14,FALSE),"#,##0円")&amp;CHAR(10)&amp;"(A)",VLOOKUP(A82,[1]令和3年度契約状況調査票!$E:$AR,14,FALSE)))))</f>
        <v/>
      </c>
      <c r="I82" s="28" t="str">
        <f>IF(A82="","",VLOOKUP(A82,[1]令和3年度契約状況調査票!$E:$AR,15,FALSE))</f>
        <v/>
      </c>
      <c r="J82" s="29" t="str">
        <f>IF(A82="","",IF(VLOOKUP(A82,[1]令和3年度契約状況調査票!$E:$AR,21,FALSE)="②同種の他の契約の予定価格を類推されるおそれがあるため公表しない","－",IF(VLOOKUP(A82,[1]令和3年度契約状況調査票!$E:$AR,21,FALSE)="－","－",IF(VLOOKUP(A82,[1]令和3年度契約状況調査票!$E:$AR,7,FALSE)&lt;&gt;"",TEXT(VLOOKUP(A82,[1]令和3年度契約状況調査票!$E:$AR,17,FALSE),"#.0%")&amp;CHAR(10)&amp;"(B/A×100)",VLOOKUP(A82,[1]令和3年度契約状況調査票!$E:$AR,17,FALSE)))))</f>
        <v/>
      </c>
      <c r="K82" s="30" t="str">
        <f>IF(A82="","",IF(VLOOKUP(A82,[1]令和3年度契約状況調査票!$E:$AR,27,FALSE)="①公益社団法人","公社",IF(VLOOKUP(A82,[1]令和3年度契約状況調査票!$E:$AR,27,FALSE)="②公益財団法人","公財","")))</f>
        <v/>
      </c>
      <c r="L82" s="30" t="str">
        <f>IF(A82="","",VLOOKUP(A82,[1]令和3年度契約状況調査票!$E:$AR,28,FALSE))</f>
        <v/>
      </c>
      <c r="M82" s="31" t="str">
        <f>IF(A82="","",IF(VLOOKUP(A82,[1]令和3年度契約状況調査票!$E:$AR,28,FALSE)="国所管",VLOOKUP(A82,[1]令和3年度契約状況調査票!$E:$AR,22,FALSE),""))</f>
        <v/>
      </c>
      <c r="N82" s="32" t="str">
        <f>IF(A82="","",IF(AND(P82="○",O82="分担契約/単価契約"),"単価契約"&amp;CHAR(10)&amp;"予定調達総額 "&amp;TEXT(VLOOKUP(A82,[1]令和3年度契約状況調査票!$E:$AR,16,FALSE),"#,##0円")&amp;"(B)"&amp;CHAR(10)&amp;"分担契約"&amp;CHAR(10)&amp;VLOOKUP(A82,[1]令和3年度契約状況調査票!$E:$AR,32,FALSE),IF(AND(P82="○",O82="分担契約"),"分担契約"&amp;CHAR(10)&amp;"契約総額 "&amp;TEXT(VLOOKUP(A82,[1]令和3年度契約状況調査票!$E:$AR,16,FALSE),"#,##0円")&amp;"(B)"&amp;CHAR(10)&amp;VLOOKUP(A82,[1]令和3年度契約状況調査票!$E:$AR,32,FALSE),(IF(O82="分担契約/単価契約","単価契約"&amp;CHAR(10)&amp;"予定調達総額 "&amp;TEXT(VLOOKUP(A82,[1]令和3年度契約状況調査票!$E:$AR,16,FALSE),"#,##0円")&amp;CHAR(10)&amp;"分担契約"&amp;CHAR(10)&amp;VLOOKUP(A82,[1]令和3年度契約状況調査票!$E:$AR,32,FALSE),IF(O82="分担契約","分担契約"&amp;CHAR(10)&amp;"契約総額 "&amp;TEXT(VLOOKUP(A82,[1]令和3年度契約状況調査票!$E:$AR,16,FALSE),"#,##0円")&amp;CHAR(10)&amp;VLOOKUP(A82,[1]令和3年度契約状況調査票!$E:$AR,32,FALSE),IF(O82="単価契約","単価契約"&amp;CHAR(10)&amp;"予定調達総額 "&amp;TEXT(VLOOKUP(A82,[1]令和3年度契約状況調査票!$E:$AR,16,FALSE),"#,##0円")&amp;CHAR(10)&amp;VLOOKUP(A82,[1]令和3年度契約状況調査票!$E:$AR,32,FALSE),VLOOKUP(A82,[1]令和3年度契約状況調査票!$E:$AR,32,FALSE))))))))</f>
        <v/>
      </c>
      <c r="O82" s="51" t="str">
        <f>IF(A82="","",VLOOKUP(A82,[1]令和3年度契約状況調査票!$E:$BY,53,FALSE))</f>
        <v/>
      </c>
      <c r="P82" s="51" t="str">
        <f>IF(A82="","",IF(VLOOKUP(A82,[1]令和3年度契約状況調査票!$E:$AR,21,FALSE)="②同種の他の契約の予定価格を類推されるおそれがあるため公表しない","×","○"))</f>
        <v/>
      </c>
    </row>
    <row r="83" spans="1:16" s="51" customFormat="1" ht="60" hidden="1" customHeight="1" x14ac:dyDescent="0.15">
      <c r="A83" s="66" t="str">
        <f>IF(MAX([1]令和3年度契約状況調査票!C76:E321)&gt;=ROW()-5,ROW()-5,"")</f>
        <v/>
      </c>
      <c r="B83" s="23" t="str">
        <f>IF(A83="","",VLOOKUP(A83,[1]令和3年度契約状況調査票!$E:$AR,5,FALSE))</f>
        <v/>
      </c>
      <c r="C83" s="24" t="str">
        <f>IF(A83="","",VLOOKUP(A83,[1]令和3年度契約状況調査票!$E:$AR,6,FALSE))</f>
        <v/>
      </c>
      <c r="D83" s="67" t="str">
        <f>IF(A83="","",VLOOKUP(A83,[1]令和3年度契約状況調査票!$E:$AR,9,FALSE))</f>
        <v/>
      </c>
      <c r="E83" s="23" t="str">
        <f>IF(A83="","",VLOOKUP(A83,[1]令和3年度契約状況調査票!$E:$AR,10,FALSE))</f>
        <v/>
      </c>
      <c r="F83" s="26" t="str">
        <f>IF(A83="","",VLOOKUP(A83,[1]令和3年度契約状況調査票!$E:$AR,11,FALSE))</f>
        <v/>
      </c>
      <c r="G83" s="27" t="str">
        <f>IF(A83="","",IF(VLOOKUP(A83,[1]令和3年度契約状況調査票!$E:$AR,12,FALSE)="②一般競争入札（総合評価方式）","一般競争入札"&amp;CHAR(10)&amp;"（総合評価方式）","一般競争入札"))</f>
        <v/>
      </c>
      <c r="H83" s="28" t="str">
        <f>IF(A83="","",IF(VLOOKUP(A83,[1]令和3年度契約状況調査票!$E:$AR,21,FALSE)="②同種の他の契約の予定価格を類推されるおそれがあるため公表しない","同種の他の契約の予定価格を類推されるおそれがあるため公表しない",IF(VLOOKUP(A83,[1]令和3年度契約状況調査票!$E:$AR,21,FALSE)="－","－",IF(VLOOKUP(A83,[1]令和3年度契約状況調査票!$E:$AR,7,FALSE)&lt;&gt;"",TEXT(VLOOKUP(A83,[1]令和3年度契約状況調査票!$E:$AR,14,FALSE),"#,##0円")&amp;CHAR(10)&amp;"(A)",VLOOKUP(A83,[1]令和3年度契約状況調査票!$E:$AR,14,FALSE)))))</f>
        <v/>
      </c>
      <c r="I83" s="28" t="str">
        <f>IF(A83="","",VLOOKUP(A83,[1]令和3年度契約状況調査票!$E:$AR,15,FALSE))</f>
        <v/>
      </c>
      <c r="J83" s="29" t="str">
        <f>IF(A83="","",IF(VLOOKUP(A83,[1]令和3年度契約状況調査票!$E:$AR,21,FALSE)="②同種の他の契約の予定価格を類推されるおそれがあるため公表しない","－",IF(VLOOKUP(A83,[1]令和3年度契約状況調査票!$E:$AR,21,FALSE)="－","－",IF(VLOOKUP(A83,[1]令和3年度契約状況調査票!$E:$AR,7,FALSE)&lt;&gt;"",TEXT(VLOOKUP(A83,[1]令和3年度契約状況調査票!$E:$AR,17,FALSE),"#.0%")&amp;CHAR(10)&amp;"(B/A×100)",VLOOKUP(A83,[1]令和3年度契約状況調査票!$E:$AR,17,FALSE)))))</f>
        <v/>
      </c>
      <c r="K83" s="30" t="str">
        <f>IF(A83="","",IF(VLOOKUP(A83,[1]令和3年度契約状況調査票!$E:$AR,27,FALSE)="①公益社団法人","公社",IF(VLOOKUP(A83,[1]令和3年度契約状況調査票!$E:$AR,27,FALSE)="②公益財団法人","公財","")))</f>
        <v/>
      </c>
      <c r="L83" s="30" t="str">
        <f>IF(A83="","",VLOOKUP(A83,[1]令和3年度契約状況調査票!$E:$AR,28,FALSE))</f>
        <v/>
      </c>
      <c r="M83" s="31" t="str">
        <f>IF(A83="","",IF(VLOOKUP(A83,[1]令和3年度契約状況調査票!$E:$AR,28,FALSE)="国所管",VLOOKUP(A83,[1]令和3年度契約状況調査票!$E:$AR,22,FALSE),""))</f>
        <v/>
      </c>
      <c r="N83" s="32" t="str">
        <f>IF(A83="","",IF(AND(P83="○",O83="分担契約/単価契約"),"単価契約"&amp;CHAR(10)&amp;"予定調達総額 "&amp;TEXT(VLOOKUP(A83,[1]令和3年度契約状況調査票!$E:$AR,16,FALSE),"#,##0円")&amp;"(B)"&amp;CHAR(10)&amp;"分担契約"&amp;CHAR(10)&amp;VLOOKUP(A83,[1]令和3年度契約状況調査票!$E:$AR,32,FALSE),IF(AND(P83="○",O83="分担契約"),"分担契約"&amp;CHAR(10)&amp;"契約総額 "&amp;TEXT(VLOOKUP(A83,[1]令和3年度契約状況調査票!$E:$AR,16,FALSE),"#,##0円")&amp;"(B)"&amp;CHAR(10)&amp;VLOOKUP(A83,[1]令和3年度契約状況調査票!$E:$AR,32,FALSE),(IF(O83="分担契約/単価契約","単価契約"&amp;CHAR(10)&amp;"予定調達総額 "&amp;TEXT(VLOOKUP(A83,[1]令和3年度契約状況調査票!$E:$AR,16,FALSE),"#,##0円")&amp;CHAR(10)&amp;"分担契約"&amp;CHAR(10)&amp;VLOOKUP(A83,[1]令和3年度契約状況調査票!$E:$AR,32,FALSE),IF(O83="分担契約","分担契約"&amp;CHAR(10)&amp;"契約総額 "&amp;TEXT(VLOOKUP(A83,[1]令和3年度契約状況調査票!$E:$AR,16,FALSE),"#,##0円")&amp;CHAR(10)&amp;VLOOKUP(A83,[1]令和3年度契約状況調査票!$E:$AR,32,FALSE),IF(O83="単価契約","単価契約"&amp;CHAR(10)&amp;"予定調達総額 "&amp;TEXT(VLOOKUP(A83,[1]令和3年度契約状況調査票!$E:$AR,16,FALSE),"#,##0円")&amp;CHAR(10)&amp;VLOOKUP(A83,[1]令和3年度契約状況調査票!$E:$AR,32,FALSE),VLOOKUP(A83,[1]令和3年度契約状況調査票!$E:$AR,32,FALSE))))))))</f>
        <v/>
      </c>
      <c r="O83" s="51" t="str">
        <f>IF(A83="","",VLOOKUP(A83,[1]令和3年度契約状況調査票!$E:$BY,53,FALSE))</f>
        <v/>
      </c>
      <c r="P83" s="51" t="str">
        <f>IF(A83="","",IF(VLOOKUP(A83,[1]令和3年度契約状況調査票!$E:$AR,21,FALSE)="②同種の他の契約の予定価格を類推されるおそれがあるため公表しない","×","○"))</f>
        <v/>
      </c>
    </row>
    <row r="84" spans="1:16" s="51" customFormat="1" ht="60" hidden="1" customHeight="1" x14ac:dyDescent="0.15">
      <c r="A84" s="66" t="str">
        <f>IF(MAX([1]令和3年度契約状況調査票!C77:E322)&gt;=ROW()-5,ROW()-5,"")</f>
        <v/>
      </c>
      <c r="B84" s="23" t="str">
        <f>IF(A84="","",VLOOKUP(A84,[1]令和3年度契約状況調査票!$E:$AR,5,FALSE))</f>
        <v/>
      </c>
      <c r="C84" s="24" t="str">
        <f>IF(A84="","",VLOOKUP(A84,[1]令和3年度契約状況調査票!$E:$AR,6,FALSE))</f>
        <v/>
      </c>
      <c r="D84" s="67" t="str">
        <f>IF(A84="","",VLOOKUP(A84,[1]令和3年度契約状況調査票!$E:$AR,9,FALSE))</f>
        <v/>
      </c>
      <c r="E84" s="23" t="str">
        <f>IF(A84="","",VLOOKUP(A84,[1]令和3年度契約状況調査票!$E:$AR,10,FALSE))</f>
        <v/>
      </c>
      <c r="F84" s="26" t="str">
        <f>IF(A84="","",VLOOKUP(A84,[1]令和3年度契約状況調査票!$E:$AR,11,FALSE))</f>
        <v/>
      </c>
      <c r="G84" s="27" t="str">
        <f>IF(A84="","",IF(VLOOKUP(A84,[1]令和3年度契約状況調査票!$E:$AR,12,FALSE)="②一般競争入札（総合評価方式）","一般競争入札"&amp;CHAR(10)&amp;"（総合評価方式）","一般競争入札"))</f>
        <v/>
      </c>
      <c r="H84" s="28" t="str">
        <f>IF(A84="","",IF(VLOOKUP(A84,[1]令和3年度契約状況調査票!$E:$AR,21,FALSE)="②同種の他の契約の予定価格を類推されるおそれがあるため公表しない","同種の他の契約の予定価格を類推されるおそれがあるため公表しない",IF(VLOOKUP(A84,[1]令和3年度契約状況調査票!$E:$AR,21,FALSE)="－","－",IF(VLOOKUP(A84,[1]令和3年度契約状況調査票!$E:$AR,7,FALSE)&lt;&gt;"",TEXT(VLOOKUP(A84,[1]令和3年度契約状況調査票!$E:$AR,14,FALSE),"#,##0円")&amp;CHAR(10)&amp;"(A)",VLOOKUP(A84,[1]令和3年度契約状況調査票!$E:$AR,14,FALSE)))))</f>
        <v/>
      </c>
      <c r="I84" s="28" t="str">
        <f>IF(A84="","",VLOOKUP(A84,[1]令和3年度契約状況調査票!$E:$AR,15,FALSE))</f>
        <v/>
      </c>
      <c r="J84" s="29" t="str">
        <f>IF(A84="","",IF(VLOOKUP(A84,[1]令和3年度契約状況調査票!$E:$AR,21,FALSE)="②同種の他の契約の予定価格を類推されるおそれがあるため公表しない","－",IF(VLOOKUP(A84,[1]令和3年度契約状況調査票!$E:$AR,21,FALSE)="－","－",IF(VLOOKUP(A84,[1]令和3年度契約状況調査票!$E:$AR,7,FALSE)&lt;&gt;"",TEXT(VLOOKUP(A84,[1]令和3年度契約状況調査票!$E:$AR,17,FALSE),"#.0%")&amp;CHAR(10)&amp;"(B/A×100)",VLOOKUP(A84,[1]令和3年度契約状況調査票!$E:$AR,17,FALSE)))))</f>
        <v/>
      </c>
      <c r="K84" s="30" t="str">
        <f>IF(A84="","",IF(VLOOKUP(A84,[1]令和3年度契約状況調査票!$E:$AR,27,FALSE)="①公益社団法人","公社",IF(VLOOKUP(A84,[1]令和3年度契約状況調査票!$E:$AR,27,FALSE)="②公益財団法人","公財","")))</f>
        <v/>
      </c>
      <c r="L84" s="30" t="str">
        <f>IF(A84="","",VLOOKUP(A84,[1]令和3年度契約状況調査票!$E:$AR,28,FALSE))</f>
        <v/>
      </c>
      <c r="M84" s="31" t="str">
        <f>IF(A84="","",IF(VLOOKUP(A84,[1]令和3年度契約状況調査票!$E:$AR,28,FALSE)="国所管",VLOOKUP(A84,[1]令和3年度契約状況調査票!$E:$AR,22,FALSE),""))</f>
        <v/>
      </c>
      <c r="N84" s="32" t="str">
        <f>IF(A84="","",IF(AND(P84="○",O84="分担契約/単価契約"),"単価契約"&amp;CHAR(10)&amp;"予定調達総額 "&amp;TEXT(VLOOKUP(A84,[1]令和3年度契約状況調査票!$E:$AR,16,FALSE),"#,##0円")&amp;"(B)"&amp;CHAR(10)&amp;"分担契約"&amp;CHAR(10)&amp;VLOOKUP(A84,[1]令和3年度契約状況調査票!$E:$AR,32,FALSE),IF(AND(P84="○",O84="分担契約"),"分担契約"&amp;CHAR(10)&amp;"契約総額 "&amp;TEXT(VLOOKUP(A84,[1]令和3年度契約状況調査票!$E:$AR,16,FALSE),"#,##0円")&amp;"(B)"&amp;CHAR(10)&amp;VLOOKUP(A84,[1]令和3年度契約状況調査票!$E:$AR,32,FALSE),(IF(O84="分担契約/単価契約","単価契約"&amp;CHAR(10)&amp;"予定調達総額 "&amp;TEXT(VLOOKUP(A84,[1]令和3年度契約状況調査票!$E:$AR,16,FALSE),"#,##0円")&amp;CHAR(10)&amp;"分担契約"&amp;CHAR(10)&amp;VLOOKUP(A84,[1]令和3年度契約状況調査票!$E:$AR,32,FALSE),IF(O84="分担契約","分担契約"&amp;CHAR(10)&amp;"契約総額 "&amp;TEXT(VLOOKUP(A84,[1]令和3年度契約状況調査票!$E:$AR,16,FALSE),"#,##0円")&amp;CHAR(10)&amp;VLOOKUP(A84,[1]令和3年度契約状況調査票!$E:$AR,32,FALSE),IF(O84="単価契約","単価契約"&amp;CHAR(10)&amp;"予定調達総額 "&amp;TEXT(VLOOKUP(A84,[1]令和3年度契約状況調査票!$E:$AR,16,FALSE),"#,##0円")&amp;CHAR(10)&amp;VLOOKUP(A84,[1]令和3年度契約状況調査票!$E:$AR,32,FALSE),VLOOKUP(A84,[1]令和3年度契約状況調査票!$E:$AR,32,FALSE))))))))</f>
        <v/>
      </c>
      <c r="O84" s="51" t="str">
        <f>IF(A84="","",VLOOKUP(A84,[1]令和3年度契約状況調査票!$E:$BY,53,FALSE))</f>
        <v/>
      </c>
      <c r="P84" s="51" t="str">
        <f>IF(A84="","",IF(VLOOKUP(A84,[1]令和3年度契約状況調査票!$E:$AR,21,FALSE)="②同種の他の契約の予定価格を類推されるおそれがあるため公表しない","×","○"))</f>
        <v/>
      </c>
    </row>
    <row r="85" spans="1:16" s="51" customFormat="1" ht="60" hidden="1" customHeight="1" x14ac:dyDescent="0.15">
      <c r="A85" s="66" t="str">
        <f>IF(MAX([1]令和3年度契約状況調査票!C78:E323)&gt;=ROW()-5,ROW()-5,"")</f>
        <v/>
      </c>
      <c r="B85" s="23" t="str">
        <f>IF(A85="","",VLOOKUP(A85,[1]令和3年度契約状況調査票!$E:$AR,5,FALSE))</f>
        <v/>
      </c>
      <c r="C85" s="24" t="str">
        <f>IF(A85="","",VLOOKUP(A85,[1]令和3年度契約状況調査票!$E:$AR,6,FALSE))</f>
        <v/>
      </c>
      <c r="D85" s="67" t="str">
        <f>IF(A85="","",VLOOKUP(A85,[1]令和3年度契約状況調査票!$E:$AR,9,FALSE))</f>
        <v/>
      </c>
      <c r="E85" s="23" t="str">
        <f>IF(A85="","",VLOOKUP(A85,[1]令和3年度契約状況調査票!$E:$AR,10,FALSE))</f>
        <v/>
      </c>
      <c r="F85" s="26" t="str">
        <f>IF(A85="","",VLOOKUP(A85,[1]令和3年度契約状況調査票!$E:$AR,11,FALSE))</f>
        <v/>
      </c>
      <c r="G85" s="27" t="str">
        <f>IF(A85="","",IF(VLOOKUP(A85,[1]令和3年度契約状況調査票!$E:$AR,12,FALSE)="②一般競争入札（総合評価方式）","一般競争入札"&amp;CHAR(10)&amp;"（総合評価方式）","一般競争入札"))</f>
        <v/>
      </c>
      <c r="H85" s="28" t="str">
        <f>IF(A85="","",IF(VLOOKUP(A85,[1]令和3年度契約状況調査票!$E:$AR,21,FALSE)="②同種の他の契約の予定価格を類推されるおそれがあるため公表しない","同種の他の契約の予定価格を類推されるおそれがあるため公表しない",IF(VLOOKUP(A85,[1]令和3年度契約状況調査票!$E:$AR,21,FALSE)="－","－",IF(VLOOKUP(A85,[1]令和3年度契約状況調査票!$E:$AR,7,FALSE)&lt;&gt;"",TEXT(VLOOKUP(A85,[1]令和3年度契約状況調査票!$E:$AR,14,FALSE),"#,##0円")&amp;CHAR(10)&amp;"(A)",VLOOKUP(A85,[1]令和3年度契約状況調査票!$E:$AR,14,FALSE)))))</f>
        <v/>
      </c>
      <c r="I85" s="28" t="str">
        <f>IF(A85="","",VLOOKUP(A85,[1]令和3年度契約状況調査票!$E:$AR,15,FALSE))</f>
        <v/>
      </c>
      <c r="J85" s="29" t="str">
        <f>IF(A85="","",IF(VLOOKUP(A85,[1]令和3年度契約状況調査票!$E:$AR,21,FALSE)="②同種の他の契約の予定価格を類推されるおそれがあるため公表しない","－",IF(VLOOKUP(A85,[1]令和3年度契約状況調査票!$E:$AR,21,FALSE)="－","－",IF(VLOOKUP(A85,[1]令和3年度契約状況調査票!$E:$AR,7,FALSE)&lt;&gt;"",TEXT(VLOOKUP(A85,[1]令和3年度契約状況調査票!$E:$AR,17,FALSE),"#.0%")&amp;CHAR(10)&amp;"(B/A×100)",VLOOKUP(A85,[1]令和3年度契約状況調査票!$E:$AR,17,FALSE)))))</f>
        <v/>
      </c>
      <c r="K85" s="30" t="str">
        <f>IF(A85="","",IF(VLOOKUP(A85,[1]令和3年度契約状況調査票!$E:$AR,27,FALSE)="①公益社団法人","公社",IF(VLOOKUP(A85,[1]令和3年度契約状況調査票!$E:$AR,27,FALSE)="②公益財団法人","公財","")))</f>
        <v/>
      </c>
      <c r="L85" s="30" t="str">
        <f>IF(A85="","",VLOOKUP(A85,[1]令和3年度契約状況調査票!$E:$AR,28,FALSE))</f>
        <v/>
      </c>
      <c r="M85" s="31" t="str">
        <f>IF(A85="","",IF(VLOOKUP(A85,[1]令和3年度契約状況調査票!$E:$AR,28,FALSE)="国所管",VLOOKUP(A85,[1]令和3年度契約状況調査票!$E:$AR,22,FALSE),""))</f>
        <v/>
      </c>
      <c r="N85" s="32" t="str">
        <f>IF(A85="","",IF(AND(P85="○",O85="分担契約/単価契約"),"単価契約"&amp;CHAR(10)&amp;"予定調達総額 "&amp;TEXT(VLOOKUP(A85,[1]令和3年度契約状況調査票!$E:$AR,16,FALSE),"#,##0円")&amp;"(B)"&amp;CHAR(10)&amp;"分担契約"&amp;CHAR(10)&amp;VLOOKUP(A85,[1]令和3年度契約状況調査票!$E:$AR,32,FALSE),IF(AND(P85="○",O85="分担契約"),"分担契約"&amp;CHAR(10)&amp;"契約総額 "&amp;TEXT(VLOOKUP(A85,[1]令和3年度契約状況調査票!$E:$AR,16,FALSE),"#,##0円")&amp;"(B)"&amp;CHAR(10)&amp;VLOOKUP(A85,[1]令和3年度契約状況調査票!$E:$AR,32,FALSE),(IF(O85="分担契約/単価契約","単価契約"&amp;CHAR(10)&amp;"予定調達総額 "&amp;TEXT(VLOOKUP(A85,[1]令和3年度契約状況調査票!$E:$AR,16,FALSE),"#,##0円")&amp;CHAR(10)&amp;"分担契約"&amp;CHAR(10)&amp;VLOOKUP(A85,[1]令和3年度契約状況調査票!$E:$AR,32,FALSE),IF(O85="分担契約","分担契約"&amp;CHAR(10)&amp;"契約総額 "&amp;TEXT(VLOOKUP(A85,[1]令和3年度契約状況調査票!$E:$AR,16,FALSE),"#,##0円")&amp;CHAR(10)&amp;VLOOKUP(A85,[1]令和3年度契約状況調査票!$E:$AR,32,FALSE),IF(O85="単価契約","単価契約"&amp;CHAR(10)&amp;"予定調達総額 "&amp;TEXT(VLOOKUP(A85,[1]令和3年度契約状況調査票!$E:$AR,16,FALSE),"#,##0円")&amp;CHAR(10)&amp;VLOOKUP(A85,[1]令和3年度契約状況調査票!$E:$AR,32,FALSE),VLOOKUP(A85,[1]令和3年度契約状況調査票!$E:$AR,32,FALSE))))))))</f>
        <v/>
      </c>
      <c r="O85" s="51" t="str">
        <f>IF(A85="","",VLOOKUP(A85,[1]令和3年度契約状況調査票!$E:$BY,53,FALSE))</f>
        <v/>
      </c>
      <c r="P85" s="51" t="str">
        <f>IF(A85="","",IF(VLOOKUP(A85,[1]令和3年度契約状況調査票!$E:$AR,21,FALSE)="②同種の他の契約の予定価格を類推されるおそれがあるため公表しない","×","○"))</f>
        <v/>
      </c>
    </row>
    <row r="86" spans="1:16" ht="60" hidden="1" customHeight="1" x14ac:dyDescent="0.15">
      <c r="A86" s="66" t="str">
        <f>IF(MAX([1]令和3年度契約状況調査票!C79:E324)&gt;=ROW()-5,ROW()-5,"")</f>
        <v/>
      </c>
      <c r="B86" s="23" t="str">
        <f>IF(A86="","",VLOOKUP(A86,[1]令和3年度契約状況調査票!$E:$AR,5,FALSE))</f>
        <v/>
      </c>
      <c r="C86" s="24" t="str">
        <f>IF(A86="","",VLOOKUP(A86,[1]令和3年度契約状況調査票!$E:$AR,6,FALSE))</f>
        <v/>
      </c>
      <c r="D86" s="67" t="str">
        <f>IF(A86="","",VLOOKUP(A86,[1]令和3年度契約状況調査票!$E:$AR,9,FALSE))</f>
        <v/>
      </c>
      <c r="E86" s="23" t="str">
        <f>IF(A86="","",VLOOKUP(A86,[1]令和3年度契約状況調査票!$E:$AR,10,FALSE))</f>
        <v/>
      </c>
      <c r="F86" s="26" t="str">
        <f>IF(A86="","",VLOOKUP(A86,[1]令和3年度契約状況調査票!$E:$AR,11,FALSE))</f>
        <v/>
      </c>
      <c r="G86" s="27" t="str">
        <f>IF(A86="","",IF(VLOOKUP(A86,[1]令和3年度契約状況調査票!$E:$AR,12,FALSE)="②一般競争入札（総合評価方式）","一般競争入札"&amp;CHAR(10)&amp;"（総合評価方式）","一般競争入札"))</f>
        <v/>
      </c>
      <c r="H86" s="28" t="str">
        <f>IF(A86="","",IF(VLOOKUP(A86,[1]令和3年度契約状況調査票!$E:$AR,21,FALSE)="②同種の他の契約の予定価格を類推されるおそれがあるため公表しない","同種の他の契約の予定価格を類推されるおそれがあるため公表しない",IF(VLOOKUP(A86,[1]令和3年度契約状況調査票!$E:$AR,21,FALSE)="－","－",IF(VLOOKUP(A86,[1]令和3年度契約状況調査票!$E:$AR,7,FALSE)&lt;&gt;"",TEXT(VLOOKUP(A86,[1]令和3年度契約状況調査票!$E:$AR,14,FALSE),"#,##0円")&amp;CHAR(10)&amp;"(A)",VLOOKUP(A86,[1]令和3年度契約状況調査票!$E:$AR,14,FALSE)))))</f>
        <v/>
      </c>
      <c r="I86" s="28" t="str">
        <f>IF(A86="","",VLOOKUP(A86,[1]令和3年度契約状況調査票!$E:$AR,15,FALSE))</f>
        <v/>
      </c>
      <c r="J86" s="29" t="str">
        <f>IF(A86="","",IF(VLOOKUP(A86,[1]令和3年度契約状況調査票!$E:$AR,21,FALSE)="②同種の他の契約の予定価格を類推されるおそれがあるため公表しない","－",IF(VLOOKUP(A86,[1]令和3年度契約状況調査票!$E:$AR,21,FALSE)="－","－",IF(VLOOKUP(A86,[1]令和3年度契約状況調査票!$E:$AR,7,FALSE)&lt;&gt;"",TEXT(VLOOKUP(A86,[1]令和3年度契約状況調査票!$E:$AR,17,FALSE),"#.0%")&amp;CHAR(10)&amp;"(B/A×100)",VLOOKUP(A86,[1]令和3年度契約状況調査票!$E:$AR,17,FALSE)))))</f>
        <v/>
      </c>
      <c r="K86" s="30" t="str">
        <f>IF(A86="","",IF(VLOOKUP(A86,[1]令和3年度契約状況調査票!$E:$AR,27,FALSE)="①公益社団法人","公社",IF(VLOOKUP(A86,[1]令和3年度契約状況調査票!$E:$AR,27,FALSE)="②公益財団法人","公財","")))</f>
        <v/>
      </c>
      <c r="L86" s="30" t="str">
        <f>IF(A86="","",VLOOKUP(A86,[1]令和3年度契約状況調査票!$E:$AR,28,FALSE))</f>
        <v/>
      </c>
      <c r="M86" s="31" t="str">
        <f>IF(A86="","",IF(VLOOKUP(A86,[1]令和3年度契約状況調査票!$E:$AR,28,FALSE)="国所管",VLOOKUP(A86,[1]令和3年度契約状況調査票!$E:$AR,22,FALSE),""))</f>
        <v/>
      </c>
      <c r="N86" s="32" t="str">
        <f>IF(A86="","",IF(AND(P86="○",O86="分担契約/単価契約"),"単価契約"&amp;CHAR(10)&amp;"予定調達総額 "&amp;TEXT(VLOOKUP(A86,[1]令和3年度契約状況調査票!$E:$AR,16,FALSE),"#,##0円")&amp;"(B)"&amp;CHAR(10)&amp;"分担契約"&amp;CHAR(10)&amp;VLOOKUP(A86,[1]令和3年度契約状況調査票!$E:$AR,32,FALSE),IF(AND(P86="○",O86="分担契約"),"分担契約"&amp;CHAR(10)&amp;"契約総額 "&amp;TEXT(VLOOKUP(A86,[1]令和3年度契約状況調査票!$E:$AR,16,FALSE),"#,##0円")&amp;"(B)"&amp;CHAR(10)&amp;VLOOKUP(A86,[1]令和3年度契約状況調査票!$E:$AR,32,FALSE),(IF(O86="分担契約/単価契約","単価契約"&amp;CHAR(10)&amp;"予定調達総額 "&amp;TEXT(VLOOKUP(A86,[1]令和3年度契約状況調査票!$E:$AR,16,FALSE),"#,##0円")&amp;CHAR(10)&amp;"分担契約"&amp;CHAR(10)&amp;VLOOKUP(A86,[1]令和3年度契約状況調査票!$E:$AR,32,FALSE),IF(O86="分担契約","分担契約"&amp;CHAR(10)&amp;"契約総額 "&amp;TEXT(VLOOKUP(A86,[1]令和3年度契約状況調査票!$E:$AR,16,FALSE),"#,##0円")&amp;CHAR(10)&amp;VLOOKUP(A86,[1]令和3年度契約状況調査票!$E:$AR,32,FALSE),IF(O86="単価契約","単価契約"&amp;CHAR(10)&amp;"予定調達総額 "&amp;TEXT(VLOOKUP(A86,[1]令和3年度契約状況調査票!$E:$AR,16,FALSE),"#,##0円")&amp;CHAR(10)&amp;VLOOKUP(A86,[1]令和3年度契約状況調査票!$E:$AR,32,FALSE),VLOOKUP(A86,[1]令和3年度契約状況調査票!$E:$AR,32,FALSE))))))))</f>
        <v/>
      </c>
      <c r="O86" s="51" t="str">
        <f>IF(A86="","",VLOOKUP(A86,[1]令和3年度契約状況調査票!$E:$BY,53,FALSE))</f>
        <v/>
      </c>
      <c r="P86" s="51" t="str">
        <f>IF(A86="","",IF(VLOOKUP(A86,[1]令和3年度契約状況調査票!$E:$AR,21,FALSE)="②同種の他の契約の予定価格を類推されるおそれがあるため公表しない","×","○"))</f>
        <v/>
      </c>
    </row>
    <row r="87" spans="1:16" ht="60" hidden="1" customHeight="1" x14ac:dyDescent="0.15">
      <c r="A87" s="66" t="str">
        <f>IF(MAX([1]令和3年度契約状況調査票!C80:E325)&gt;=ROW()-5,ROW()-5,"")</f>
        <v/>
      </c>
      <c r="B87" s="23" t="str">
        <f>IF(A87="","",VLOOKUP(A87,[1]令和3年度契約状況調査票!$E:$AR,5,FALSE))</f>
        <v/>
      </c>
      <c r="C87" s="24" t="str">
        <f>IF(A87="","",VLOOKUP(A87,[1]令和3年度契約状況調査票!$E:$AR,6,FALSE))</f>
        <v/>
      </c>
      <c r="D87" s="67" t="str">
        <f>IF(A87="","",VLOOKUP(A87,[1]令和3年度契約状況調査票!$E:$AR,9,FALSE))</f>
        <v/>
      </c>
      <c r="E87" s="23" t="str">
        <f>IF(A87="","",VLOOKUP(A87,[1]令和3年度契約状況調査票!$E:$AR,10,FALSE))</f>
        <v/>
      </c>
      <c r="F87" s="26" t="str">
        <f>IF(A87="","",VLOOKUP(A87,[1]令和3年度契約状況調査票!$E:$AR,11,FALSE))</f>
        <v/>
      </c>
      <c r="G87" s="27" t="str">
        <f>IF(A87="","",IF(VLOOKUP(A87,[1]令和3年度契約状況調査票!$E:$AR,12,FALSE)="②一般競争入札（総合評価方式）","一般競争入札"&amp;CHAR(10)&amp;"（総合評価方式）","一般競争入札"))</f>
        <v/>
      </c>
      <c r="H87" s="28" t="str">
        <f>IF(A87="","",IF(VLOOKUP(A87,[1]令和3年度契約状況調査票!$E:$AR,21,FALSE)="②同種の他の契約の予定価格を類推されるおそれがあるため公表しない","同種の他の契約の予定価格を類推されるおそれがあるため公表しない",IF(VLOOKUP(A87,[1]令和3年度契約状況調査票!$E:$AR,21,FALSE)="－","－",IF(VLOOKUP(A87,[1]令和3年度契約状況調査票!$E:$AR,7,FALSE)&lt;&gt;"",TEXT(VLOOKUP(A87,[1]令和3年度契約状況調査票!$E:$AR,14,FALSE),"#,##0円")&amp;CHAR(10)&amp;"(A)",VLOOKUP(A87,[1]令和3年度契約状況調査票!$E:$AR,14,FALSE)))))</f>
        <v/>
      </c>
      <c r="I87" s="28" t="str">
        <f>IF(A87="","",VLOOKUP(A87,[1]令和3年度契約状況調査票!$E:$AR,15,FALSE))</f>
        <v/>
      </c>
      <c r="J87" s="29" t="str">
        <f>IF(A87="","",IF(VLOOKUP(A87,[1]令和3年度契約状況調査票!$E:$AR,21,FALSE)="②同種の他の契約の予定価格を類推されるおそれがあるため公表しない","－",IF(VLOOKUP(A87,[1]令和3年度契約状況調査票!$E:$AR,21,FALSE)="－","－",IF(VLOOKUP(A87,[1]令和3年度契約状況調査票!$E:$AR,7,FALSE)&lt;&gt;"",TEXT(VLOOKUP(A87,[1]令和3年度契約状況調査票!$E:$AR,17,FALSE),"#.0%")&amp;CHAR(10)&amp;"(B/A×100)",VLOOKUP(A87,[1]令和3年度契約状況調査票!$E:$AR,17,FALSE)))))</f>
        <v/>
      </c>
      <c r="K87" s="30" t="str">
        <f>IF(A87="","",IF(VLOOKUP(A87,[1]令和3年度契約状況調査票!$E:$AR,27,FALSE)="①公益社団法人","公社",IF(VLOOKUP(A87,[1]令和3年度契約状況調査票!$E:$AR,27,FALSE)="②公益財団法人","公財","")))</f>
        <v/>
      </c>
      <c r="L87" s="30" t="str">
        <f>IF(A87="","",VLOOKUP(A87,[1]令和3年度契約状況調査票!$E:$AR,28,FALSE))</f>
        <v/>
      </c>
      <c r="M87" s="31" t="str">
        <f>IF(A87="","",IF(VLOOKUP(A87,[1]令和3年度契約状況調査票!$E:$AR,28,FALSE)="国所管",VLOOKUP(A87,[1]令和3年度契約状況調査票!$E:$AR,22,FALSE),""))</f>
        <v/>
      </c>
      <c r="N87" s="32" t="str">
        <f>IF(A87="","",IF(AND(P87="○",O87="分担契約/単価契約"),"単価契約"&amp;CHAR(10)&amp;"予定調達総額 "&amp;TEXT(VLOOKUP(A87,[1]令和3年度契約状況調査票!$E:$AR,16,FALSE),"#,##0円")&amp;"(B)"&amp;CHAR(10)&amp;"分担契約"&amp;CHAR(10)&amp;VLOOKUP(A87,[1]令和3年度契約状況調査票!$E:$AR,32,FALSE),IF(AND(P87="○",O87="分担契約"),"分担契約"&amp;CHAR(10)&amp;"契約総額 "&amp;TEXT(VLOOKUP(A87,[1]令和3年度契約状況調査票!$E:$AR,16,FALSE),"#,##0円")&amp;"(B)"&amp;CHAR(10)&amp;VLOOKUP(A87,[1]令和3年度契約状況調査票!$E:$AR,32,FALSE),(IF(O87="分担契約/単価契約","単価契約"&amp;CHAR(10)&amp;"予定調達総額 "&amp;TEXT(VLOOKUP(A87,[1]令和3年度契約状況調査票!$E:$AR,16,FALSE),"#,##0円")&amp;CHAR(10)&amp;"分担契約"&amp;CHAR(10)&amp;VLOOKUP(A87,[1]令和3年度契約状況調査票!$E:$AR,32,FALSE),IF(O87="分担契約","分担契約"&amp;CHAR(10)&amp;"契約総額 "&amp;TEXT(VLOOKUP(A87,[1]令和3年度契約状況調査票!$E:$AR,16,FALSE),"#,##0円")&amp;CHAR(10)&amp;VLOOKUP(A87,[1]令和3年度契約状況調査票!$E:$AR,32,FALSE),IF(O87="単価契約","単価契約"&amp;CHAR(10)&amp;"予定調達総額 "&amp;TEXT(VLOOKUP(A87,[1]令和3年度契約状況調査票!$E:$AR,16,FALSE),"#,##0円")&amp;CHAR(10)&amp;VLOOKUP(A87,[1]令和3年度契約状況調査票!$E:$AR,32,FALSE),VLOOKUP(A87,[1]令和3年度契約状況調査票!$E:$AR,32,FALSE))))))))</f>
        <v/>
      </c>
      <c r="O87" s="51" t="str">
        <f>IF(A87="","",VLOOKUP(A87,[1]令和3年度契約状況調査票!$E:$BY,53,FALSE))</f>
        <v/>
      </c>
      <c r="P87" s="51" t="str">
        <f>IF(A87="","",IF(VLOOKUP(A87,[1]令和3年度契約状況調査票!$E:$AR,21,FALSE)="②同種の他の契約の予定価格を類推されるおそれがあるため公表しない","×","○"))</f>
        <v/>
      </c>
    </row>
    <row r="88" spans="1:16" ht="60" hidden="1" customHeight="1" x14ac:dyDescent="0.15">
      <c r="A88" s="66" t="str">
        <f>IF(MAX([1]令和3年度契約状況調査票!C81:E326)&gt;=ROW()-5,ROW()-5,"")</f>
        <v/>
      </c>
      <c r="B88" s="23" t="str">
        <f>IF(A88="","",VLOOKUP(A88,[1]令和3年度契約状況調査票!$E:$AR,5,FALSE))</f>
        <v/>
      </c>
      <c r="C88" s="24" t="str">
        <f>IF(A88="","",VLOOKUP(A88,[1]令和3年度契約状況調査票!$E:$AR,6,FALSE))</f>
        <v/>
      </c>
      <c r="D88" s="67" t="str">
        <f>IF(A88="","",VLOOKUP(A88,[1]令和3年度契約状況調査票!$E:$AR,9,FALSE))</f>
        <v/>
      </c>
      <c r="E88" s="23" t="str">
        <f>IF(A88="","",VLOOKUP(A88,[1]令和3年度契約状況調査票!$E:$AR,10,FALSE))</f>
        <v/>
      </c>
      <c r="F88" s="26" t="str">
        <f>IF(A88="","",VLOOKUP(A88,[1]令和3年度契約状況調査票!$E:$AR,11,FALSE))</f>
        <v/>
      </c>
      <c r="G88" s="27" t="str">
        <f>IF(A88="","",IF(VLOOKUP(A88,[1]令和3年度契約状況調査票!$E:$AR,12,FALSE)="②一般競争入札（総合評価方式）","一般競争入札"&amp;CHAR(10)&amp;"（総合評価方式）","一般競争入札"))</f>
        <v/>
      </c>
      <c r="H88" s="28" t="str">
        <f>IF(A88="","",IF(VLOOKUP(A88,[1]令和3年度契約状況調査票!$E:$AR,21,FALSE)="②同種の他の契約の予定価格を類推されるおそれがあるため公表しない","同種の他の契約の予定価格を類推されるおそれがあるため公表しない",IF(VLOOKUP(A88,[1]令和3年度契約状況調査票!$E:$AR,21,FALSE)="－","－",IF(VLOOKUP(A88,[1]令和3年度契約状況調査票!$E:$AR,7,FALSE)&lt;&gt;"",TEXT(VLOOKUP(A88,[1]令和3年度契約状況調査票!$E:$AR,14,FALSE),"#,##0円")&amp;CHAR(10)&amp;"(A)",VLOOKUP(A88,[1]令和3年度契約状況調査票!$E:$AR,14,FALSE)))))</f>
        <v/>
      </c>
      <c r="I88" s="28" t="str">
        <f>IF(A88="","",VLOOKUP(A88,[1]令和3年度契約状況調査票!$E:$AR,15,FALSE))</f>
        <v/>
      </c>
      <c r="J88" s="29" t="str">
        <f>IF(A88="","",IF(VLOOKUP(A88,[1]令和3年度契約状況調査票!$E:$AR,21,FALSE)="②同種の他の契約の予定価格を類推されるおそれがあるため公表しない","－",IF(VLOOKUP(A88,[1]令和3年度契約状況調査票!$E:$AR,21,FALSE)="－","－",IF(VLOOKUP(A88,[1]令和3年度契約状況調査票!$E:$AR,7,FALSE)&lt;&gt;"",TEXT(VLOOKUP(A88,[1]令和3年度契約状況調査票!$E:$AR,17,FALSE),"#.0%")&amp;CHAR(10)&amp;"(B/A×100)",VLOOKUP(A88,[1]令和3年度契約状況調査票!$E:$AR,17,FALSE)))))</f>
        <v/>
      </c>
      <c r="K88" s="30" t="str">
        <f>IF(A88="","",IF(VLOOKUP(A88,[1]令和3年度契約状況調査票!$E:$AR,27,FALSE)="①公益社団法人","公社",IF(VLOOKUP(A88,[1]令和3年度契約状況調査票!$E:$AR,27,FALSE)="②公益財団法人","公財","")))</f>
        <v/>
      </c>
      <c r="L88" s="30" t="str">
        <f>IF(A88="","",VLOOKUP(A88,[1]令和3年度契約状況調査票!$E:$AR,28,FALSE))</f>
        <v/>
      </c>
      <c r="M88" s="31" t="str">
        <f>IF(A88="","",IF(VLOOKUP(A88,[1]令和3年度契約状況調査票!$E:$AR,28,FALSE)="国所管",VLOOKUP(A88,[1]令和3年度契約状況調査票!$E:$AR,22,FALSE),""))</f>
        <v/>
      </c>
      <c r="N88" s="32" t="str">
        <f>IF(A88="","",IF(AND(P88="○",O88="分担契約/単価契約"),"単価契約"&amp;CHAR(10)&amp;"予定調達総額 "&amp;TEXT(VLOOKUP(A88,[1]令和3年度契約状況調査票!$E:$AR,16,FALSE),"#,##0円")&amp;"(B)"&amp;CHAR(10)&amp;"分担契約"&amp;CHAR(10)&amp;VLOOKUP(A88,[1]令和3年度契約状況調査票!$E:$AR,32,FALSE),IF(AND(P88="○",O88="分担契約"),"分担契約"&amp;CHAR(10)&amp;"契約総額 "&amp;TEXT(VLOOKUP(A88,[1]令和3年度契約状況調査票!$E:$AR,16,FALSE),"#,##0円")&amp;"(B)"&amp;CHAR(10)&amp;VLOOKUP(A88,[1]令和3年度契約状況調査票!$E:$AR,32,FALSE),(IF(O88="分担契約/単価契約","単価契約"&amp;CHAR(10)&amp;"予定調達総額 "&amp;TEXT(VLOOKUP(A88,[1]令和3年度契約状況調査票!$E:$AR,16,FALSE),"#,##0円")&amp;CHAR(10)&amp;"分担契約"&amp;CHAR(10)&amp;VLOOKUP(A88,[1]令和3年度契約状況調査票!$E:$AR,32,FALSE),IF(O88="分担契約","分担契約"&amp;CHAR(10)&amp;"契約総額 "&amp;TEXT(VLOOKUP(A88,[1]令和3年度契約状況調査票!$E:$AR,16,FALSE),"#,##0円")&amp;CHAR(10)&amp;VLOOKUP(A88,[1]令和3年度契約状況調査票!$E:$AR,32,FALSE),IF(O88="単価契約","単価契約"&amp;CHAR(10)&amp;"予定調達総額 "&amp;TEXT(VLOOKUP(A88,[1]令和3年度契約状況調査票!$E:$AR,16,FALSE),"#,##0円")&amp;CHAR(10)&amp;VLOOKUP(A88,[1]令和3年度契約状況調査票!$E:$AR,32,FALSE),VLOOKUP(A88,[1]令和3年度契約状況調査票!$E:$AR,32,FALSE))))))))</f>
        <v/>
      </c>
      <c r="O88" s="51" t="str">
        <f>IF(A88="","",VLOOKUP(A88,[1]令和3年度契約状況調査票!$E:$BY,53,FALSE))</f>
        <v/>
      </c>
      <c r="P88" s="51" t="str">
        <f>IF(A88="","",IF(VLOOKUP(A88,[1]令和3年度契約状況調査票!$E:$AR,21,FALSE)="②同種の他の契約の予定価格を類推されるおそれがあるため公表しない","×","○"))</f>
        <v/>
      </c>
    </row>
    <row r="89" spans="1:16" ht="60" hidden="1" customHeight="1" x14ac:dyDescent="0.15">
      <c r="A89" s="66" t="str">
        <f>IF(MAX([1]令和3年度契約状況調査票!C82:E327)&gt;=ROW()-5,ROW()-5,"")</f>
        <v/>
      </c>
      <c r="B89" s="23" t="str">
        <f>IF(A89="","",VLOOKUP(A89,[1]令和3年度契約状況調査票!$E:$AR,5,FALSE))</f>
        <v/>
      </c>
      <c r="C89" s="24" t="str">
        <f>IF(A89="","",VLOOKUP(A89,[1]令和3年度契約状況調査票!$E:$AR,6,FALSE))</f>
        <v/>
      </c>
      <c r="D89" s="67" t="str">
        <f>IF(A89="","",VLOOKUP(A89,[1]令和3年度契約状況調査票!$E:$AR,9,FALSE))</f>
        <v/>
      </c>
      <c r="E89" s="23" t="str">
        <f>IF(A89="","",VLOOKUP(A89,[1]令和3年度契約状況調査票!$E:$AR,10,FALSE))</f>
        <v/>
      </c>
      <c r="F89" s="26" t="str">
        <f>IF(A89="","",VLOOKUP(A89,[1]令和3年度契約状況調査票!$E:$AR,11,FALSE))</f>
        <v/>
      </c>
      <c r="G89" s="27" t="str">
        <f>IF(A89="","",IF(VLOOKUP(A89,[1]令和3年度契約状況調査票!$E:$AR,12,FALSE)="②一般競争入札（総合評価方式）","一般競争入札"&amp;CHAR(10)&amp;"（総合評価方式）","一般競争入札"))</f>
        <v/>
      </c>
      <c r="H89" s="28" t="str">
        <f>IF(A89="","",IF(VLOOKUP(A89,[1]令和3年度契約状況調査票!$E:$AR,21,FALSE)="②同種の他の契約の予定価格を類推されるおそれがあるため公表しない","同種の他の契約の予定価格を類推されるおそれがあるため公表しない",IF(VLOOKUP(A89,[1]令和3年度契約状況調査票!$E:$AR,21,FALSE)="－","－",IF(VLOOKUP(A89,[1]令和3年度契約状況調査票!$E:$AR,7,FALSE)&lt;&gt;"",TEXT(VLOOKUP(A89,[1]令和3年度契約状況調査票!$E:$AR,14,FALSE),"#,##0円")&amp;CHAR(10)&amp;"(A)",VLOOKUP(A89,[1]令和3年度契約状況調査票!$E:$AR,14,FALSE)))))</f>
        <v/>
      </c>
      <c r="I89" s="28" t="str">
        <f>IF(A89="","",VLOOKUP(A89,[1]令和3年度契約状況調査票!$E:$AR,15,FALSE))</f>
        <v/>
      </c>
      <c r="J89" s="29" t="str">
        <f>IF(A89="","",IF(VLOOKUP(A89,[1]令和3年度契約状況調査票!$E:$AR,21,FALSE)="②同種の他の契約の予定価格を類推されるおそれがあるため公表しない","－",IF(VLOOKUP(A89,[1]令和3年度契約状況調査票!$E:$AR,21,FALSE)="－","－",IF(VLOOKUP(A89,[1]令和3年度契約状況調査票!$E:$AR,7,FALSE)&lt;&gt;"",TEXT(VLOOKUP(A89,[1]令和3年度契約状況調査票!$E:$AR,17,FALSE),"#.0%")&amp;CHAR(10)&amp;"(B/A×100)",VLOOKUP(A89,[1]令和3年度契約状況調査票!$E:$AR,17,FALSE)))))</f>
        <v/>
      </c>
      <c r="K89" s="30" t="str">
        <f>IF(A89="","",IF(VLOOKUP(A89,[1]令和3年度契約状況調査票!$E:$AR,27,FALSE)="①公益社団法人","公社",IF(VLOOKUP(A89,[1]令和3年度契約状況調査票!$E:$AR,27,FALSE)="②公益財団法人","公財","")))</f>
        <v/>
      </c>
      <c r="L89" s="30" t="str">
        <f>IF(A89="","",VLOOKUP(A89,[1]令和3年度契約状況調査票!$E:$AR,28,FALSE))</f>
        <v/>
      </c>
      <c r="M89" s="31" t="str">
        <f>IF(A89="","",IF(VLOOKUP(A89,[1]令和3年度契約状況調査票!$E:$AR,28,FALSE)="国所管",VLOOKUP(A89,[1]令和3年度契約状況調査票!$E:$AR,22,FALSE),""))</f>
        <v/>
      </c>
      <c r="N89" s="32" t="str">
        <f>IF(A89="","",IF(AND(P89="○",O89="分担契約/単価契約"),"単価契約"&amp;CHAR(10)&amp;"予定調達総額 "&amp;TEXT(VLOOKUP(A89,[1]令和3年度契約状況調査票!$E:$AR,16,FALSE),"#,##0円")&amp;"(B)"&amp;CHAR(10)&amp;"分担契約"&amp;CHAR(10)&amp;VLOOKUP(A89,[1]令和3年度契約状況調査票!$E:$AR,32,FALSE),IF(AND(P89="○",O89="分担契約"),"分担契約"&amp;CHAR(10)&amp;"契約総額 "&amp;TEXT(VLOOKUP(A89,[1]令和3年度契約状況調査票!$E:$AR,16,FALSE),"#,##0円")&amp;"(B)"&amp;CHAR(10)&amp;VLOOKUP(A89,[1]令和3年度契約状況調査票!$E:$AR,32,FALSE),(IF(O89="分担契約/単価契約","単価契約"&amp;CHAR(10)&amp;"予定調達総額 "&amp;TEXT(VLOOKUP(A89,[1]令和3年度契約状況調査票!$E:$AR,16,FALSE),"#,##0円")&amp;CHAR(10)&amp;"分担契約"&amp;CHAR(10)&amp;VLOOKUP(A89,[1]令和3年度契約状況調査票!$E:$AR,32,FALSE),IF(O89="分担契約","分担契約"&amp;CHAR(10)&amp;"契約総額 "&amp;TEXT(VLOOKUP(A89,[1]令和3年度契約状況調査票!$E:$AR,16,FALSE),"#,##0円")&amp;CHAR(10)&amp;VLOOKUP(A89,[1]令和3年度契約状況調査票!$E:$AR,32,FALSE),IF(O89="単価契約","単価契約"&amp;CHAR(10)&amp;"予定調達総額 "&amp;TEXT(VLOOKUP(A89,[1]令和3年度契約状況調査票!$E:$AR,16,FALSE),"#,##0円")&amp;CHAR(10)&amp;VLOOKUP(A89,[1]令和3年度契約状況調査票!$E:$AR,32,FALSE),VLOOKUP(A89,[1]令和3年度契約状況調査票!$E:$AR,32,FALSE))))))))</f>
        <v/>
      </c>
      <c r="O89" s="51" t="str">
        <f>IF(A89="","",VLOOKUP(A89,[1]令和3年度契約状況調査票!$E:$BY,53,FALSE))</f>
        <v/>
      </c>
      <c r="P89" s="51" t="str">
        <f>IF(A89="","",IF(VLOOKUP(A89,[1]令和3年度契約状況調査票!$E:$AR,21,FALSE)="②同種の他の契約の予定価格を類推されるおそれがあるため公表しない","×","○"))</f>
        <v/>
      </c>
    </row>
    <row r="90" spans="1:16" ht="60" hidden="1" customHeight="1" x14ac:dyDescent="0.15">
      <c r="A90" s="66" t="str">
        <f>IF(MAX([1]令和3年度契約状況調査票!C83:E328)&gt;=ROW()-5,ROW()-5,"")</f>
        <v/>
      </c>
      <c r="B90" s="23" t="str">
        <f>IF(A90="","",VLOOKUP(A90,[1]令和3年度契約状況調査票!$E:$AR,5,FALSE))</f>
        <v/>
      </c>
      <c r="C90" s="24" t="str">
        <f>IF(A90="","",VLOOKUP(A90,[1]令和3年度契約状況調査票!$E:$AR,6,FALSE))</f>
        <v/>
      </c>
      <c r="D90" s="67" t="str">
        <f>IF(A90="","",VLOOKUP(A90,[1]令和3年度契約状況調査票!$E:$AR,9,FALSE))</f>
        <v/>
      </c>
      <c r="E90" s="23" t="str">
        <f>IF(A90="","",VLOOKUP(A90,[1]令和3年度契約状況調査票!$E:$AR,10,FALSE))</f>
        <v/>
      </c>
      <c r="F90" s="26" t="str">
        <f>IF(A90="","",VLOOKUP(A90,[1]令和3年度契約状況調査票!$E:$AR,11,FALSE))</f>
        <v/>
      </c>
      <c r="G90" s="27" t="str">
        <f>IF(A90="","",IF(VLOOKUP(A90,[1]令和3年度契約状況調査票!$E:$AR,12,FALSE)="②一般競争入札（総合評価方式）","一般競争入札"&amp;CHAR(10)&amp;"（総合評価方式）","一般競争入札"))</f>
        <v/>
      </c>
      <c r="H90" s="28" t="str">
        <f>IF(A90="","",IF(VLOOKUP(A90,[1]令和3年度契約状況調査票!$E:$AR,21,FALSE)="②同種の他の契約の予定価格を類推されるおそれがあるため公表しない","同種の他の契約の予定価格を類推されるおそれがあるため公表しない",IF(VLOOKUP(A90,[1]令和3年度契約状況調査票!$E:$AR,21,FALSE)="－","－",IF(VLOOKUP(A90,[1]令和3年度契約状況調査票!$E:$AR,7,FALSE)&lt;&gt;"",TEXT(VLOOKUP(A90,[1]令和3年度契約状況調査票!$E:$AR,14,FALSE),"#,##0円")&amp;CHAR(10)&amp;"(A)",VLOOKUP(A90,[1]令和3年度契約状況調査票!$E:$AR,14,FALSE)))))</f>
        <v/>
      </c>
      <c r="I90" s="28" t="str">
        <f>IF(A90="","",VLOOKUP(A90,[1]令和3年度契約状況調査票!$E:$AR,15,FALSE))</f>
        <v/>
      </c>
      <c r="J90" s="29" t="str">
        <f>IF(A90="","",IF(VLOOKUP(A90,[1]令和3年度契約状況調査票!$E:$AR,21,FALSE)="②同種の他の契約の予定価格を類推されるおそれがあるため公表しない","－",IF(VLOOKUP(A90,[1]令和3年度契約状況調査票!$E:$AR,21,FALSE)="－","－",IF(VLOOKUP(A90,[1]令和3年度契約状況調査票!$E:$AR,7,FALSE)&lt;&gt;"",TEXT(VLOOKUP(A90,[1]令和3年度契約状況調査票!$E:$AR,17,FALSE),"#.0%")&amp;CHAR(10)&amp;"(B/A×100)",VLOOKUP(A90,[1]令和3年度契約状況調査票!$E:$AR,17,FALSE)))))</f>
        <v/>
      </c>
      <c r="K90" s="30" t="str">
        <f>IF(A90="","",IF(VLOOKUP(A90,[1]令和3年度契約状況調査票!$E:$AR,27,FALSE)="①公益社団法人","公社",IF(VLOOKUP(A90,[1]令和3年度契約状況調査票!$E:$AR,27,FALSE)="②公益財団法人","公財","")))</f>
        <v/>
      </c>
      <c r="L90" s="30" t="str">
        <f>IF(A90="","",VLOOKUP(A90,[1]令和3年度契約状況調査票!$E:$AR,28,FALSE))</f>
        <v/>
      </c>
      <c r="M90" s="31" t="str">
        <f>IF(A90="","",IF(VLOOKUP(A90,[1]令和3年度契約状況調査票!$E:$AR,28,FALSE)="国所管",VLOOKUP(A90,[1]令和3年度契約状況調査票!$E:$AR,22,FALSE),""))</f>
        <v/>
      </c>
      <c r="N90" s="32" t="str">
        <f>IF(A90="","",IF(AND(P90="○",O90="分担契約/単価契約"),"単価契約"&amp;CHAR(10)&amp;"予定調達総額 "&amp;TEXT(VLOOKUP(A90,[1]令和3年度契約状況調査票!$E:$AR,16,FALSE),"#,##0円")&amp;"(B)"&amp;CHAR(10)&amp;"分担契約"&amp;CHAR(10)&amp;VLOOKUP(A90,[1]令和3年度契約状況調査票!$E:$AR,32,FALSE),IF(AND(P90="○",O90="分担契約"),"分担契約"&amp;CHAR(10)&amp;"契約総額 "&amp;TEXT(VLOOKUP(A90,[1]令和3年度契約状況調査票!$E:$AR,16,FALSE),"#,##0円")&amp;"(B)"&amp;CHAR(10)&amp;VLOOKUP(A90,[1]令和3年度契約状況調査票!$E:$AR,32,FALSE),(IF(O90="分担契約/単価契約","単価契約"&amp;CHAR(10)&amp;"予定調達総額 "&amp;TEXT(VLOOKUP(A90,[1]令和3年度契約状況調査票!$E:$AR,16,FALSE),"#,##0円")&amp;CHAR(10)&amp;"分担契約"&amp;CHAR(10)&amp;VLOOKUP(A90,[1]令和3年度契約状況調査票!$E:$AR,32,FALSE),IF(O90="分担契約","分担契約"&amp;CHAR(10)&amp;"契約総額 "&amp;TEXT(VLOOKUP(A90,[1]令和3年度契約状況調査票!$E:$AR,16,FALSE),"#,##0円")&amp;CHAR(10)&amp;VLOOKUP(A90,[1]令和3年度契約状況調査票!$E:$AR,32,FALSE),IF(O90="単価契約","単価契約"&amp;CHAR(10)&amp;"予定調達総額 "&amp;TEXT(VLOOKUP(A90,[1]令和3年度契約状況調査票!$E:$AR,16,FALSE),"#,##0円")&amp;CHAR(10)&amp;VLOOKUP(A90,[1]令和3年度契約状況調査票!$E:$AR,32,FALSE),VLOOKUP(A90,[1]令和3年度契約状況調査票!$E:$AR,32,FALSE))))))))</f>
        <v/>
      </c>
      <c r="O90" s="51" t="str">
        <f>IF(A90="","",VLOOKUP(A90,[1]令和3年度契約状況調査票!$E:$BY,53,FALSE))</f>
        <v/>
      </c>
      <c r="P90" s="51" t="str">
        <f>IF(A90="","",IF(VLOOKUP(A90,[1]令和3年度契約状況調査票!$E:$AR,21,FALSE)="②同種の他の契約の予定価格を類推されるおそれがあるため公表しない","×","○"))</f>
        <v/>
      </c>
    </row>
    <row r="91" spans="1:16" ht="60" hidden="1" customHeight="1" x14ac:dyDescent="0.15">
      <c r="A91" s="66" t="str">
        <f>IF(MAX([1]令和3年度契約状況調査票!C84:E329)&gt;=ROW()-5,ROW()-5,"")</f>
        <v/>
      </c>
      <c r="B91" s="23" t="str">
        <f>IF(A91="","",VLOOKUP(A91,[1]令和3年度契約状況調査票!$E:$AR,5,FALSE))</f>
        <v/>
      </c>
      <c r="C91" s="24" t="str">
        <f>IF(A91="","",VLOOKUP(A91,[1]令和3年度契約状況調査票!$E:$AR,6,FALSE))</f>
        <v/>
      </c>
      <c r="D91" s="67" t="str">
        <f>IF(A91="","",VLOOKUP(A91,[1]令和3年度契約状況調査票!$E:$AR,9,FALSE))</f>
        <v/>
      </c>
      <c r="E91" s="23" t="str">
        <f>IF(A91="","",VLOOKUP(A91,[1]令和3年度契約状況調査票!$E:$AR,10,FALSE))</f>
        <v/>
      </c>
      <c r="F91" s="26" t="str">
        <f>IF(A91="","",VLOOKUP(A91,[1]令和3年度契約状況調査票!$E:$AR,11,FALSE))</f>
        <v/>
      </c>
      <c r="G91" s="27" t="str">
        <f>IF(A91="","",IF(VLOOKUP(A91,[1]令和3年度契約状況調査票!$E:$AR,12,FALSE)="②一般競争入札（総合評価方式）","一般競争入札"&amp;CHAR(10)&amp;"（総合評価方式）","一般競争入札"))</f>
        <v/>
      </c>
      <c r="H91" s="28" t="str">
        <f>IF(A91="","",IF(VLOOKUP(A91,[1]令和3年度契約状況調査票!$E:$AR,21,FALSE)="②同種の他の契約の予定価格を類推されるおそれがあるため公表しない","同種の他の契約の予定価格を類推されるおそれがあるため公表しない",IF(VLOOKUP(A91,[1]令和3年度契約状況調査票!$E:$AR,21,FALSE)="－","－",IF(VLOOKUP(A91,[1]令和3年度契約状況調査票!$E:$AR,7,FALSE)&lt;&gt;"",TEXT(VLOOKUP(A91,[1]令和3年度契約状況調査票!$E:$AR,14,FALSE),"#,##0円")&amp;CHAR(10)&amp;"(A)",VLOOKUP(A91,[1]令和3年度契約状況調査票!$E:$AR,14,FALSE)))))</f>
        <v/>
      </c>
      <c r="I91" s="28" t="str">
        <f>IF(A91="","",VLOOKUP(A91,[1]令和3年度契約状況調査票!$E:$AR,15,FALSE))</f>
        <v/>
      </c>
      <c r="J91" s="29" t="str">
        <f>IF(A91="","",IF(VLOOKUP(A91,[1]令和3年度契約状況調査票!$E:$AR,21,FALSE)="②同種の他の契約の予定価格を類推されるおそれがあるため公表しない","－",IF(VLOOKUP(A91,[1]令和3年度契約状況調査票!$E:$AR,21,FALSE)="－","－",IF(VLOOKUP(A91,[1]令和3年度契約状況調査票!$E:$AR,7,FALSE)&lt;&gt;"",TEXT(VLOOKUP(A91,[1]令和3年度契約状況調査票!$E:$AR,17,FALSE),"#.0%")&amp;CHAR(10)&amp;"(B/A×100)",VLOOKUP(A91,[1]令和3年度契約状況調査票!$E:$AR,17,FALSE)))))</f>
        <v/>
      </c>
      <c r="K91" s="30" t="str">
        <f>IF(A91="","",IF(VLOOKUP(A91,[1]令和3年度契約状況調査票!$E:$AR,27,FALSE)="①公益社団法人","公社",IF(VLOOKUP(A91,[1]令和3年度契約状況調査票!$E:$AR,27,FALSE)="②公益財団法人","公財","")))</f>
        <v/>
      </c>
      <c r="L91" s="30" t="str">
        <f>IF(A91="","",VLOOKUP(A91,[1]令和3年度契約状況調査票!$E:$AR,28,FALSE))</f>
        <v/>
      </c>
      <c r="M91" s="31" t="str">
        <f>IF(A91="","",IF(VLOOKUP(A91,[1]令和3年度契約状況調査票!$E:$AR,28,FALSE)="国所管",VLOOKUP(A91,[1]令和3年度契約状況調査票!$E:$AR,22,FALSE),""))</f>
        <v/>
      </c>
      <c r="N91" s="32" t="str">
        <f>IF(A91="","",IF(AND(P91="○",O91="分担契約/単価契約"),"単価契約"&amp;CHAR(10)&amp;"予定調達総額 "&amp;TEXT(VLOOKUP(A91,[1]令和3年度契約状況調査票!$E:$AR,16,FALSE),"#,##0円")&amp;"(B)"&amp;CHAR(10)&amp;"分担契約"&amp;CHAR(10)&amp;VLOOKUP(A91,[1]令和3年度契約状況調査票!$E:$AR,32,FALSE),IF(AND(P91="○",O91="分担契約"),"分担契約"&amp;CHAR(10)&amp;"契約総額 "&amp;TEXT(VLOOKUP(A91,[1]令和3年度契約状況調査票!$E:$AR,16,FALSE),"#,##0円")&amp;"(B)"&amp;CHAR(10)&amp;VLOOKUP(A91,[1]令和3年度契約状況調査票!$E:$AR,32,FALSE),(IF(O91="分担契約/単価契約","単価契約"&amp;CHAR(10)&amp;"予定調達総額 "&amp;TEXT(VLOOKUP(A91,[1]令和3年度契約状況調査票!$E:$AR,16,FALSE),"#,##0円")&amp;CHAR(10)&amp;"分担契約"&amp;CHAR(10)&amp;VLOOKUP(A91,[1]令和3年度契約状況調査票!$E:$AR,32,FALSE),IF(O91="分担契約","分担契約"&amp;CHAR(10)&amp;"契約総額 "&amp;TEXT(VLOOKUP(A91,[1]令和3年度契約状況調査票!$E:$AR,16,FALSE),"#,##0円")&amp;CHAR(10)&amp;VLOOKUP(A91,[1]令和3年度契約状況調査票!$E:$AR,32,FALSE),IF(O91="単価契約","単価契約"&amp;CHAR(10)&amp;"予定調達総額 "&amp;TEXT(VLOOKUP(A91,[1]令和3年度契約状況調査票!$E:$AR,16,FALSE),"#,##0円")&amp;CHAR(10)&amp;VLOOKUP(A91,[1]令和3年度契約状況調査票!$E:$AR,32,FALSE),VLOOKUP(A91,[1]令和3年度契約状況調査票!$E:$AR,32,FALSE))))))))</f>
        <v/>
      </c>
      <c r="O91" s="51" t="str">
        <f>IF(A91="","",VLOOKUP(A91,[1]令和3年度契約状況調査票!$E:$BY,53,FALSE))</f>
        <v/>
      </c>
      <c r="P91" s="51" t="str">
        <f>IF(A91="","",IF(VLOOKUP(A91,[1]令和3年度契約状況調査票!$E:$AR,21,FALSE)="②同種の他の契約の予定価格を類推されるおそれがあるため公表しない","×","○"))</f>
        <v/>
      </c>
    </row>
    <row r="92" spans="1:16" ht="60" hidden="1" customHeight="1" x14ac:dyDescent="0.15">
      <c r="A92" s="66" t="str">
        <f>IF(MAX([1]令和3年度契約状況調査票!C85:E330)&gt;=ROW()-5,ROW()-5,"")</f>
        <v/>
      </c>
      <c r="B92" s="23" t="str">
        <f>IF(A92="","",VLOOKUP(A92,[1]令和3年度契約状況調査票!$E:$AR,5,FALSE))</f>
        <v/>
      </c>
      <c r="C92" s="24" t="str">
        <f>IF(A92="","",VLOOKUP(A92,[1]令和3年度契約状況調査票!$E:$AR,6,FALSE))</f>
        <v/>
      </c>
      <c r="D92" s="67" t="str">
        <f>IF(A92="","",VLOOKUP(A92,[1]令和3年度契約状況調査票!$E:$AR,9,FALSE))</f>
        <v/>
      </c>
      <c r="E92" s="23" t="str">
        <f>IF(A92="","",VLOOKUP(A92,[1]令和3年度契約状況調査票!$E:$AR,10,FALSE))</f>
        <v/>
      </c>
      <c r="F92" s="26" t="str">
        <f>IF(A92="","",VLOOKUP(A92,[1]令和3年度契約状況調査票!$E:$AR,11,FALSE))</f>
        <v/>
      </c>
      <c r="G92" s="27" t="str">
        <f>IF(A92="","",IF(VLOOKUP(A92,[1]令和3年度契約状況調査票!$E:$AR,12,FALSE)="②一般競争入札（総合評価方式）","一般競争入札"&amp;CHAR(10)&amp;"（総合評価方式）","一般競争入札"))</f>
        <v/>
      </c>
      <c r="H92" s="28" t="str">
        <f>IF(A92="","",IF(VLOOKUP(A92,[1]令和3年度契約状況調査票!$E:$AR,21,FALSE)="②同種の他の契約の予定価格を類推されるおそれがあるため公表しない","同種の他の契約の予定価格を類推されるおそれがあるため公表しない",IF(VLOOKUP(A92,[1]令和3年度契約状況調査票!$E:$AR,21,FALSE)="－","－",IF(VLOOKUP(A92,[1]令和3年度契約状況調査票!$E:$AR,7,FALSE)&lt;&gt;"",TEXT(VLOOKUP(A92,[1]令和3年度契約状況調査票!$E:$AR,14,FALSE),"#,##0円")&amp;CHAR(10)&amp;"(A)",VLOOKUP(A92,[1]令和3年度契約状況調査票!$E:$AR,14,FALSE)))))</f>
        <v/>
      </c>
      <c r="I92" s="28" t="str">
        <f>IF(A92="","",VLOOKUP(A92,[1]令和3年度契約状況調査票!$E:$AR,15,FALSE))</f>
        <v/>
      </c>
      <c r="J92" s="29" t="str">
        <f>IF(A92="","",IF(VLOOKUP(A92,[1]令和3年度契約状況調査票!$E:$AR,21,FALSE)="②同種の他の契約の予定価格を類推されるおそれがあるため公表しない","－",IF(VLOOKUP(A92,[1]令和3年度契約状況調査票!$E:$AR,21,FALSE)="－","－",IF(VLOOKUP(A92,[1]令和3年度契約状況調査票!$E:$AR,7,FALSE)&lt;&gt;"",TEXT(VLOOKUP(A92,[1]令和3年度契約状況調査票!$E:$AR,17,FALSE),"#.0%")&amp;CHAR(10)&amp;"(B/A×100)",VLOOKUP(A92,[1]令和3年度契約状況調査票!$E:$AR,17,FALSE)))))</f>
        <v/>
      </c>
      <c r="K92" s="30" t="str">
        <f>IF(A92="","",IF(VLOOKUP(A92,[1]令和3年度契約状況調査票!$E:$AR,27,FALSE)="①公益社団法人","公社",IF(VLOOKUP(A92,[1]令和3年度契約状況調査票!$E:$AR,27,FALSE)="②公益財団法人","公財","")))</f>
        <v/>
      </c>
      <c r="L92" s="30" t="str">
        <f>IF(A92="","",VLOOKUP(A92,[1]令和3年度契約状況調査票!$E:$AR,28,FALSE))</f>
        <v/>
      </c>
      <c r="M92" s="31" t="str">
        <f>IF(A92="","",IF(VLOOKUP(A92,[1]令和3年度契約状況調査票!$E:$AR,28,FALSE)="国所管",VLOOKUP(A92,[1]令和3年度契約状況調査票!$E:$AR,22,FALSE),""))</f>
        <v/>
      </c>
      <c r="N92" s="32" t="str">
        <f>IF(A92="","",IF(AND(P92="○",O92="分担契約/単価契約"),"単価契約"&amp;CHAR(10)&amp;"予定調達総額 "&amp;TEXT(VLOOKUP(A92,[1]令和3年度契約状況調査票!$E:$AR,16,FALSE),"#,##0円")&amp;"(B)"&amp;CHAR(10)&amp;"分担契約"&amp;CHAR(10)&amp;VLOOKUP(A92,[1]令和3年度契約状況調査票!$E:$AR,32,FALSE),IF(AND(P92="○",O92="分担契約"),"分担契約"&amp;CHAR(10)&amp;"契約総額 "&amp;TEXT(VLOOKUP(A92,[1]令和3年度契約状況調査票!$E:$AR,16,FALSE),"#,##0円")&amp;"(B)"&amp;CHAR(10)&amp;VLOOKUP(A92,[1]令和3年度契約状況調査票!$E:$AR,32,FALSE),(IF(O92="分担契約/単価契約","単価契約"&amp;CHAR(10)&amp;"予定調達総額 "&amp;TEXT(VLOOKUP(A92,[1]令和3年度契約状況調査票!$E:$AR,16,FALSE),"#,##0円")&amp;CHAR(10)&amp;"分担契約"&amp;CHAR(10)&amp;VLOOKUP(A92,[1]令和3年度契約状況調査票!$E:$AR,32,FALSE),IF(O92="分担契約","分担契約"&amp;CHAR(10)&amp;"契約総額 "&amp;TEXT(VLOOKUP(A92,[1]令和3年度契約状況調査票!$E:$AR,16,FALSE),"#,##0円")&amp;CHAR(10)&amp;VLOOKUP(A92,[1]令和3年度契約状況調査票!$E:$AR,32,FALSE),IF(O92="単価契約","単価契約"&amp;CHAR(10)&amp;"予定調達総額 "&amp;TEXT(VLOOKUP(A92,[1]令和3年度契約状況調査票!$E:$AR,16,FALSE),"#,##0円")&amp;CHAR(10)&amp;VLOOKUP(A92,[1]令和3年度契約状況調査票!$E:$AR,32,FALSE),VLOOKUP(A92,[1]令和3年度契約状況調査票!$E:$AR,32,FALSE))))))))</f>
        <v/>
      </c>
      <c r="O92" s="51" t="str">
        <f>IF(A92="","",VLOOKUP(A92,[1]令和3年度契約状況調査票!$E:$BY,53,FALSE))</f>
        <v/>
      </c>
      <c r="P92" s="51" t="str">
        <f>IF(A92="","",IF(VLOOKUP(A92,[1]令和3年度契約状況調査票!$E:$AR,21,FALSE)="②同種の他の契約の予定価格を類推されるおそれがあるため公表しない","×","○"))</f>
        <v/>
      </c>
    </row>
    <row r="93" spans="1:16" ht="60" hidden="1" customHeight="1" x14ac:dyDescent="0.15">
      <c r="A93" s="66" t="str">
        <f>IF(MAX([1]令和3年度契約状況調査票!C86:E331)&gt;=ROW()-5,ROW()-5,"")</f>
        <v/>
      </c>
      <c r="B93" s="23" t="str">
        <f>IF(A93="","",VLOOKUP(A93,[1]令和3年度契約状況調査票!$E:$AR,5,FALSE))</f>
        <v/>
      </c>
      <c r="C93" s="24" t="str">
        <f>IF(A93="","",VLOOKUP(A93,[1]令和3年度契約状況調査票!$E:$AR,6,FALSE))</f>
        <v/>
      </c>
      <c r="D93" s="67" t="str">
        <f>IF(A93="","",VLOOKUP(A93,[1]令和3年度契約状況調査票!$E:$AR,9,FALSE))</f>
        <v/>
      </c>
      <c r="E93" s="23" t="str">
        <f>IF(A93="","",VLOOKUP(A93,[1]令和3年度契約状況調査票!$E:$AR,10,FALSE))</f>
        <v/>
      </c>
      <c r="F93" s="26" t="str">
        <f>IF(A93="","",VLOOKUP(A93,[1]令和3年度契約状況調査票!$E:$AR,11,FALSE))</f>
        <v/>
      </c>
      <c r="G93" s="27" t="str">
        <f>IF(A93="","",IF(VLOOKUP(A93,[1]令和3年度契約状況調査票!$E:$AR,12,FALSE)="②一般競争入札（総合評価方式）","一般競争入札"&amp;CHAR(10)&amp;"（総合評価方式）","一般競争入札"))</f>
        <v/>
      </c>
      <c r="H93" s="28" t="str">
        <f>IF(A93="","",IF(VLOOKUP(A93,[1]令和3年度契約状況調査票!$E:$AR,21,FALSE)="②同種の他の契約の予定価格を類推されるおそれがあるため公表しない","同種の他の契約の予定価格を類推されるおそれがあるため公表しない",IF(VLOOKUP(A93,[1]令和3年度契約状況調査票!$E:$AR,21,FALSE)="－","－",IF(VLOOKUP(A93,[1]令和3年度契約状況調査票!$E:$AR,7,FALSE)&lt;&gt;"",TEXT(VLOOKUP(A93,[1]令和3年度契約状況調査票!$E:$AR,14,FALSE),"#,##0円")&amp;CHAR(10)&amp;"(A)",VLOOKUP(A93,[1]令和3年度契約状況調査票!$E:$AR,14,FALSE)))))</f>
        <v/>
      </c>
      <c r="I93" s="28" t="str">
        <f>IF(A93="","",VLOOKUP(A93,[1]令和3年度契約状況調査票!$E:$AR,15,FALSE))</f>
        <v/>
      </c>
      <c r="J93" s="29" t="str">
        <f>IF(A93="","",IF(VLOOKUP(A93,[1]令和3年度契約状況調査票!$E:$AR,21,FALSE)="②同種の他の契約の予定価格を類推されるおそれがあるため公表しない","－",IF(VLOOKUP(A93,[1]令和3年度契約状況調査票!$E:$AR,21,FALSE)="－","－",IF(VLOOKUP(A93,[1]令和3年度契約状況調査票!$E:$AR,7,FALSE)&lt;&gt;"",TEXT(VLOOKUP(A93,[1]令和3年度契約状況調査票!$E:$AR,17,FALSE),"#.0%")&amp;CHAR(10)&amp;"(B/A×100)",VLOOKUP(A93,[1]令和3年度契約状況調査票!$E:$AR,17,FALSE)))))</f>
        <v/>
      </c>
      <c r="K93" s="30" t="str">
        <f>IF(A93="","",IF(VLOOKUP(A93,[1]令和3年度契約状況調査票!$E:$AR,27,FALSE)="①公益社団法人","公社",IF(VLOOKUP(A93,[1]令和3年度契約状況調査票!$E:$AR,27,FALSE)="②公益財団法人","公財","")))</f>
        <v/>
      </c>
      <c r="L93" s="30" t="str">
        <f>IF(A93="","",VLOOKUP(A93,[1]令和3年度契約状況調査票!$E:$AR,28,FALSE))</f>
        <v/>
      </c>
      <c r="M93" s="31" t="str">
        <f>IF(A93="","",IF(VLOOKUP(A93,[1]令和3年度契約状況調査票!$E:$AR,28,FALSE)="国所管",VLOOKUP(A93,[1]令和3年度契約状況調査票!$E:$AR,22,FALSE),""))</f>
        <v/>
      </c>
      <c r="N93" s="32" t="str">
        <f>IF(A93="","",IF(AND(P93="○",O93="分担契約/単価契約"),"単価契約"&amp;CHAR(10)&amp;"予定調達総額 "&amp;TEXT(VLOOKUP(A93,[1]令和3年度契約状況調査票!$E:$AR,16,FALSE),"#,##0円")&amp;"(B)"&amp;CHAR(10)&amp;"分担契約"&amp;CHAR(10)&amp;VLOOKUP(A93,[1]令和3年度契約状況調査票!$E:$AR,32,FALSE),IF(AND(P93="○",O93="分担契約"),"分担契約"&amp;CHAR(10)&amp;"契約総額 "&amp;TEXT(VLOOKUP(A93,[1]令和3年度契約状況調査票!$E:$AR,16,FALSE),"#,##0円")&amp;"(B)"&amp;CHAR(10)&amp;VLOOKUP(A93,[1]令和3年度契約状況調査票!$E:$AR,32,FALSE),(IF(O93="分担契約/単価契約","単価契約"&amp;CHAR(10)&amp;"予定調達総額 "&amp;TEXT(VLOOKUP(A93,[1]令和3年度契約状況調査票!$E:$AR,16,FALSE),"#,##0円")&amp;CHAR(10)&amp;"分担契約"&amp;CHAR(10)&amp;VLOOKUP(A93,[1]令和3年度契約状況調査票!$E:$AR,32,FALSE),IF(O93="分担契約","分担契約"&amp;CHAR(10)&amp;"契約総額 "&amp;TEXT(VLOOKUP(A93,[1]令和3年度契約状況調査票!$E:$AR,16,FALSE),"#,##0円")&amp;CHAR(10)&amp;VLOOKUP(A93,[1]令和3年度契約状況調査票!$E:$AR,32,FALSE),IF(O93="単価契約","単価契約"&amp;CHAR(10)&amp;"予定調達総額 "&amp;TEXT(VLOOKUP(A93,[1]令和3年度契約状況調査票!$E:$AR,16,FALSE),"#,##0円")&amp;CHAR(10)&amp;VLOOKUP(A93,[1]令和3年度契約状況調査票!$E:$AR,32,FALSE),VLOOKUP(A93,[1]令和3年度契約状況調査票!$E:$AR,32,FALSE))))))))</f>
        <v/>
      </c>
      <c r="O93" s="51" t="str">
        <f>IF(A93="","",VLOOKUP(A93,[1]令和3年度契約状況調査票!$E:$BY,53,FALSE))</f>
        <v/>
      </c>
      <c r="P93" s="51" t="str">
        <f>IF(A93="","",IF(VLOOKUP(A93,[1]令和3年度契約状況調査票!$E:$AR,21,FALSE)="②同種の他の契約の予定価格を類推されるおそれがあるため公表しない","×","○"))</f>
        <v/>
      </c>
    </row>
    <row r="94" spans="1:16" ht="60" hidden="1" customHeight="1" x14ac:dyDescent="0.15">
      <c r="A94" s="66" t="str">
        <f>IF(MAX([1]令和3年度契約状況調査票!C87:E332)&gt;=ROW()-5,ROW()-5,"")</f>
        <v/>
      </c>
      <c r="B94" s="23" t="str">
        <f>IF(A94="","",VLOOKUP(A94,[1]令和3年度契約状況調査票!$E:$AR,5,FALSE))</f>
        <v/>
      </c>
      <c r="C94" s="24" t="str">
        <f>IF(A94="","",VLOOKUP(A94,[1]令和3年度契約状況調査票!$E:$AR,6,FALSE))</f>
        <v/>
      </c>
      <c r="D94" s="67" t="str">
        <f>IF(A94="","",VLOOKUP(A94,[1]令和3年度契約状況調査票!$E:$AR,9,FALSE))</f>
        <v/>
      </c>
      <c r="E94" s="23" t="str">
        <f>IF(A94="","",VLOOKUP(A94,[1]令和3年度契約状況調査票!$E:$AR,10,FALSE))</f>
        <v/>
      </c>
      <c r="F94" s="26" t="str">
        <f>IF(A94="","",VLOOKUP(A94,[1]令和3年度契約状況調査票!$E:$AR,11,FALSE))</f>
        <v/>
      </c>
      <c r="G94" s="27" t="str">
        <f>IF(A94="","",IF(VLOOKUP(A94,[1]令和3年度契約状況調査票!$E:$AR,12,FALSE)="②一般競争入札（総合評価方式）","一般競争入札"&amp;CHAR(10)&amp;"（総合評価方式）","一般競争入札"))</f>
        <v/>
      </c>
      <c r="H94" s="28" t="str">
        <f>IF(A94="","",IF(VLOOKUP(A94,[1]令和3年度契約状況調査票!$E:$AR,21,FALSE)="②同種の他の契約の予定価格を類推されるおそれがあるため公表しない","同種の他の契約の予定価格を類推されるおそれがあるため公表しない",IF(VLOOKUP(A94,[1]令和3年度契約状況調査票!$E:$AR,21,FALSE)="－","－",IF(VLOOKUP(A94,[1]令和3年度契約状況調査票!$E:$AR,7,FALSE)&lt;&gt;"",TEXT(VLOOKUP(A94,[1]令和3年度契約状況調査票!$E:$AR,14,FALSE),"#,##0円")&amp;CHAR(10)&amp;"(A)",VLOOKUP(A94,[1]令和3年度契約状況調査票!$E:$AR,14,FALSE)))))</f>
        <v/>
      </c>
      <c r="I94" s="28" t="str">
        <f>IF(A94="","",VLOOKUP(A94,[1]令和3年度契約状況調査票!$E:$AR,15,FALSE))</f>
        <v/>
      </c>
      <c r="J94" s="29" t="str">
        <f>IF(A94="","",IF(VLOOKUP(A94,[1]令和3年度契約状況調査票!$E:$AR,21,FALSE)="②同種の他の契約の予定価格を類推されるおそれがあるため公表しない","－",IF(VLOOKUP(A94,[1]令和3年度契約状況調査票!$E:$AR,21,FALSE)="－","－",IF(VLOOKUP(A94,[1]令和3年度契約状況調査票!$E:$AR,7,FALSE)&lt;&gt;"",TEXT(VLOOKUP(A94,[1]令和3年度契約状況調査票!$E:$AR,17,FALSE),"#.0%")&amp;CHAR(10)&amp;"(B/A×100)",VLOOKUP(A94,[1]令和3年度契約状況調査票!$E:$AR,17,FALSE)))))</f>
        <v/>
      </c>
      <c r="K94" s="30" t="str">
        <f>IF(A94="","",IF(VLOOKUP(A94,[1]令和3年度契約状況調査票!$E:$AR,27,FALSE)="①公益社団法人","公社",IF(VLOOKUP(A94,[1]令和3年度契約状況調査票!$E:$AR,27,FALSE)="②公益財団法人","公財","")))</f>
        <v/>
      </c>
      <c r="L94" s="30" t="str">
        <f>IF(A94="","",VLOOKUP(A94,[1]令和3年度契約状況調査票!$E:$AR,28,FALSE))</f>
        <v/>
      </c>
      <c r="M94" s="31" t="str">
        <f>IF(A94="","",IF(VLOOKUP(A94,[1]令和3年度契約状況調査票!$E:$AR,28,FALSE)="国所管",VLOOKUP(A94,[1]令和3年度契約状況調査票!$E:$AR,22,FALSE),""))</f>
        <v/>
      </c>
      <c r="N94" s="32" t="str">
        <f>IF(A94="","",IF(AND(P94="○",O94="分担契約/単価契約"),"単価契約"&amp;CHAR(10)&amp;"予定調達総額 "&amp;TEXT(VLOOKUP(A94,[1]令和3年度契約状況調査票!$E:$AR,16,FALSE),"#,##0円")&amp;"(B)"&amp;CHAR(10)&amp;"分担契約"&amp;CHAR(10)&amp;VLOOKUP(A94,[1]令和3年度契約状況調査票!$E:$AR,32,FALSE),IF(AND(P94="○",O94="分担契約"),"分担契約"&amp;CHAR(10)&amp;"契約総額 "&amp;TEXT(VLOOKUP(A94,[1]令和3年度契約状況調査票!$E:$AR,16,FALSE),"#,##0円")&amp;"(B)"&amp;CHAR(10)&amp;VLOOKUP(A94,[1]令和3年度契約状況調査票!$E:$AR,32,FALSE),(IF(O94="分担契約/単価契約","単価契約"&amp;CHAR(10)&amp;"予定調達総額 "&amp;TEXT(VLOOKUP(A94,[1]令和3年度契約状況調査票!$E:$AR,16,FALSE),"#,##0円")&amp;CHAR(10)&amp;"分担契約"&amp;CHAR(10)&amp;VLOOKUP(A94,[1]令和3年度契約状況調査票!$E:$AR,32,FALSE),IF(O94="分担契約","分担契約"&amp;CHAR(10)&amp;"契約総額 "&amp;TEXT(VLOOKUP(A94,[1]令和3年度契約状況調査票!$E:$AR,16,FALSE),"#,##0円")&amp;CHAR(10)&amp;VLOOKUP(A94,[1]令和3年度契約状況調査票!$E:$AR,32,FALSE),IF(O94="単価契約","単価契約"&amp;CHAR(10)&amp;"予定調達総額 "&amp;TEXT(VLOOKUP(A94,[1]令和3年度契約状況調査票!$E:$AR,16,FALSE),"#,##0円")&amp;CHAR(10)&amp;VLOOKUP(A94,[1]令和3年度契約状況調査票!$E:$AR,32,FALSE),VLOOKUP(A94,[1]令和3年度契約状況調査票!$E:$AR,32,FALSE))))))))</f>
        <v/>
      </c>
      <c r="O94" s="51" t="str">
        <f>IF(A94="","",VLOOKUP(A94,[1]令和3年度契約状況調査票!$E:$BY,53,FALSE))</f>
        <v/>
      </c>
      <c r="P94" s="51" t="str">
        <f>IF(A94="","",IF(VLOOKUP(A94,[1]令和3年度契約状況調査票!$E:$AR,21,FALSE)="②同種の他の契約の予定価格を類推されるおそれがあるため公表しない","×","○"))</f>
        <v/>
      </c>
    </row>
    <row r="95" spans="1:16" ht="60" hidden="1" customHeight="1" x14ac:dyDescent="0.15">
      <c r="A95" s="66" t="str">
        <f>IF(MAX([1]令和3年度契約状況調査票!C88:E333)&gt;=ROW()-5,ROW()-5,"")</f>
        <v/>
      </c>
      <c r="B95" s="23" t="str">
        <f>IF(A95="","",VLOOKUP(A95,[1]令和3年度契約状況調査票!$E:$AR,5,FALSE))</f>
        <v/>
      </c>
      <c r="C95" s="24" t="str">
        <f>IF(A95="","",VLOOKUP(A95,[1]令和3年度契約状況調査票!$E:$AR,6,FALSE))</f>
        <v/>
      </c>
      <c r="D95" s="67" t="str">
        <f>IF(A95="","",VLOOKUP(A95,[1]令和3年度契約状況調査票!$E:$AR,9,FALSE))</f>
        <v/>
      </c>
      <c r="E95" s="23" t="str">
        <f>IF(A95="","",VLOOKUP(A95,[1]令和3年度契約状況調査票!$E:$AR,10,FALSE))</f>
        <v/>
      </c>
      <c r="F95" s="26" t="str">
        <f>IF(A95="","",VLOOKUP(A95,[1]令和3年度契約状況調査票!$E:$AR,11,FALSE))</f>
        <v/>
      </c>
      <c r="G95" s="27" t="str">
        <f>IF(A95="","",IF(VLOOKUP(A95,[1]令和3年度契約状況調査票!$E:$AR,12,FALSE)="②一般競争入札（総合評価方式）","一般競争入札"&amp;CHAR(10)&amp;"（総合評価方式）","一般競争入札"))</f>
        <v/>
      </c>
      <c r="H95" s="28" t="str">
        <f>IF(A95="","",IF(VLOOKUP(A95,[1]令和3年度契約状況調査票!$E:$AR,21,FALSE)="②同種の他の契約の予定価格を類推されるおそれがあるため公表しない","同種の他の契約の予定価格を類推されるおそれがあるため公表しない",IF(VLOOKUP(A95,[1]令和3年度契約状況調査票!$E:$AR,21,FALSE)="－","－",IF(VLOOKUP(A95,[1]令和3年度契約状況調査票!$E:$AR,7,FALSE)&lt;&gt;"",TEXT(VLOOKUP(A95,[1]令和3年度契約状況調査票!$E:$AR,14,FALSE),"#,##0円")&amp;CHAR(10)&amp;"(A)",VLOOKUP(A95,[1]令和3年度契約状況調査票!$E:$AR,14,FALSE)))))</f>
        <v/>
      </c>
      <c r="I95" s="28" t="str">
        <f>IF(A95="","",VLOOKUP(A95,[1]令和3年度契約状況調査票!$E:$AR,15,FALSE))</f>
        <v/>
      </c>
      <c r="J95" s="29" t="str">
        <f>IF(A95="","",IF(VLOOKUP(A95,[1]令和3年度契約状況調査票!$E:$AR,21,FALSE)="②同種の他の契約の予定価格を類推されるおそれがあるため公表しない","－",IF(VLOOKUP(A95,[1]令和3年度契約状況調査票!$E:$AR,21,FALSE)="－","－",IF(VLOOKUP(A95,[1]令和3年度契約状況調査票!$E:$AR,7,FALSE)&lt;&gt;"",TEXT(VLOOKUP(A95,[1]令和3年度契約状況調査票!$E:$AR,17,FALSE),"#.0%")&amp;CHAR(10)&amp;"(B/A×100)",VLOOKUP(A95,[1]令和3年度契約状況調査票!$E:$AR,17,FALSE)))))</f>
        <v/>
      </c>
      <c r="K95" s="30" t="str">
        <f>IF(A95="","",IF(VLOOKUP(A95,[1]令和3年度契約状況調査票!$E:$AR,27,FALSE)="①公益社団法人","公社",IF(VLOOKUP(A95,[1]令和3年度契約状況調査票!$E:$AR,27,FALSE)="②公益財団法人","公財","")))</f>
        <v/>
      </c>
      <c r="L95" s="30" t="str">
        <f>IF(A95="","",VLOOKUP(A95,[1]令和3年度契約状況調査票!$E:$AR,28,FALSE))</f>
        <v/>
      </c>
      <c r="M95" s="31" t="str">
        <f>IF(A95="","",IF(VLOOKUP(A95,[1]令和3年度契約状況調査票!$E:$AR,28,FALSE)="国所管",VLOOKUP(A95,[1]令和3年度契約状況調査票!$E:$AR,22,FALSE),""))</f>
        <v/>
      </c>
      <c r="N95" s="32" t="str">
        <f>IF(A95="","",IF(AND(P95="○",O95="分担契約/単価契約"),"単価契約"&amp;CHAR(10)&amp;"予定調達総額 "&amp;TEXT(VLOOKUP(A95,[1]令和3年度契約状況調査票!$E:$AR,16,FALSE),"#,##0円")&amp;"(B)"&amp;CHAR(10)&amp;"分担契約"&amp;CHAR(10)&amp;VLOOKUP(A95,[1]令和3年度契約状況調査票!$E:$AR,32,FALSE),IF(AND(P95="○",O95="分担契約"),"分担契約"&amp;CHAR(10)&amp;"契約総額 "&amp;TEXT(VLOOKUP(A95,[1]令和3年度契約状況調査票!$E:$AR,16,FALSE),"#,##0円")&amp;"(B)"&amp;CHAR(10)&amp;VLOOKUP(A95,[1]令和3年度契約状況調査票!$E:$AR,32,FALSE),(IF(O95="分担契約/単価契約","単価契約"&amp;CHAR(10)&amp;"予定調達総額 "&amp;TEXT(VLOOKUP(A95,[1]令和3年度契約状況調査票!$E:$AR,16,FALSE),"#,##0円")&amp;CHAR(10)&amp;"分担契約"&amp;CHAR(10)&amp;VLOOKUP(A95,[1]令和3年度契約状況調査票!$E:$AR,32,FALSE),IF(O95="分担契約","分担契約"&amp;CHAR(10)&amp;"契約総額 "&amp;TEXT(VLOOKUP(A95,[1]令和3年度契約状況調査票!$E:$AR,16,FALSE),"#,##0円")&amp;CHAR(10)&amp;VLOOKUP(A95,[1]令和3年度契約状況調査票!$E:$AR,32,FALSE),IF(O95="単価契約","単価契約"&amp;CHAR(10)&amp;"予定調達総額 "&amp;TEXT(VLOOKUP(A95,[1]令和3年度契約状況調査票!$E:$AR,16,FALSE),"#,##0円")&amp;CHAR(10)&amp;VLOOKUP(A95,[1]令和3年度契約状況調査票!$E:$AR,32,FALSE),VLOOKUP(A95,[1]令和3年度契約状況調査票!$E:$AR,32,FALSE))))))))</f>
        <v/>
      </c>
      <c r="O95" s="51" t="str">
        <f>IF(A95="","",VLOOKUP(A95,[1]令和3年度契約状況調査票!$E:$BY,53,FALSE))</f>
        <v/>
      </c>
      <c r="P95" s="51" t="str">
        <f>IF(A95="","",IF(VLOOKUP(A95,[1]令和3年度契約状況調査票!$E:$AR,21,FALSE)="②同種の他の契約の予定価格を類推されるおそれがあるため公表しない","×","○"))</f>
        <v/>
      </c>
    </row>
    <row r="96" spans="1:16" ht="60" hidden="1" customHeight="1" x14ac:dyDescent="0.15">
      <c r="A96" s="66" t="str">
        <f>IF(MAX([1]令和3年度契約状況調査票!C89:E334)&gt;=ROW()-5,ROW()-5,"")</f>
        <v/>
      </c>
      <c r="B96" s="23" t="str">
        <f>IF(A96="","",VLOOKUP(A96,[1]令和3年度契約状況調査票!$E:$AR,5,FALSE))</f>
        <v/>
      </c>
      <c r="C96" s="24" t="str">
        <f>IF(A96="","",VLOOKUP(A96,[1]令和3年度契約状況調査票!$E:$AR,6,FALSE))</f>
        <v/>
      </c>
      <c r="D96" s="67" t="str">
        <f>IF(A96="","",VLOOKUP(A96,[1]令和3年度契約状況調査票!$E:$AR,9,FALSE))</f>
        <v/>
      </c>
      <c r="E96" s="23" t="str">
        <f>IF(A96="","",VLOOKUP(A96,[1]令和3年度契約状況調査票!$E:$AR,10,FALSE))</f>
        <v/>
      </c>
      <c r="F96" s="26" t="str">
        <f>IF(A96="","",VLOOKUP(A96,[1]令和3年度契約状況調査票!$E:$AR,11,FALSE))</f>
        <v/>
      </c>
      <c r="G96" s="27" t="str">
        <f>IF(A96="","",IF(VLOOKUP(A96,[1]令和3年度契約状況調査票!$E:$AR,12,FALSE)="②一般競争入札（総合評価方式）","一般競争入札"&amp;CHAR(10)&amp;"（総合評価方式）","一般競争入札"))</f>
        <v/>
      </c>
      <c r="H96" s="28" t="str">
        <f>IF(A96="","",IF(VLOOKUP(A96,[1]令和3年度契約状況調査票!$E:$AR,21,FALSE)="②同種の他の契約の予定価格を類推されるおそれがあるため公表しない","同種の他の契約の予定価格を類推されるおそれがあるため公表しない",IF(VLOOKUP(A96,[1]令和3年度契約状況調査票!$E:$AR,21,FALSE)="－","－",IF(VLOOKUP(A96,[1]令和3年度契約状況調査票!$E:$AR,7,FALSE)&lt;&gt;"",TEXT(VLOOKUP(A96,[1]令和3年度契約状況調査票!$E:$AR,14,FALSE),"#,##0円")&amp;CHAR(10)&amp;"(A)",VLOOKUP(A96,[1]令和3年度契約状況調査票!$E:$AR,14,FALSE)))))</f>
        <v/>
      </c>
      <c r="I96" s="28" t="str">
        <f>IF(A96="","",VLOOKUP(A96,[1]令和3年度契約状況調査票!$E:$AR,15,FALSE))</f>
        <v/>
      </c>
      <c r="J96" s="29" t="str">
        <f>IF(A96="","",IF(VLOOKUP(A96,[1]令和3年度契約状況調査票!$E:$AR,21,FALSE)="②同種の他の契約の予定価格を類推されるおそれがあるため公表しない","－",IF(VLOOKUP(A96,[1]令和3年度契約状況調査票!$E:$AR,21,FALSE)="－","－",IF(VLOOKUP(A96,[1]令和3年度契約状況調査票!$E:$AR,7,FALSE)&lt;&gt;"",TEXT(VLOOKUP(A96,[1]令和3年度契約状況調査票!$E:$AR,17,FALSE),"#.0%")&amp;CHAR(10)&amp;"(B/A×100)",VLOOKUP(A96,[1]令和3年度契約状況調査票!$E:$AR,17,FALSE)))))</f>
        <v/>
      </c>
      <c r="K96" s="30" t="str">
        <f>IF(A96="","",IF(VLOOKUP(A96,[1]令和3年度契約状況調査票!$E:$AR,27,FALSE)="①公益社団法人","公社",IF(VLOOKUP(A96,[1]令和3年度契約状況調査票!$E:$AR,27,FALSE)="②公益財団法人","公財","")))</f>
        <v/>
      </c>
      <c r="L96" s="30" t="str">
        <f>IF(A96="","",VLOOKUP(A96,[1]令和3年度契約状況調査票!$E:$AR,28,FALSE))</f>
        <v/>
      </c>
      <c r="M96" s="31" t="str">
        <f>IF(A96="","",IF(VLOOKUP(A96,[1]令和3年度契約状況調査票!$E:$AR,28,FALSE)="国所管",VLOOKUP(A96,[1]令和3年度契約状況調査票!$E:$AR,22,FALSE),""))</f>
        <v/>
      </c>
      <c r="N96" s="32" t="str">
        <f>IF(A96="","",IF(AND(P96="○",O96="分担契約/単価契約"),"単価契約"&amp;CHAR(10)&amp;"予定調達総額 "&amp;TEXT(VLOOKUP(A96,[1]令和3年度契約状況調査票!$E:$AR,16,FALSE),"#,##0円")&amp;"(B)"&amp;CHAR(10)&amp;"分担契約"&amp;CHAR(10)&amp;VLOOKUP(A96,[1]令和3年度契約状況調査票!$E:$AR,32,FALSE),IF(AND(P96="○",O96="分担契約"),"分担契約"&amp;CHAR(10)&amp;"契約総額 "&amp;TEXT(VLOOKUP(A96,[1]令和3年度契約状況調査票!$E:$AR,16,FALSE),"#,##0円")&amp;"(B)"&amp;CHAR(10)&amp;VLOOKUP(A96,[1]令和3年度契約状況調査票!$E:$AR,32,FALSE),(IF(O96="分担契約/単価契約","単価契約"&amp;CHAR(10)&amp;"予定調達総額 "&amp;TEXT(VLOOKUP(A96,[1]令和3年度契約状況調査票!$E:$AR,16,FALSE),"#,##0円")&amp;CHAR(10)&amp;"分担契約"&amp;CHAR(10)&amp;VLOOKUP(A96,[1]令和3年度契約状況調査票!$E:$AR,32,FALSE),IF(O96="分担契約","分担契約"&amp;CHAR(10)&amp;"契約総額 "&amp;TEXT(VLOOKUP(A96,[1]令和3年度契約状況調査票!$E:$AR,16,FALSE),"#,##0円")&amp;CHAR(10)&amp;VLOOKUP(A96,[1]令和3年度契約状況調査票!$E:$AR,32,FALSE),IF(O96="単価契約","単価契約"&amp;CHAR(10)&amp;"予定調達総額 "&amp;TEXT(VLOOKUP(A96,[1]令和3年度契約状況調査票!$E:$AR,16,FALSE),"#,##0円")&amp;CHAR(10)&amp;VLOOKUP(A96,[1]令和3年度契約状況調査票!$E:$AR,32,FALSE),VLOOKUP(A96,[1]令和3年度契約状況調査票!$E:$AR,32,FALSE))))))))</f>
        <v/>
      </c>
      <c r="O96" s="51" t="str">
        <f>IF(A96="","",VLOOKUP(A96,[1]令和3年度契約状況調査票!$E:$BY,53,FALSE))</f>
        <v/>
      </c>
      <c r="P96" s="51" t="str">
        <f>IF(A96="","",IF(VLOOKUP(A96,[1]令和3年度契約状況調査票!$E:$AR,21,FALSE)="②同種の他の契約の予定価格を類推されるおそれがあるため公表しない","×","○"))</f>
        <v/>
      </c>
    </row>
    <row r="97" spans="1:16" ht="60" hidden="1" customHeight="1" x14ac:dyDescent="0.15">
      <c r="A97" s="66" t="str">
        <f>IF(MAX([1]令和3年度契約状況調査票!C90:E335)&gt;=ROW()-5,ROW()-5,"")</f>
        <v/>
      </c>
      <c r="B97" s="23" t="str">
        <f>IF(A97="","",VLOOKUP(A97,[1]令和3年度契約状況調査票!$E:$AR,5,FALSE))</f>
        <v/>
      </c>
      <c r="C97" s="24" t="str">
        <f>IF(A97="","",VLOOKUP(A97,[1]令和3年度契約状況調査票!$E:$AR,6,FALSE))</f>
        <v/>
      </c>
      <c r="D97" s="67" t="str">
        <f>IF(A97="","",VLOOKUP(A97,[1]令和3年度契約状況調査票!$E:$AR,9,FALSE))</f>
        <v/>
      </c>
      <c r="E97" s="23" t="str">
        <f>IF(A97="","",VLOOKUP(A97,[1]令和3年度契約状況調査票!$E:$AR,10,FALSE))</f>
        <v/>
      </c>
      <c r="F97" s="26" t="str">
        <f>IF(A97="","",VLOOKUP(A97,[1]令和3年度契約状況調査票!$E:$AR,11,FALSE))</f>
        <v/>
      </c>
      <c r="G97" s="27" t="str">
        <f>IF(A97="","",IF(VLOOKUP(A97,[1]令和3年度契約状況調査票!$E:$AR,12,FALSE)="②一般競争入札（総合評価方式）","一般競争入札"&amp;CHAR(10)&amp;"（総合評価方式）","一般競争入札"))</f>
        <v/>
      </c>
      <c r="H97" s="28" t="str">
        <f>IF(A97="","",IF(VLOOKUP(A97,[1]令和3年度契約状況調査票!$E:$AR,21,FALSE)="②同種の他の契約の予定価格を類推されるおそれがあるため公表しない","同種の他の契約の予定価格を類推されるおそれがあるため公表しない",IF(VLOOKUP(A97,[1]令和3年度契約状況調査票!$E:$AR,21,FALSE)="－","－",IF(VLOOKUP(A97,[1]令和3年度契約状況調査票!$E:$AR,7,FALSE)&lt;&gt;"",TEXT(VLOOKUP(A97,[1]令和3年度契約状況調査票!$E:$AR,14,FALSE),"#,##0円")&amp;CHAR(10)&amp;"(A)",VLOOKUP(A97,[1]令和3年度契約状況調査票!$E:$AR,14,FALSE)))))</f>
        <v/>
      </c>
      <c r="I97" s="28" t="str">
        <f>IF(A97="","",VLOOKUP(A97,[1]令和3年度契約状況調査票!$E:$AR,15,FALSE))</f>
        <v/>
      </c>
      <c r="J97" s="29" t="str">
        <f>IF(A97="","",IF(VLOOKUP(A97,[1]令和3年度契約状況調査票!$E:$AR,21,FALSE)="②同種の他の契約の予定価格を類推されるおそれがあるため公表しない","－",IF(VLOOKUP(A97,[1]令和3年度契約状況調査票!$E:$AR,21,FALSE)="－","－",IF(VLOOKUP(A97,[1]令和3年度契約状況調査票!$E:$AR,7,FALSE)&lt;&gt;"",TEXT(VLOOKUP(A97,[1]令和3年度契約状況調査票!$E:$AR,17,FALSE),"#.0%")&amp;CHAR(10)&amp;"(B/A×100)",VLOOKUP(A97,[1]令和3年度契約状況調査票!$E:$AR,17,FALSE)))))</f>
        <v/>
      </c>
      <c r="K97" s="30" t="str">
        <f>IF(A97="","",IF(VLOOKUP(A97,[1]令和3年度契約状況調査票!$E:$AR,27,FALSE)="①公益社団法人","公社",IF(VLOOKUP(A97,[1]令和3年度契約状況調査票!$E:$AR,27,FALSE)="②公益財団法人","公財","")))</f>
        <v/>
      </c>
      <c r="L97" s="30" t="str">
        <f>IF(A97="","",VLOOKUP(A97,[1]令和3年度契約状況調査票!$E:$AR,28,FALSE))</f>
        <v/>
      </c>
      <c r="M97" s="31" t="str">
        <f>IF(A97="","",IF(VLOOKUP(A97,[1]令和3年度契約状況調査票!$E:$AR,28,FALSE)="国所管",VLOOKUP(A97,[1]令和3年度契約状況調査票!$E:$AR,22,FALSE),""))</f>
        <v/>
      </c>
      <c r="N97" s="32" t="str">
        <f>IF(A97="","",IF(AND(P97="○",O97="分担契約/単価契約"),"単価契約"&amp;CHAR(10)&amp;"予定調達総額 "&amp;TEXT(VLOOKUP(A97,[1]令和3年度契約状況調査票!$E:$AR,16,FALSE),"#,##0円")&amp;"(B)"&amp;CHAR(10)&amp;"分担契約"&amp;CHAR(10)&amp;VLOOKUP(A97,[1]令和3年度契約状況調査票!$E:$AR,32,FALSE),IF(AND(P97="○",O97="分担契約"),"分担契約"&amp;CHAR(10)&amp;"契約総額 "&amp;TEXT(VLOOKUP(A97,[1]令和3年度契約状況調査票!$E:$AR,16,FALSE),"#,##0円")&amp;"(B)"&amp;CHAR(10)&amp;VLOOKUP(A97,[1]令和3年度契約状況調査票!$E:$AR,32,FALSE),(IF(O97="分担契約/単価契約","単価契約"&amp;CHAR(10)&amp;"予定調達総額 "&amp;TEXT(VLOOKUP(A97,[1]令和3年度契約状況調査票!$E:$AR,16,FALSE),"#,##0円")&amp;CHAR(10)&amp;"分担契約"&amp;CHAR(10)&amp;VLOOKUP(A97,[1]令和3年度契約状況調査票!$E:$AR,32,FALSE),IF(O97="分担契約","分担契約"&amp;CHAR(10)&amp;"契約総額 "&amp;TEXT(VLOOKUP(A97,[1]令和3年度契約状況調査票!$E:$AR,16,FALSE),"#,##0円")&amp;CHAR(10)&amp;VLOOKUP(A97,[1]令和3年度契約状況調査票!$E:$AR,32,FALSE),IF(O97="単価契約","単価契約"&amp;CHAR(10)&amp;"予定調達総額 "&amp;TEXT(VLOOKUP(A97,[1]令和3年度契約状況調査票!$E:$AR,16,FALSE),"#,##0円")&amp;CHAR(10)&amp;VLOOKUP(A97,[1]令和3年度契約状況調査票!$E:$AR,32,FALSE),VLOOKUP(A97,[1]令和3年度契約状況調査票!$E:$AR,32,FALSE))))))))</f>
        <v/>
      </c>
      <c r="O97" s="51" t="str">
        <f>IF(A97="","",VLOOKUP(A97,[1]令和3年度契約状況調査票!$E:$BY,53,FALSE))</f>
        <v/>
      </c>
      <c r="P97" s="51" t="str">
        <f>IF(A97="","",IF(VLOOKUP(A97,[1]令和3年度契約状況調査票!$E:$AR,21,FALSE)="②同種の他の契約の予定価格を類推されるおそれがあるため公表しない","×","○"))</f>
        <v/>
      </c>
    </row>
    <row r="98" spans="1:16" ht="60" hidden="1" customHeight="1" x14ac:dyDescent="0.15">
      <c r="A98" s="66" t="str">
        <f>IF(MAX([1]令和3年度契約状況調査票!C91:E336)&gt;=ROW()-5,ROW()-5,"")</f>
        <v/>
      </c>
      <c r="B98" s="23" t="str">
        <f>IF(A98="","",VLOOKUP(A98,[1]令和3年度契約状況調査票!$E:$AR,5,FALSE))</f>
        <v/>
      </c>
      <c r="C98" s="24" t="str">
        <f>IF(A98="","",VLOOKUP(A98,[1]令和3年度契約状況調査票!$E:$AR,6,FALSE))</f>
        <v/>
      </c>
      <c r="D98" s="67" t="str">
        <f>IF(A98="","",VLOOKUP(A98,[1]令和3年度契約状況調査票!$E:$AR,9,FALSE))</f>
        <v/>
      </c>
      <c r="E98" s="23" t="str">
        <f>IF(A98="","",VLOOKUP(A98,[1]令和3年度契約状況調査票!$E:$AR,10,FALSE))</f>
        <v/>
      </c>
      <c r="F98" s="26" t="str">
        <f>IF(A98="","",VLOOKUP(A98,[1]令和3年度契約状況調査票!$E:$AR,11,FALSE))</f>
        <v/>
      </c>
      <c r="G98" s="27" t="str">
        <f>IF(A98="","",IF(VLOOKUP(A98,[1]令和3年度契約状況調査票!$E:$AR,12,FALSE)="②一般競争入札（総合評価方式）","一般競争入札"&amp;CHAR(10)&amp;"（総合評価方式）","一般競争入札"))</f>
        <v/>
      </c>
      <c r="H98" s="28" t="str">
        <f>IF(A98="","",IF(VLOOKUP(A98,[1]令和3年度契約状況調査票!$E:$AR,21,FALSE)="②同種の他の契約の予定価格を類推されるおそれがあるため公表しない","同種の他の契約の予定価格を類推されるおそれがあるため公表しない",IF(VLOOKUP(A98,[1]令和3年度契約状況調査票!$E:$AR,21,FALSE)="－","－",IF(VLOOKUP(A98,[1]令和3年度契約状況調査票!$E:$AR,7,FALSE)&lt;&gt;"",TEXT(VLOOKUP(A98,[1]令和3年度契約状況調査票!$E:$AR,14,FALSE),"#,##0円")&amp;CHAR(10)&amp;"(A)",VLOOKUP(A98,[1]令和3年度契約状況調査票!$E:$AR,14,FALSE)))))</f>
        <v/>
      </c>
      <c r="I98" s="28" t="str">
        <f>IF(A98="","",VLOOKUP(A98,[1]令和3年度契約状況調査票!$E:$AR,15,FALSE))</f>
        <v/>
      </c>
      <c r="J98" s="29" t="str">
        <f>IF(A98="","",IF(VLOOKUP(A98,[1]令和3年度契約状況調査票!$E:$AR,21,FALSE)="②同種の他の契約の予定価格を類推されるおそれがあるため公表しない","－",IF(VLOOKUP(A98,[1]令和3年度契約状況調査票!$E:$AR,21,FALSE)="－","－",IF(VLOOKUP(A98,[1]令和3年度契約状況調査票!$E:$AR,7,FALSE)&lt;&gt;"",TEXT(VLOOKUP(A98,[1]令和3年度契約状況調査票!$E:$AR,17,FALSE),"#.0%")&amp;CHAR(10)&amp;"(B/A×100)",VLOOKUP(A98,[1]令和3年度契約状況調査票!$E:$AR,17,FALSE)))))</f>
        <v/>
      </c>
      <c r="K98" s="30" t="str">
        <f>IF(A98="","",IF(VLOOKUP(A98,[1]令和3年度契約状況調査票!$E:$AR,27,FALSE)="①公益社団法人","公社",IF(VLOOKUP(A98,[1]令和3年度契約状況調査票!$E:$AR,27,FALSE)="②公益財団法人","公財","")))</f>
        <v/>
      </c>
      <c r="L98" s="30" t="str">
        <f>IF(A98="","",VLOOKUP(A98,[1]令和3年度契約状況調査票!$E:$AR,28,FALSE))</f>
        <v/>
      </c>
      <c r="M98" s="31" t="str">
        <f>IF(A98="","",IF(VLOOKUP(A98,[1]令和3年度契約状況調査票!$E:$AR,28,FALSE)="国所管",VLOOKUP(A98,[1]令和3年度契約状況調査票!$E:$AR,22,FALSE),""))</f>
        <v/>
      </c>
      <c r="N98" s="32" t="str">
        <f>IF(A98="","",IF(AND(P98="○",O98="分担契約/単価契約"),"単価契約"&amp;CHAR(10)&amp;"予定調達総額 "&amp;TEXT(VLOOKUP(A98,[1]令和3年度契約状況調査票!$E:$AR,16,FALSE),"#,##0円")&amp;"(B)"&amp;CHAR(10)&amp;"分担契約"&amp;CHAR(10)&amp;VLOOKUP(A98,[1]令和3年度契約状況調査票!$E:$AR,32,FALSE),IF(AND(P98="○",O98="分担契約"),"分担契約"&amp;CHAR(10)&amp;"契約総額 "&amp;TEXT(VLOOKUP(A98,[1]令和3年度契約状況調査票!$E:$AR,16,FALSE),"#,##0円")&amp;"(B)"&amp;CHAR(10)&amp;VLOOKUP(A98,[1]令和3年度契約状況調査票!$E:$AR,32,FALSE),(IF(O98="分担契約/単価契約","単価契約"&amp;CHAR(10)&amp;"予定調達総額 "&amp;TEXT(VLOOKUP(A98,[1]令和3年度契約状況調査票!$E:$AR,16,FALSE),"#,##0円")&amp;CHAR(10)&amp;"分担契約"&amp;CHAR(10)&amp;VLOOKUP(A98,[1]令和3年度契約状況調査票!$E:$AR,32,FALSE),IF(O98="分担契約","分担契約"&amp;CHAR(10)&amp;"契約総額 "&amp;TEXT(VLOOKUP(A98,[1]令和3年度契約状況調査票!$E:$AR,16,FALSE),"#,##0円")&amp;CHAR(10)&amp;VLOOKUP(A98,[1]令和3年度契約状況調査票!$E:$AR,32,FALSE),IF(O98="単価契約","単価契約"&amp;CHAR(10)&amp;"予定調達総額 "&amp;TEXT(VLOOKUP(A98,[1]令和3年度契約状況調査票!$E:$AR,16,FALSE),"#,##0円")&amp;CHAR(10)&amp;VLOOKUP(A98,[1]令和3年度契約状況調査票!$E:$AR,32,FALSE),VLOOKUP(A98,[1]令和3年度契約状況調査票!$E:$AR,32,FALSE))))))))</f>
        <v/>
      </c>
      <c r="O98" s="51" t="str">
        <f>IF(A98="","",VLOOKUP(A98,[1]令和3年度契約状況調査票!$E:$BY,53,FALSE))</f>
        <v/>
      </c>
      <c r="P98" s="51" t="str">
        <f>IF(A98="","",IF(VLOOKUP(A98,[1]令和3年度契約状況調査票!$E:$AR,21,FALSE)="②同種の他の契約の予定価格を類推されるおそれがあるため公表しない","×","○"))</f>
        <v/>
      </c>
    </row>
    <row r="99" spans="1:16" ht="60" hidden="1" customHeight="1" x14ac:dyDescent="0.15">
      <c r="A99" s="66" t="str">
        <f>IF(MAX([1]令和3年度契約状況調査票!C92:E337)&gt;=ROW()-5,ROW()-5,"")</f>
        <v/>
      </c>
      <c r="B99" s="23" t="str">
        <f>IF(A99="","",VLOOKUP(A99,[1]令和3年度契約状況調査票!$E:$AR,5,FALSE))</f>
        <v/>
      </c>
      <c r="C99" s="24" t="str">
        <f>IF(A99="","",VLOOKUP(A99,[1]令和3年度契約状況調査票!$E:$AR,6,FALSE))</f>
        <v/>
      </c>
      <c r="D99" s="67" t="str">
        <f>IF(A99="","",VLOOKUP(A99,[1]令和3年度契約状況調査票!$E:$AR,9,FALSE))</f>
        <v/>
      </c>
      <c r="E99" s="23" t="str">
        <f>IF(A99="","",VLOOKUP(A99,[1]令和3年度契約状況調査票!$E:$AR,10,FALSE))</f>
        <v/>
      </c>
      <c r="F99" s="26" t="str">
        <f>IF(A99="","",VLOOKUP(A99,[1]令和3年度契約状況調査票!$E:$AR,11,FALSE))</f>
        <v/>
      </c>
      <c r="G99" s="27" t="str">
        <f>IF(A99="","",IF(VLOOKUP(A99,[1]令和3年度契約状況調査票!$E:$AR,12,FALSE)="②一般競争入札（総合評価方式）","一般競争入札"&amp;CHAR(10)&amp;"（総合評価方式）","一般競争入札"))</f>
        <v/>
      </c>
      <c r="H99" s="28" t="str">
        <f>IF(A99="","",IF(VLOOKUP(A99,[1]令和3年度契約状況調査票!$E:$AR,21,FALSE)="②同種の他の契約の予定価格を類推されるおそれがあるため公表しない","同種の他の契約の予定価格を類推されるおそれがあるため公表しない",IF(VLOOKUP(A99,[1]令和3年度契約状況調査票!$E:$AR,21,FALSE)="－","－",IF(VLOOKUP(A99,[1]令和3年度契約状況調査票!$E:$AR,7,FALSE)&lt;&gt;"",TEXT(VLOOKUP(A99,[1]令和3年度契約状況調査票!$E:$AR,14,FALSE),"#,##0円")&amp;CHAR(10)&amp;"(A)",VLOOKUP(A99,[1]令和3年度契約状況調査票!$E:$AR,14,FALSE)))))</f>
        <v/>
      </c>
      <c r="I99" s="28" t="str">
        <f>IF(A99="","",VLOOKUP(A99,[1]令和3年度契約状況調査票!$E:$AR,15,FALSE))</f>
        <v/>
      </c>
      <c r="J99" s="29" t="str">
        <f>IF(A99="","",IF(VLOOKUP(A99,[1]令和3年度契約状況調査票!$E:$AR,21,FALSE)="②同種の他の契約の予定価格を類推されるおそれがあるため公表しない","－",IF(VLOOKUP(A99,[1]令和3年度契約状況調査票!$E:$AR,21,FALSE)="－","－",IF(VLOOKUP(A99,[1]令和3年度契約状況調査票!$E:$AR,7,FALSE)&lt;&gt;"",TEXT(VLOOKUP(A99,[1]令和3年度契約状況調査票!$E:$AR,17,FALSE),"#.0%")&amp;CHAR(10)&amp;"(B/A×100)",VLOOKUP(A99,[1]令和3年度契約状況調査票!$E:$AR,17,FALSE)))))</f>
        <v/>
      </c>
      <c r="K99" s="30" t="str">
        <f>IF(A99="","",IF(VLOOKUP(A99,[1]令和3年度契約状況調査票!$E:$AR,27,FALSE)="①公益社団法人","公社",IF(VLOOKUP(A99,[1]令和3年度契約状況調査票!$E:$AR,27,FALSE)="②公益財団法人","公財","")))</f>
        <v/>
      </c>
      <c r="L99" s="30" t="str">
        <f>IF(A99="","",VLOOKUP(A99,[1]令和3年度契約状況調査票!$E:$AR,28,FALSE))</f>
        <v/>
      </c>
      <c r="M99" s="31" t="str">
        <f>IF(A99="","",IF(VLOOKUP(A99,[1]令和3年度契約状況調査票!$E:$AR,28,FALSE)="国所管",VLOOKUP(A99,[1]令和3年度契約状況調査票!$E:$AR,22,FALSE),""))</f>
        <v/>
      </c>
      <c r="N99" s="32" t="str">
        <f>IF(A99="","",IF(AND(P99="○",O99="分担契約/単価契約"),"単価契約"&amp;CHAR(10)&amp;"予定調達総額 "&amp;TEXT(VLOOKUP(A99,[1]令和3年度契約状況調査票!$E:$AR,16,FALSE),"#,##0円")&amp;"(B)"&amp;CHAR(10)&amp;"分担契約"&amp;CHAR(10)&amp;VLOOKUP(A99,[1]令和3年度契約状況調査票!$E:$AR,32,FALSE),IF(AND(P99="○",O99="分担契約"),"分担契約"&amp;CHAR(10)&amp;"契約総額 "&amp;TEXT(VLOOKUP(A99,[1]令和3年度契約状況調査票!$E:$AR,16,FALSE),"#,##0円")&amp;"(B)"&amp;CHAR(10)&amp;VLOOKUP(A99,[1]令和3年度契約状況調査票!$E:$AR,32,FALSE),(IF(O99="分担契約/単価契約","単価契約"&amp;CHAR(10)&amp;"予定調達総額 "&amp;TEXT(VLOOKUP(A99,[1]令和3年度契約状況調査票!$E:$AR,16,FALSE),"#,##0円")&amp;CHAR(10)&amp;"分担契約"&amp;CHAR(10)&amp;VLOOKUP(A99,[1]令和3年度契約状況調査票!$E:$AR,32,FALSE),IF(O99="分担契約","分担契約"&amp;CHAR(10)&amp;"契約総額 "&amp;TEXT(VLOOKUP(A99,[1]令和3年度契約状況調査票!$E:$AR,16,FALSE),"#,##0円")&amp;CHAR(10)&amp;VLOOKUP(A99,[1]令和3年度契約状況調査票!$E:$AR,32,FALSE),IF(O99="単価契約","単価契約"&amp;CHAR(10)&amp;"予定調達総額 "&amp;TEXT(VLOOKUP(A99,[1]令和3年度契約状況調査票!$E:$AR,16,FALSE),"#,##0円")&amp;CHAR(10)&amp;VLOOKUP(A99,[1]令和3年度契約状況調査票!$E:$AR,32,FALSE),VLOOKUP(A99,[1]令和3年度契約状況調査票!$E:$AR,32,FALSE))))))))</f>
        <v/>
      </c>
      <c r="O99" s="51" t="str">
        <f>IF(A99="","",VLOOKUP(A99,[1]令和3年度契約状況調査票!$E:$BY,53,FALSE))</f>
        <v/>
      </c>
      <c r="P99" s="51" t="str">
        <f>IF(A99="","",IF(VLOOKUP(A99,[1]令和3年度契約状況調査票!$E:$AR,21,FALSE)="②同種の他の契約の予定価格を類推されるおそれがあるため公表しない","×","○"))</f>
        <v/>
      </c>
    </row>
    <row r="100" spans="1:16" ht="60" hidden="1" customHeight="1" x14ac:dyDescent="0.15">
      <c r="A100" s="66" t="str">
        <f>IF(MAX([1]令和3年度契約状況調査票!C93:E338)&gt;=ROW()-5,ROW()-5,"")</f>
        <v/>
      </c>
      <c r="B100" s="23" t="str">
        <f>IF(A100="","",VLOOKUP(A100,[1]令和3年度契約状況調査票!$E:$AR,5,FALSE))</f>
        <v/>
      </c>
      <c r="C100" s="24" t="str">
        <f>IF(A100="","",VLOOKUP(A100,[1]令和3年度契約状況調査票!$E:$AR,6,FALSE))</f>
        <v/>
      </c>
      <c r="D100" s="67" t="str">
        <f>IF(A100="","",VLOOKUP(A100,[1]令和3年度契約状況調査票!$E:$AR,9,FALSE))</f>
        <v/>
      </c>
      <c r="E100" s="23" t="str">
        <f>IF(A100="","",VLOOKUP(A100,[1]令和3年度契約状況調査票!$E:$AR,10,FALSE))</f>
        <v/>
      </c>
      <c r="F100" s="26" t="str">
        <f>IF(A100="","",VLOOKUP(A100,[1]令和3年度契約状況調査票!$E:$AR,11,FALSE))</f>
        <v/>
      </c>
      <c r="G100" s="27" t="str">
        <f>IF(A100="","",IF(VLOOKUP(A100,[1]令和3年度契約状況調査票!$E:$AR,12,FALSE)="②一般競争入札（総合評価方式）","一般競争入札"&amp;CHAR(10)&amp;"（総合評価方式）","一般競争入札"))</f>
        <v/>
      </c>
      <c r="H100" s="28" t="str">
        <f>IF(A100="","",IF(VLOOKUP(A100,[1]令和3年度契約状況調査票!$E:$AR,21,FALSE)="②同種の他の契約の予定価格を類推されるおそれがあるため公表しない","同種の他の契約の予定価格を類推されるおそれがあるため公表しない",IF(VLOOKUP(A100,[1]令和3年度契約状況調査票!$E:$AR,21,FALSE)="－","－",IF(VLOOKUP(A100,[1]令和3年度契約状況調査票!$E:$AR,7,FALSE)&lt;&gt;"",TEXT(VLOOKUP(A100,[1]令和3年度契約状況調査票!$E:$AR,14,FALSE),"#,##0円")&amp;CHAR(10)&amp;"(A)",VLOOKUP(A100,[1]令和3年度契約状況調査票!$E:$AR,14,FALSE)))))</f>
        <v/>
      </c>
      <c r="I100" s="28" t="str">
        <f>IF(A100="","",VLOOKUP(A100,[1]令和3年度契約状況調査票!$E:$AR,15,FALSE))</f>
        <v/>
      </c>
      <c r="J100" s="29" t="str">
        <f>IF(A100="","",IF(VLOOKUP(A100,[1]令和3年度契約状況調査票!$E:$AR,21,FALSE)="②同種の他の契約の予定価格を類推されるおそれがあるため公表しない","－",IF(VLOOKUP(A100,[1]令和3年度契約状況調査票!$E:$AR,21,FALSE)="－","－",IF(VLOOKUP(A100,[1]令和3年度契約状況調査票!$E:$AR,7,FALSE)&lt;&gt;"",TEXT(VLOOKUP(A100,[1]令和3年度契約状況調査票!$E:$AR,17,FALSE),"#.0%")&amp;CHAR(10)&amp;"(B/A×100)",VLOOKUP(A100,[1]令和3年度契約状況調査票!$E:$AR,17,FALSE)))))</f>
        <v/>
      </c>
      <c r="K100" s="30" t="str">
        <f>IF(A100="","",IF(VLOOKUP(A100,[1]令和3年度契約状況調査票!$E:$AR,27,FALSE)="①公益社団法人","公社",IF(VLOOKUP(A100,[1]令和3年度契約状況調査票!$E:$AR,27,FALSE)="②公益財団法人","公財","")))</f>
        <v/>
      </c>
      <c r="L100" s="30" t="str">
        <f>IF(A100="","",VLOOKUP(A100,[1]令和3年度契約状況調査票!$E:$AR,28,FALSE))</f>
        <v/>
      </c>
      <c r="M100" s="31" t="str">
        <f>IF(A100="","",IF(VLOOKUP(A100,[1]令和3年度契約状況調査票!$E:$AR,28,FALSE)="国所管",VLOOKUP(A100,[1]令和3年度契約状況調査票!$E:$AR,22,FALSE),""))</f>
        <v/>
      </c>
      <c r="N100" s="32" t="str">
        <f>IF(A100="","",IF(AND(P100="○",O100="分担契約/単価契約"),"単価契約"&amp;CHAR(10)&amp;"予定調達総額 "&amp;TEXT(VLOOKUP(A100,[1]令和3年度契約状況調査票!$E:$AR,16,FALSE),"#,##0円")&amp;"(B)"&amp;CHAR(10)&amp;"分担契約"&amp;CHAR(10)&amp;VLOOKUP(A100,[1]令和3年度契約状況調査票!$E:$AR,32,FALSE),IF(AND(P100="○",O100="分担契約"),"分担契約"&amp;CHAR(10)&amp;"契約総額 "&amp;TEXT(VLOOKUP(A100,[1]令和3年度契約状況調査票!$E:$AR,16,FALSE),"#,##0円")&amp;"(B)"&amp;CHAR(10)&amp;VLOOKUP(A100,[1]令和3年度契約状況調査票!$E:$AR,32,FALSE),(IF(O100="分担契約/単価契約","単価契約"&amp;CHAR(10)&amp;"予定調達総額 "&amp;TEXT(VLOOKUP(A100,[1]令和3年度契約状況調査票!$E:$AR,16,FALSE),"#,##0円")&amp;CHAR(10)&amp;"分担契約"&amp;CHAR(10)&amp;VLOOKUP(A100,[1]令和3年度契約状況調査票!$E:$AR,32,FALSE),IF(O100="分担契約","分担契約"&amp;CHAR(10)&amp;"契約総額 "&amp;TEXT(VLOOKUP(A100,[1]令和3年度契約状況調査票!$E:$AR,16,FALSE),"#,##0円")&amp;CHAR(10)&amp;VLOOKUP(A100,[1]令和3年度契約状況調査票!$E:$AR,32,FALSE),IF(O100="単価契約","単価契約"&amp;CHAR(10)&amp;"予定調達総額 "&amp;TEXT(VLOOKUP(A100,[1]令和3年度契約状況調査票!$E:$AR,16,FALSE),"#,##0円")&amp;CHAR(10)&amp;VLOOKUP(A100,[1]令和3年度契約状況調査票!$E:$AR,32,FALSE),VLOOKUP(A100,[1]令和3年度契約状況調査票!$E:$AR,32,FALSE))))))))</f>
        <v/>
      </c>
      <c r="O100" s="51" t="str">
        <f>IF(A100="","",VLOOKUP(A100,[1]令和3年度契約状況調査票!$E:$BY,53,FALSE))</f>
        <v/>
      </c>
      <c r="P100" s="51" t="str">
        <f>IF(A100="","",IF(VLOOKUP(A100,[1]令和3年度契約状況調査票!$E:$AR,21,FALSE)="②同種の他の契約の予定価格を類推されるおそれがあるため公表しない","×","○"))</f>
        <v/>
      </c>
    </row>
    <row r="101" spans="1:16" ht="60" hidden="1" customHeight="1" x14ac:dyDescent="0.15">
      <c r="A101" s="66" t="str">
        <f>IF(MAX([1]令和3年度契約状況調査票!C94:E339)&gt;=ROW()-5,ROW()-5,"")</f>
        <v/>
      </c>
      <c r="B101" s="23" t="str">
        <f>IF(A101="","",VLOOKUP(A101,[1]令和3年度契約状況調査票!$E:$AR,5,FALSE))</f>
        <v/>
      </c>
      <c r="C101" s="24" t="str">
        <f>IF(A101="","",VLOOKUP(A101,[1]令和3年度契約状況調査票!$E:$AR,6,FALSE))</f>
        <v/>
      </c>
      <c r="D101" s="67" t="str">
        <f>IF(A101="","",VLOOKUP(A101,[1]令和3年度契約状況調査票!$E:$AR,9,FALSE))</f>
        <v/>
      </c>
      <c r="E101" s="23" t="str">
        <f>IF(A101="","",VLOOKUP(A101,[1]令和3年度契約状況調査票!$E:$AR,10,FALSE))</f>
        <v/>
      </c>
      <c r="F101" s="26" t="str">
        <f>IF(A101="","",VLOOKUP(A101,[1]令和3年度契約状況調査票!$E:$AR,11,FALSE))</f>
        <v/>
      </c>
      <c r="G101" s="27" t="str">
        <f>IF(A101="","",IF(VLOOKUP(A101,[1]令和3年度契約状況調査票!$E:$AR,12,FALSE)="②一般競争入札（総合評価方式）","一般競争入札"&amp;CHAR(10)&amp;"（総合評価方式）","一般競争入札"))</f>
        <v/>
      </c>
      <c r="H101" s="28" t="str">
        <f>IF(A101="","",IF(VLOOKUP(A101,[1]令和3年度契約状況調査票!$E:$AR,21,FALSE)="②同種の他の契約の予定価格を類推されるおそれがあるため公表しない","同種の他の契約の予定価格を類推されるおそれがあるため公表しない",IF(VLOOKUP(A101,[1]令和3年度契約状況調査票!$E:$AR,21,FALSE)="－","－",IF(VLOOKUP(A101,[1]令和3年度契約状況調査票!$E:$AR,7,FALSE)&lt;&gt;"",TEXT(VLOOKUP(A101,[1]令和3年度契約状況調査票!$E:$AR,14,FALSE),"#,##0円")&amp;CHAR(10)&amp;"(A)",VLOOKUP(A101,[1]令和3年度契約状況調査票!$E:$AR,14,FALSE)))))</f>
        <v/>
      </c>
      <c r="I101" s="28" t="str">
        <f>IF(A101="","",VLOOKUP(A101,[1]令和3年度契約状況調査票!$E:$AR,15,FALSE))</f>
        <v/>
      </c>
      <c r="J101" s="29" t="str">
        <f>IF(A101="","",IF(VLOOKUP(A101,[1]令和3年度契約状況調査票!$E:$AR,21,FALSE)="②同種の他の契約の予定価格を類推されるおそれがあるため公表しない","－",IF(VLOOKUP(A101,[1]令和3年度契約状況調査票!$E:$AR,21,FALSE)="－","－",IF(VLOOKUP(A101,[1]令和3年度契約状況調査票!$E:$AR,7,FALSE)&lt;&gt;"",TEXT(VLOOKUP(A101,[1]令和3年度契約状況調査票!$E:$AR,17,FALSE),"#.0%")&amp;CHAR(10)&amp;"(B/A×100)",VLOOKUP(A101,[1]令和3年度契約状況調査票!$E:$AR,17,FALSE)))))</f>
        <v/>
      </c>
      <c r="K101" s="30" t="str">
        <f>IF(A101="","",IF(VLOOKUP(A101,[1]令和3年度契約状況調査票!$E:$AR,27,FALSE)="①公益社団法人","公社",IF(VLOOKUP(A101,[1]令和3年度契約状況調査票!$E:$AR,27,FALSE)="②公益財団法人","公財","")))</f>
        <v/>
      </c>
      <c r="L101" s="30" t="str">
        <f>IF(A101="","",VLOOKUP(A101,[1]令和3年度契約状況調査票!$E:$AR,28,FALSE))</f>
        <v/>
      </c>
      <c r="M101" s="31" t="str">
        <f>IF(A101="","",IF(VLOOKUP(A101,[1]令和3年度契約状況調査票!$E:$AR,28,FALSE)="国所管",VLOOKUP(A101,[1]令和3年度契約状況調査票!$E:$AR,22,FALSE),""))</f>
        <v/>
      </c>
      <c r="N101" s="32" t="str">
        <f>IF(A101="","",IF(AND(P101="○",O101="分担契約/単価契約"),"単価契約"&amp;CHAR(10)&amp;"予定調達総額 "&amp;TEXT(VLOOKUP(A101,[1]令和3年度契約状況調査票!$E:$AR,16,FALSE),"#,##0円")&amp;"(B)"&amp;CHAR(10)&amp;"分担契約"&amp;CHAR(10)&amp;VLOOKUP(A101,[1]令和3年度契約状況調査票!$E:$AR,32,FALSE),IF(AND(P101="○",O101="分担契約"),"分担契約"&amp;CHAR(10)&amp;"契約総額 "&amp;TEXT(VLOOKUP(A101,[1]令和3年度契約状況調査票!$E:$AR,16,FALSE),"#,##0円")&amp;"(B)"&amp;CHAR(10)&amp;VLOOKUP(A101,[1]令和3年度契約状況調査票!$E:$AR,32,FALSE),(IF(O101="分担契約/単価契約","単価契約"&amp;CHAR(10)&amp;"予定調達総額 "&amp;TEXT(VLOOKUP(A101,[1]令和3年度契約状況調査票!$E:$AR,16,FALSE),"#,##0円")&amp;CHAR(10)&amp;"分担契約"&amp;CHAR(10)&amp;VLOOKUP(A101,[1]令和3年度契約状況調査票!$E:$AR,32,FALSE),IF(O101="分担契約","分担契約"&amp;CHAR(10)&amp;"契約総額 "&amp;TEXT(VLOOKUP(A101,[1]令和3年度契約状況調査票!$E:$AR,16,FALSE),"#,##0円")&amp;CHAR(10)&amp;VLOOKUP(A101,[1]令和3年度契約状況調査票!$E:$AR,32,FALSE),IF(O101="単価契約","単価契約"&amp;CHAR(10)&amp;"予定調達総額 "&amp;TEXT(VLOOKUP(A101,[1]令和3年度契約状況調査票!$E:$AR,16,FALSE),"#,##0円")&amp;CHAR(10)&amp;VLOOKUP(A101,[1]令和3年度契約状況調査票!$E:$AR,32,FALSE),VLOOKUP(A101,[1]令和3年度契約状況調査票!$E:$AR,32,FALSE))))))))</f>
        <v/>
      </c>
      <c r="O101" s="51" t="str">
        <f>IF(A101="","",VLOOKUP(A101,[1]令和3年度契約状況調査票!$E:$BY,53,FALSE))</f>
        <v/>
      </c>
      <c r="P101" s="51" t="str">
        <f>IF(A101="","",IF(VLOOKUP(A101,[1]令和3年度契約状況調査票!$E:$AR,21,FALSE)="②同種の他の契約の予定価格を類推されるおそれがあるため公表しない","×","○"))</f>
        <v/>
      </c>
    </row>
    <row r="102" spans="1:16" ht="60" hidden="1" customHeight="1" x14ac:dyDescent="0.15">
      <c r="A102" s="66" t="str">
        <f>IF(MAX([1]令和3年度契約状況調査票!C95:E340)&gt;=ROW()-5,ROW()-5,"")</f>
        <v/>
      </c>
      <c r="B102" s="23" t="str">
        <f>IF(A102="","",VLOOKUP(A102,[1]令和3年度契約状況調査票!$E:$AR,5,FALSE))</f>
        <v/>
      </c>
      <c r="C102" s="24" t="str">
        <f>IF(A102="","",VLOOKUP(A102,[1]令和3年度契約状況調査票!$E:$AR,6,FALSE))</f>
        <v/>
      </c>
      <c r="D102" s="67" t="str">
        <f>IF(A102="","",VLOOKUP(A102,[1]令和3年度契約状況調査票!$E:$AR,9,FALSE))</f>
        <v/>
      </c>
      <c r="E102" s="23" t="str">
        <f>IF(A102="","",VLOOKUP(A102,[1]令和3年度契約状況調査票!$E:$AR,10,FALSE))</f>
        <v/>
      </c>
      <c r="F102" s="26" t="str">
        <f>IF(A102="","",VLOOKUP(A102,[1]令和3年度契約状況調査票!$E:$AR,11,FALSE))</f>
        <v/>
      </c>
      <c r="G102" s="27" t="str">
        <f>IF(A102="","",IF(VLOOKUP(A102,[1]令和3年度契約状況調査票!$E:$AR,12,FALSE)="②一般競争入札（総合評価方式）","一般競争入札"&amp;CHAR(10)&amp;"（総合評価方式）","一般競争入札"))</f>
        <v/>
      </c>
      <c r="H102" s="28" t="str">
        <f>IF(A102="","",IF(VLOOKUP(A102,[1]令和3年度契約状況調査票!$E:$AR,21,FALSE)="②同種の他の契約の予定価格を類推されるおそれがあるため公表しない","同種の他の契約の予定価格を類推されるおそれがあるため公表しない",IF(VLOOKUP(A102,[1]令和3年度契約状況調査票!$E:$AR,21,FALSE)="－","－",IF(VLOOKUP(A102,[1]令和3年度契約状況調査票!$E:$AR,7,FALSE)&lt;&gt;"",TEXT(VLOOKUP(A102,[1]令和3年度契約状況調査票!$E:$AR,14,FALSE),"#,##0円")&amp;CHAR(10)&amp;"(A)",VLOOKUP(A102,[1]令和3年度契約状況調査票!$E:$AR,14,FALSE)))))</f>
        <v/>
      </c>
      <c r="I102" s="28" t="str">
        <f>IF(A102="","",VLOOKUP(A102,[1]令和3年度契約状況調査票!$E:$AR,15,FALSE))</f>
        <v/>
      </c>
      <c r="J102" s="29" t="str">
        <f>IF(A102="","",IF(VLOOKUP(A102,[1]令和3年度契約状況調査票!$E:$AR,21,FALSE)="②同種の他の契約の予定価格を類推されるおそれがあるため公表しない","－",IF(VLOOKUP(A102,[1]令和3年度契約状況調査票!$E:$AR,21,FALSE)="－","－",IF(VLOOKUP(A102,[1]令和3年度契約状況調査票!$E:$AR,7,FALSE)&lt;&gt;"",TEXT(VLOOKUP(A102,[1]令和3年度契約状況調査票!$E:$AR,17,FALSE),"#.0%")&amp;CHAR(10)&amp;"(B/A×100)",VLOOKUP(A102,[1]令和3年度契約状況調査票!$E:$AR,17,FALSE)))))</f>
        <v/>
      </c>
      <c r="K102" s="30" t="str">
        <f>IF(A102="","",IF(VLOOKUP(A102,[1]令和3年度契約状況調査票!$E:$AR,27,FALSE)="①公益社団法人","公社",IF(VLOOKUP(A102,[1]令和3年度契約状況調査票!$E:$AR,27,FALSE)="②公益財団法人","公財","")))</f>
        <v/>
      </c>
      <c r="L102" s="30" t="str">
        <f>IF(A102="","",VLOOKUP(A102,[1]令和3年度契約状況調査票!$E:$AR,28,FALSE))</f>
        <v/>
      </c>
      <c r="M102" s="31" t="str">
        <f>IF(A102="","",IF(VLOOKUP(A102,[1]令和3年度契約状況調査票!$E:$AR,28,FALSE)="国所管",VLOOKUP(A102,[1]令和3年度契約状況調査票!$E:$AR,22,FALSE),""))</f>
        <v/>
      </c>
      <c r="N102" s="32" t="str">
        <f>IF(A102="","",IF(AND(P102="○",O102="分担契約/単価契約"),"単価契約"&amp;CHAR(10)&amp;"予定調達総額 "&amp;TEXT(VLOOKUP(A102,[1]令和3年度契約状況調査票!$E:$AR,16,FALSE),"#,##0円")&amp;"(B)"&amp;CHAR(10)&amp;"分担契約"&amp;CHAR(10)&amp;VLOOKUP(A102,[1]令和3年度契約状況調査票!$E:$AR,32,FALSE),IF(AND(P102="○",O102="分担契約"),"分担契約"&amp;CHAR(10)&amp;"契約総額 "&amp;TEXT(VLOOKUP(A102,[1]令和3年度契約状況調査票!$E:$AR,16,FALSE),"#,##0円")&amp;"(B)"&amp;CHAR(10)&amp;VLOOKUP(A102,[1]令和3年度契約状況調査票!$E:$AR,32,FALSE),(IF(O102="分担契約/単価契約","単価契約"&amp;CHAR(10)&amp;"予定調達総額 "&amp;TEXT(VLOOKUP(A102,[1]令和3年度契約状況調査票!$E:$AR,16,FALSE),"#,##0円")&amp;CHAR(10)&amp;"分担契約"&amp;CHAR(10)&amp;VLOOKUP(A102,[1]令和3年度契約状況調査票!$E:$AR,32,FALSE),IF(O102="分担契約","分担契約"&amp;CHAR(10)&amp;"契約総額 "&amp;TEXT(VLOOKUP(A102,[1]令和3年度契約状況調査票!$E:$AR,16,FALSE),"#,##0円")&amp;CHAR(10)&amp;VLOOKUP(A102,[1]令和3年度契約状況調査票!$E:$AR,32,FALSE),IF(O102="単価契約","単価契約"&amp;CHAR(10)&amp;"予定調達総額 "&amp;TEXT(VLOOKUP(A102,[1]令和3年度契約状況調査票!$E:$AR,16,FALSE),"#,##0円")&amp;CHAR(10)&amp;VLOOKUP(A102,[1]令和3年度契約状況調査票!$E:$AR,32,FALSE),VLOOKUP(A102,[1]令和3年度契約状況調査票!$E:$AR,32,FALSE))))))))</f>
        <v/>
      </c>
      <c r="O102" s="51" t="str">
        <f>IF(A102="","",VLOOKUP(A102,[1]令和3年度契約状況調査票!$E:$BY,53,FALSE))</f>
        <v/>
      </c>
      <c r="P102" s="51" t="str">
        <f>IF(A102="","",IF(VLOOKUP(A102,[1]令和3年度契約状況調査票!$E:$AR,21,FALSE)="②同種の他の契約の予定価格を類推されるおそれがあるため公表しない","×","○"))</f>
        <v/>
      </c>
    </row>
    <row r="103" spans="1:16" ht="60" hidden="1" customHeight="1" x14ac:dyDescent="0.15">
      <c r="A103" s="66" t="str">
        <f>IF(MAX([1]令和3年度契約状況調査票!C96:E341)&gt;=ROW()-5,ROW()-5,"")</f>
        <v/>
      </c>
      <c r="B103" s="23" t="str">
        <f>IF(A103="","",VLOOKUP(A103,[1]令和3年度契約状況調査票!$E:$AR,5,FALSE))</f>
        <v/>
      </c>
      <c r="C103" s="24" t="str">
        <f>IF(A103="","",VLOOKUP(A103,[1]令和3年度契約状況調査票!$E:$AR,6,FALSE))</f>
        <v/>
      </c>
      <c r="D103" s="67" t="str">
        <f>IF(A103="","",VLOOKUP(A103,[1]令和3年度契約状況調査票!$E:$AR,9,FALSE))</f>
        <v/>
      </c>
      <c r="E103" s="23" t="str">
        <f>IF(A103="","",VLOOKUP(A103,[1]令和3年度契約状況調査票!$E:$AR,10,FALSE))</f>
        <v/>
      </c>
      <c r="F103" s="26" t="str">
        <f>IF(A103="","",VLOOKUP(A103,[1]令和3年度契約状況調査票!$E:$AR,11,FALSE))</f>
        <v/>
      </c>
      <c r="G103" s="27" t="str">
        <f>IF(A103="","",IF(VLOOKUP(A103,[1]令和3年度契約状況調査票!$E:$AR,12,FALSE)="②一般競争入札（総合評価方式）","一般競争入札"&amp;CHAR(10)&amp;"（総合評価方式）","一般競争入札"))</f>
        <v/>
      </c>
      <c r="H103" s="28" t="str">
        <f>IF(A103="","",IF(VLOOKUP(A103,[1]令和3年度契約状況調査票!$E:$AR,21,FALSE)="②同種の他の契約の予定価格を類推されるおそれがあるため公表しない","同種の他の契約の予定価格を類推されるおそれがあるため公表しない",IF(VLOOKUP(A103,[1]令和3年度契約状況調査票!$E:$AR,21,FALSE)="－","－",IF(VLOOKUP(A103,[1]令和3年度契約状況調査票!$E:$AR,7,FALSE)&lt;&gt;"",TEXT(VLOOKUP(A103,[1]令和3年度契約状況調査票!$E:$AR,14,FALSE),"#,##0円")&amp;CHAR(10)&amp;"(A)",VLOOKUP(A103,[1]令和3年度契約状況調査票!$E:$AR,14,FALSE)))))</f>
        <v/>
      </c>
      <c r="I103" s="28" t="str">
        <f>IF(A103="","",VLOOKUP(A103,[1]令和3年度契約状況調査票!$E:$AR,15,FALSE))</f>
        <v/>
      </c>
      <c r="J103" s="29" t="str">
        <f>IF(A103="","",IF(VLOOKUP(A103,[1]令和3年度契約状況調査票!$E:$AR,21,FALSE)="②同種の他の契約の予定価格を類推されるおそれがあるため公表しない","－",IF(VLOOKUP(A103,[1]令和3年度契約状況調査票!$E:$AR,21,FALSE)="－","－",IF(VLOOKUP(A103,[1]令和3年度契約状況調査票!$E:$AR,7,FALSE)&lt;&gt;"",TEXT(VLOOKUP(A103,[1]令和3年度契約状況調査票!$E:$AR,17,FALSE),"#.0%")&amp;CHAR(10)&amp;"(B/A×100)",VLOOKUP(A103,[1]令和3年度契約状況調査票!$E:$AR,17,FALSE)))))</f>
        <v/>
      </c>
      <c r="K103" s="30" t="str">
        <f>IF(A103="","",IF(VLOOKUP(A103,[1]令和3年度契約状況調査票!$E:$AR,27,FALSE)="①公益社団法人","公社",IF(VLOOKUP(A103,[1]令和3年度契約状況調査票!$E:$AR,27,FALSE)="②公益財団法人","公財","")))</f>
        <v/>
      </c>
      <c r="L103" s="30" t="str">
        <f>IF(A103="","",VLOOKUP(A103,[1]令和3年度契約状況調査票!$E:$AR,28,FALSE))</f>
        <v/>
      </c>
      <c r="M103" s="31" t="str">
        <f>IF(A103="","",IF(VLOOKUP(A103,[1]令和3年度契約状況調査票!$E:$AR,28,FALSE)="国所管",VLOOKUP(A103,[1]令和3年度契約状況調査票!$E:$AR,22,FALSE),""))</f>
        <v/>
      </c>
      <c r="N103" s="32" t="str">
        <f>IF(A103="","",IF(AND(P103="○",O103="分担契約/単価契約"),"単価契約"&amp;CHAR(10)&amp;"予定調達総額 "&amp;TEXT(VLOOKUP(A103,[1]令和3年度契約状況調査票!$E:$AR,16,FALSE),"#,##0円")&amp;"(B)"&amp;CHAR(10)&amp;"分担契約"&amp;CHAR(10)&amp;VLOOKUP(A103,[1]令和3年度契約状況調査票!$E:$AR,32,FALSE),IF(AND(P103="○",O103="分担契約"),"分担契約"&amp;CHAR(10)&amp;"契約総額 "&amp;TEXT(VLOOKUP(A103,[1]令和3年度契約状況調査票!$E:$AR,16,FALSE),"#,##0円")&amp;"(B)"&amp;CHAR(10)&amp;VLOOKUP(A103,[1]令和3年度契約状況調査票!$E:$AR,32,FALSE),(IF(O103="分担契約/単価契約","単価契約"&amp;CHAR(10)&amp;"予定調達総額 "&amp;TEXT(VLOOKUP(A103,[1]令和3年度契約状況調査票!$E:$AR,16,FALSE),"#,##0円")&amp;CHAR(10)&amp;"分担契約"&amp;CHAR(10)&amp;VLOOKUP(A103,[1]令和3年度契約状況調査票!$E:$AR,32,FALSE),IF(O103="分担契約","分担契約"&amp;CHAR(10)&amp;"契約総額 "&amp;TEXT(VLOOKUP(A103,[1]令和3年度契約状況調査票!$E:$AR,16,FALSE),"#,##0円")&amp;CHAR(10)&amp;VLOOKUP(A103,[1]令和3年度契約状況調査票!$E:$AR,32,FALSE),IF(O103="単価契約","単価契約"&amp;CHAR(10)&amp;"予定調達総額 "&amp;TEXT(VLOOKUP(A103,[1]令和3年度契約状況調査票!$E:$AR,16,FALSE),"#,##0円")&amp;CHAR(10)&amp;VLOOKUP(A103,[1]令和3年度契約状況調査票!$E:$AR,32,FALSE),VLOOKUP(A103,[1]令和3年度契約状況調査票!$E:$AR,32,FALSE))))))))</f>
        <v/>
      </c>
      <c r="O103" s="51" t="str">
        <f>IF(A103="","",VLOOKUP(A103,[1]令和3年度契約状況調査票!$E:$BY,53,FALSE))</f>
        <v/>
      </c>
      <c r="P103" s="51" t="str">
        <f>IF(A103="","",IF(VLOOKUP(A103,[1]令和3年度契約状況調査票!$E:$AR,21,FALSE)="②同種の他の契約の予定価格を類推されるおそれがあるため公表しない","×","○"))</f>
        <v/>
      </c>
    </row>
    <row r="104" spans="1:16" ht="60" hidden="1" customHeight="1" x14ac:dyDescent="0.15">
      <c r="A104" s="66" t="str">
        <f>IF(MAX([1]令和3年度契約状況調査票!C97:E342)&gt;=ROW()-5,ROW()-5,"")</f>
        <v/>
      </c>
      <c r="B104" s="23" t="str">
        <f>IF(A104="","",VLOOKUP(A104,[1]令和3年度契約状況調査票!$E:$AR,5,FALSE))</f>
        <v/>
      </c>
      <c r="C104" s="24" t="str">
        <f>IF(A104="","",VLOOKUP(A104,[1]令和3年度契約状況調査票!$E:$AR,6,FALSE))</f>
        <v/>
      </c>
      <c r="D104" s="67" t="str">
        <f>IF(A104="","",VLOOKUP(A104,[1]令和3年度契約状況調査票!$E:$AR,9,FALSE))</f>
        <v/>
      </c>
      <c r="E104" s="23" t="str">
        <f>IF(A104="","",VLOOKUP(A104,[1]令和3年度契約状況調査票!$E:$AR,10,FALSE))</f>
        <v/>
      </c>
      <c r="F104" s="26" t="str">
        <f>IF(A104="","",VLOOKUP(A104,[1]令和3年度契約状況調査票!$E:$AR,11,FALSE))</f>
        <v/>
      </c>
      <c r="G104" s="27" t="str">
        <f>IF(A104="","",IF(VLOOKUP(A104,[1]令和3年度契約状況調査票!$E:$AR,12,FALSE)="②一般競争入札（総合評価方式）","一般競争入札"&amp;CHAR(10)&amp;"（総合評価方式）","一般競争入札"))</f>
        <v/>
      </c>
      <c r="H104" s="28" t="str">
        <f>IF(A104="","",IF(VLOOKUP(A104,[1]令和3年度契約状況調査票!$E:$AR,21,FALSE)="②同種の他の契約の予定価格を類推されるおそれがあるため公表しない","同種の他の契約の予定価格を類推されるおそれがあるため公表しない",IF(VLOOKUP(A104,[1]令和3年度契約状況調査票!$E:$AR,21,FALSE)="－","－",IF(VLOOKUP(A104,[1]令和3年度契約状況調査票!$E:$AR,7,FALSE)&lt;&gt;"",TEXT(VLOOKUP(A104,[1]令和3年度契約状況調査票!$E:$AR,14,FALSE),"#,##0円")&amp;CHAR(10)&amp;"(A)",VLOOKUP(A104,[1]令和3年度契約状況調査票!$E:$AR,14,FALSE)))))</f>
        <v/>
      </c>
      <c r="I104" s="28" t="str">
        <f>IF(A104="","",VLOOKUP(A104,[1]令和3年度契約状況調査票!$E:$AR,15,FALSE))</f>
        <v/>
      </c>
      <c r="J104" s="29" t="str">
        <f>IF(A104="","",IF(VLOOKUP(A104,[1]令和3年度契約状況調査票!$E:$AR,21,FALSE)="②同種の他の契約の予定価格を類推されるおそれがあるため公表しない","－",IF(VLOOKUP(A104,[1]令和3年度契約状況調査票!$E:$AR,21,FALSE)="－","－",IF(VLOOKUP(A104,[1]令和3年度契約状況調査票!$E:$AR,7,FALSE)&lt;&gt;"",TEXT(VLOOKUP(A104,[1]令和3年度契約状況調査票!$E:$AR,17,FALSE),"#.0%")&amp;CHAR(10)&amp;"(B/A×100)",VLOOKUP(A104,[1]令和3年度契約状況調査票!$E:$AR,17,FALSE)))))</f>
        <v/>
      </c>
      <c r="K104" s="30" t="str">
        <f>IF(A104="","",IF(VLOOKUP(A104,[1]令和3年度契約状況調査票!$E:$AR,27,FALSE)="①公益社団法人","公社",IF(VLOOKUP(A104,[1]令和3年度契約状況調査票!$E:$AR,27,FALSE)="②公益財団法人","公財","")))</f>
        <v/>
      </c>
      <c r="L104" s="30" t="str">
        <f>IF(A104="","",VLOOKUP(A104,[1]令和3年度契約状況調査票!$E:$AR,28,FALSE))</f>
        <v/>
      </c>
      <c r="M104" s="31" t="str">
        <f>IF(A104="","",IF(VLOOKUP(A104,[1]令和3年度契約状況調査票!$E:$AR,28,FALSE)="国所管",VLOOKUP(A104,[1]令和3年度契約状況調査票!$E:$AR,22,FALSE),""))</f>
        <v/>
      </c>
      <c r="N104" s="32" t="str">
        <f>IF(A104="","",IF(AND(P104="○",O104="分担契約/単価契約"),"単価契約"&amp;CHAR(10)&amp;"予定調達総額 "&amp;TEXT(VLOOKUP(A104,[1]令和3年度契約状況調査票!$E:$AR,16,FALSE),"#,##0円")&amp;"(B)"&amp;CHAR(10)&amp;"分担契約"&amp;CHAR(10)&amp;VLOOKUP(A104,[1]令和3年度契約状況調査票!$E:$AR,32,FALSE),IF(AND(P104="○",O104="分担契約"),"分担契約"&amp;CHAR(10)&amp;"契約総額 "&amp;TEXT(VLOOKUP(A104,[1]令和3年度契約状況調査票!$E:$AR,16,FALSE),"#,##0円")&amp;"(B)"&amp;CHAR(10)&amp;VLOOKUP(A104,[1]令和3年度契約状況調査票!$E:$AR,32,FALSE),(IF(O104="分担契約/単価契約","単価契約"&amp;CHAR(10)&amp;"予定調達総額 "&amp;TEXT(VLOOKUP(A104,[1]令和3年度契約状況調査票!$E:$AR,16,FALSE),"#,##0円")&amp;CHAR(10)&amp;"分担契約"&amp;CHAR(10)&amp;VLOOKUP(A104,[1]令和3年度契約状況調査票!$E:$AR,32,FALSE),IF(O104="分担契約","分担契約"&amp;CHAR(10)&amp;"契約総額 "&amp;TEXT(VLOOKUP(A104,[1]令和3年度契約状況調査票!$E:$AR,16,FALSE),"#,##0円")&amp;CHAR(10)&amp;VLOOKUP(A104,[1]令和3年度契約状況調査票!$E:$AR,32,FALSE),IF(O104="単価契約","単価契約"&amp;CHAR(10)&amp;"予定調達総額 "&amp;TEXT(VLOOKUP(A104,[1]令和3年度契約状況調査票!$E:$AR,16,FALSE),"#,##0円")&amp;CHAR(10)&amp;VLOOKUP(A104,[1]令和3年度契約状況調査票!$E:$AR,32,FALSE),VLOOKUP(A104,[1]令和3年度契約状況調査票!$E:$AR,32,FALSE))))))))</f>
        <v/>
      </c>
      <c r="O104" s="51" t="str">
        <f>IF(A104="","",VLOOKUP(A104,[1]令和3年度契約状況調査票!$E:$BY,53,FALSE))</f>
        <v/>
      </c>
      <c r="P104" s="51" t="str">
        <f>IF(A104="","",IF(VLOOKUP(A104,[1]令和3年度契約状況調査票!$E:$AR,21,FALSE)="②同種の他の契約の予定価格を類推されるおそれがあるため公表しない","×","○"))</f>
        <v/>
      </c>
    </row>
    <row r="105" spans="1:16" ht="60" hidden="1" customHeight="1" x14ac:dyDescent="0.15">
      <c r="A105" s="66" t="str">
        <f>IF(MAX([1]令和3年度契約状況調査票!C98:E343)&gt;=ROW()-5,ROW()-5,"")</f>
        <v/>
      </c>
      <c r="B105" s="23" t="str">
        <f>IF(A105="","",VLOOKUP(A105,[1]令和3年度契約状況調査票!$E:$AR,5,FALSE))</f>
        <v/>
      </c>
      <c r="C105" s="24" t="str">
        <f>IF(A105="","",VLOOKUP(A105,[1]令和3年度契約状況調査票!$E:$AR,6,FALSE))</f>
        <v/>
      </c>
      <c r="D105" s="67" t="str">
        <f>IF(A105="","",VLOOKUP(A105,[1]令和3年度契約状況調査票!$E:$AR,9,FALSE))</f>
        <v/>
      </c>
      <c r="E105" s="23" t="str">
        <f>IF(A105="","",VLOOKUP(A105,[1]令和3年度契約状況調査票!$E:$AR,10,FALSE))</f>
        <v/>
      </c>
      <c r="F105" s="26" t="str">
        <f>IF(A105="","",VLOOKUP(A105,[1]令和3年度契約状況調査票!$E:$AR,11,FALSE))</f>
        <v/>
      </c>
      <c r="G105" s="27" t="str">
        <f>IF(A105="","",IF(VLOOKUP(A105,[1]令和3年度契約状況調査票!$E:$AR,12,FALSE)="②一般競争入札（総合評価方式）","一般競争入札"&amp;CHAR(10)&amp;"（総合評価方式）","一般競争入札"))</f>
        <v/>
      </c>
      <c r="H105" s="28" t="str">
        <f>IF(A105="","",IF(VLOOKUP(A105,[1]令和3年度契約状況調査票!$E:$AR,21,FALSE)="②同種の他の契約の予定価格を類推されるおそれがあるため公表しない","同種の他の契約の予定価格を類推されるおそれがあるため公表しない",IF(VLOOKUP(A105,[1]令和3年度契約状況調査票!$E:$AR,21,FALSE)="－","－",IF(VLOOKUP(A105,[1]令和3年度契約状況調査票!$E:$AR,7,FALSE)&lt;&gt;"",TEXT(VLOOKUP(A105,[1]令和3年度契約状況調査票!$E:$AR,14,FALSE),"#,##0円")&amp;CHAR(10)&amp;"(A)",VLOOKUP(A105,[1]令和3年度契約状況調査票!$E:$AR,14,FALSE)))))</f>
        <v/>
      </c>
      <c r="I105" s="28" t="str">
        <f>IF(A105="","",VLOOKUP(A105,[1]令和3年度契約状況調査票!$E:$AR,15,FALSE))</f>
        <v/>
      </c>
      <c r="J105" s="29" t="str">
        <f>IF(A105="","",IF(VLOOKUP(A105,[1]令和3年度契約状況調査票!$E:$AR,21,FALSE)="②同種の他の契約の予定価格を類推されるおそれがあるため公表しない","－",IF(VLOOKUP(A105,[1]令和3年度契約状況調査票!$E:$AR,21,FALSE)="－","－",IF(VLOOKUP(A105,[1]令和3年度契約状況調査票!$E:$AR,7,FALSE)&lt;&gt;"",TEXT(VLOOKUP(A105,[1]令和3年度契約状況調査票!$E:$AR,17,FALSE),"#.0%")&amp;CHAR(10)&amp;"(B/A×100)",VLOOKUP(A105,[1]令和3年度契約状況調査票!$E:$AR,17,FALSE)))))</f>
        <v/>
      </c>
      <c r="K105" s="30" t="str">
        <f>IF(A105="","",IF(VLOOKUP(A105,[1]令和3年度契約状況調査票!$E:$AR,27,FALSE)="①公益社団法人","公社",IF(VLOOKUP(A105,[1]令和3年度契約状況調査票!$E:$AR,27,FALSE)="②公益財団法人","公財","")))</f>
        <v/>
      </c>
      <c r="L105" s="30" t="str">
        <f>IF(A105="","",VLOOKUP(A105,[1]令和3年度契約状況調査票!$E:$AR,28,FALSE))</f>
        <v/>
      </c>
      <c r="M105" s="31" t="str">
        <f>IF(A105="","",IF(VLOOKUP(A105,[1]令和3年度契約状況調査票!$E:$AR,28,FALSE)="国所管",VLOOKUP(A105,[1]令和3年度契約状況調査票!$E:$AR,22,FALSE),""))</f>
        <v/>
      </c>
      <c r="N105" s="32" t="str">
        <f>IF(A105="","",IF(AND(P105="○",O105="分担契約/単価契約"),"単価契約"&amp;CHAR(10)&amp;"予定調達総額 "&amp;TEXT(VLOOKUP(A105,[1]令和3年度契約状況調査票!$E:$AR,16,FALSE),"#,##0円")&amp;"(B)"&amp;CHAR(10)&amp;"分担契約"&amp;CHAR(10)&amp;VLOOKUP(A105,[1]令和3年度契約状況調査票!$E:$AR,32,FALSE),IF(AND(P105="○",O105="分担契約"),"分担契約"&amp;CHAR(10)&amp;"契約総額 "&amp;TEXT(VLOOKUP(A105,[1]令和3年度契約状況調査票!$E:$AR,16,FALSE),"#,##0円")&amp;"(B)"&amp;CHAR(10)&amp;VLOOKUP(A105,[1]令和3年度契約状況調査票!$E:$AR,32,FALSE),(IF(O105="分担契約/単価契約","単価契約"&amp;CHAR(10)&amp;"予定調達総額 "&amp;TEXT(VLOOKUP(A105,[1]令和3年度契約状況調査票!$E:$AR,16,FALSE),"#,##0円")&amp;CHAR(10)&amp;"分担契約"&amp;CHAR(10)&amp;VLOOKUP(A105,[1]令和3年度契約状況調査票!$E:$AR,32,FALSE),IF(O105="分担契約","分担契約"&amp;CHAR(10)&amp;"契約総額 "&amp;TEXT(VLOOKUP(A105,[1]令和3年度契約状況調査票!$E:$AR,16,FALSE),"#,##0円")&amp;CHAR(10)&amp;VLOOKUP(A105,[1]令和3年度契約状況調査票!$E:$AR,32,FALSE),IF(O105="単価契約","単価契約"&amp;CHAR(10)&amp;"予定調達総額 "&amp;TEXT(VLOOKUP(A105,[1]令和3年度契約状況調査票!$E:$AR,16,FALSE),"#,##0円")&amp;CHAR(10)&amp;VLOOKUP(A105,[1]令和3年度契約状況調査票!$E:$AR,32,FALSE),VLOOKUP(A105,[1]令和3年度契約状況調査票!$E:$AR,32,FALSE))))))))</f>
        <v/>
      </c>
      <c r="O105" s="51" t="str">
        <f>IF(A105="","",VLOOKUP(A105,[1]令和3年度契約状況調査票!$E:$BY,53,FALSE))</f>
        <v/>
      </c>
      <c r="P105" s="51" t="str">
        <f>IF(A105="","",IF(VLOOKUP(A105,[1]令和3年度契約状況調査票!$E:$AR,21,FALSE)="②同種の他の契約の予定価格を類推されるおそれがあるため公表しない","×","○"))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5"/>
    <dataValidation operator="greaterThanOrEqual" allowBlank="1" showInputMessage="1" showErrorMessage="1" errorTitle="注意" error="プルダウンメニューから選択して下さい_x000a_" sqref="G6:G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showZeros="0" view="pageBreakPreview" topLeftCell="A7" zoomScale="80" zoomScaleNormal="100" zoomScaleSheetLayoutView="80" workbookViewId="0">
      <selection activeCell="D13" sqref="D13"/>
    </sheetView>
  </sheetViews>
  <sheetFormatPr defaultRowHeight="11.25" x14ac:dyDescent="0.15"/>
  <cols>
    <col min="1" max="1" width="9" style="38"/>
    <col min="2" max="2" width="30.625" style="39" customWidth="1"/>
    <col min="3" max="3" width="20.625" style="38" customWidth="1"/>
    <col min="4" max="4" width="13.125" style="38" customWidth="1"/>
    <col min="5" max="5" width="20.625" style="39" customWidth="1"/>
    <col min="6" max="6" width="14.75" style="39" customWidth="1"/>
    <col min="7" max="7" width="18.75" style="40" customWidth="1"/>
    <col min="8" max="8" width="13.625" style="41" customWidth="1"/>
    <col min="9" max="9" width="13.625" style="38" customWidth="1"/>
    <col min="10" max="10" width="7.625" style="39" customWidth="1"/>
    <col min="11" max="11" width="7.25" style="39" customWidth="1"/>
    <col min="12" max="14" width="8.125" style="39" customWidth="1"/>
    <col min="15" max="15" width="12.25" style="39" customWidth="1"/>
    <col min="16" max="16" width="0" style="39" hidden="1" customWidth="1"/>
    <col min="17" max="17" width="11.25" style="39" hidden="1" customWidth="1"/>
    <col min="18" max="16384" width="9" style="39"/>
  </cols>
  <sheetData>
    <row r="1" spans="1:17" ht="27.75" customHeight="1" x14ac:dyDescent="0.15">
      <c r="A1" s="54"/>
      <c r="B1" s="68" t="s">
        <v>35</v>
      </c>
      <c r="C1" s="69"/>
      <c r="D1" s="69"/>
      <c r="E1" s="69"/>
      <c r="F1" s="69"/>
      <c r="G1" s="70"/>
      <c r="H1" s="69"/>
      <c r="I1" s="69"/>
      <c r="J1" s="69"/>
      <c r="K1" s="69"/>
      <c r="L1" s="69"/>
      <c r="M1" s="69"/>
      <c r="N1" s="69"/>
      <c r="O1" s="69"/>
    </row>
    <row r="2" spans="1:17" x14ac:dyDescent="0.15">
      <c r="A2" s="58"/>
    </row>
    <row r="3" spans="1:17" x14ac:dyDescent="0.15">
      <c r="A3" s="58"/>
      <c r="B3" s="37"/>
      <c r="O3" s="44"/>
    </row>
    <row r="4" spans="1:17" ht="21.95" customHeight="1" x14ac:dyDescent="0.15">
      <c r="A4" s="58"/>
      <c r="B4" s="13" t="s">
        <v>32</v>
      </c>
      <c r="C4" s="13" t="s">
        <v>17</v>
      </c>
      <c r="D4" s="13" t="s">
        <v>18</v>
      </c>
      <c r="E4" s="13" t="s">
        <v>19</v>
      </c>
      <c r="F4" s="14" t="s">
        <v>20</v>
      </c>
      <c r="G4" s="45" t="s">
        <v>21</v>
      </c>
      <c r="H4" s="15" t="s">
        <v>22</v>
      </c>
      <c r="I4" s="13" t="s">
        <v>23</v>
      </c>
      <c r="J4" s="13" t="s">
        <v>24</v>
      </c>
      <c r="K4" s="47" t="s">
        <v>36</v>
      </c>
      <c r="L4" s="48" t="s">
        <v>37</v>
      </c>
      <c r="M4" s="48"/>
      <c r="N4" s="48"/>
      <c r="O4" s="71"/>
    </row>
    <row r="5" spans="1:17" s="51" customFormat="1" ht="36" customHeight="1" x14ac:dyDescent="0.15">
      <c r="A5" s="64"/>
      <c r="B5" s="13"/>
      <c r="C5" s="13"/>
      <c r="D5" s="13"/>
      <c r="E5" s="13"/>
      <c r="F5" s="18"/>
      <c r="G5" s="45"/>
      <c r="H5" s="15"/>
      <c r="I5" s="13"/>
      <c r="J5" s="13"/>
      <c r="K5" s="47"/>
      <c r="L5" s="49" t="s">
        <v>28</v>
      </c>
      <c r="M5" s="49" t="s">
        <v>29</v>
      </c>
      <c r="N5" s="49" t="s">
        <v>14</v>
      </c>
      <c r="O5" s="49" t="s">
        <v>27</v>
      </c>
    </row>
    <row r="6" spans="1:17" s="51" customFormat="1" ht="138.75" customHeight="1" x14ac:dyDescent="0.15">
      <c r="A6" s="66">
        <f>IF(MAX([1]令和3年度契約状況調査票!F5:F244)&gt;=ROW()-5,ROW()-5,"")</f>
        <v>1</v>
      </c>
      <c r="B6" s="23" t="str">
        <f>IF(A6="","",VLOOKUP(A6,[1]令和3年度契約状況調査票!$F:$AR,4,FALSE))</f>
        <v>税務大学校和光校舎及び関東信越研修所における料金後納郵便の取扱い業務　のべ21,803通</v>
      </c>
      <c r="C6" s="24" t="str">
        <f>IF(A6="","",VLOOKUP(A6,[1]令和3年度契約状況調査票!$F:$AR,5,FALSE))</f>
        <v>支出負担行為担当官
税務大学校副校長
山寺　尚雄
埼玉県和光市南２－３－７</v>
      </c>
      <c r="D6" s="25">
        <f>IF(A6="","",VLOOKUP(A6,[1]令和3年度契約状況調査票!$F:$AR,8,FALSE))</f>
        <v>44287</v>
      </c>
      <c r="E6" s="23" t="str">
        <f>IF(A6="","",VLOOKUP(A6,[1]令和3年度契約状況調査票!$F:$AR,9,FALSE))</f>
        <v>日本郵便株式会社
東京都千代田区大手町２－３－１</v>
      </c>
      <c r="F6" s="26">
        <f>IF(A6="","",VLOOKUP(A6,[1]令和3年度契約状況調査票!$F:$AR,10,FALSE))</f>
        <v>1010001112577</v>
      </c>
      <c r="G6" s="72" t="str">
        <f>IF(A6="","",VLOOKUP(A6,[1]令和3年度契約状況調査票!$F:$AR,30,FALSE))</f>
        <v>郵便法又は民間事業者による信書の送達に関する法律に規定する郵便及び信書の送達が可能な事業者は、日本郵便株式会社以外になく競争を許さないことから、会計法第29条の３第４項に該当するため。</v>
      </c>
      <c r="H6" s="28">
        <f>IF(A6="","",IF(VLOOKUP(A6,[1]令和3年度契約状況調査票!$F:$AR,20,FALSE)="②同種の他の契約の予定価格を類推されるおそれがあるため公表しない","同種の他の契約の予定価格を類推されるおそれがあるため公表しない",IF(VLOOKUP(A6,[1]令和3年度契約状況調査票!$F:$AR,20,FALSE)="－","－",IF(VLOOKUP(A6,[1]令和3年度契約状況調査票!$F:$AR,6,FALSE)&lt;&gt;"",TEXT(VLOOKUP(A6,[1]令和3年度契約状況調査票!$F:$AR,13,FALSE),"#,##0円")&amp;CHAR(10)&amp;"(A)",VLOOKUP(A6,[1]令和3年度契約状況調査票!$F:$AR,13,FALSE)))))</f>
        <v>11433957</v>
      </c>
      <c r="I6" s="28" t="str">
        <f>IF(A6="","",VLOOKUP(A6,[1]令和3年度契約状況調査票!$F:$AR,14,FALSE))</f>
        <v>@580円ほか</v>
      </c>
      <c r="J6" s="30">
        <f>IF(A6="","",IF(VLOOKUP(A6,[1]令和3年度契約状況調査票!$F:$AR,20,FALSE)="②同種の他の契約の予定価格を類推されるおそれがあるため公表しない","－",IF(VLOOKUP(A6,[1]令和3年度契約状況調査票!$F:$AR,20,FALSE)="－","－",IF(VLOOKUP(A6,[1]令和3年度契約状況調査票!$F:$AR,6,FALSE)&lt;&gt;"",TEXT(VLOOKUP(A6,[1]令和3年度契約状況調査票!$F:$AR,16,FALSE),"#.0%")&amp;CHAR(10)&amp;"(B/A×100)",VLOOKUP(A6,[1]令和3年度契約状況調査票!$F:$AR,16,FALSE)))))</f>
        <v>1</v>
      </c>
      <c r="K6" s="53"/>
      <c r="L6" s="30" t="str">
        <f>IF(A6="","",IF(VLOOKUP(A6,[1]令和3年度契約状況調査票!$F:$AR,26,FALSE)="①公益社団法人","公社",IF(VLOOKUP(A6,[1]令和3年度契約状況調査票!$F:$AR,26,FALSE)="②公益財団法人","公財","")))</f>
        <v/>
      </c>
      <c r="M6" s="30">
        <f>IF(A6="","",VLOOKUP(A6,[1]令和3年度契約状況調査票!$F:$AR,27,FALSE))</f>
        <v>0</v>
      </c>
      <c r="N6" s="30" t="str">
        <f>IF(A6="","",IF(VLOOKUP(A6,[1]令和3年度契約状況調査票!$F:$AR,27,FALSE)="国所管",VLOOKUP(A6,[1]令和3年度契約状況調査票!$F:$AR,21,FALSE),""))</f>
        <v/>
      </c>
      <c r="O6" s="32" t="str">
        <f>IF(A6="","",IF(AND(Q6="○",P6="分担契約/単価契約"),"単価契約"&amp;CHAR(10)&amp;"予定調達総額 "&amp;TEXT(VLOOKUP(A6,[1]令和3年度契約状況調査票!$F:$AR,15,FALSE),"#,##0円")&amp;"(B)"&amp;CHAR(10)&amp;"分担契約"&amp;CHAR(10)&amp;VLOOKUP(A6,[1]令和3年度契約状況調査票!$F:$AR,31,FALSE),IF(AND(Q6="○",P6="分担契約"),"分担契約"&amp;CHAR(10)&amp;"契約総額 "&amp;TEXT(VLOOKUP(A6,[1]令和3年度契約状況調査票!$F:$AR,15,FALSE),"#,##0円")&amp;"(B)"&amp;CHAR(10)&amp;VLOOKUP(A6,[1]令和3年度契約状況調査票!$F:$AR,31,FALSE),(IF(P6="分担契約/単価契約","単価契約"&amp;CHAR(10)&amp;"予定調達総額 "&amp;TEXT(VLOOKUP(A6,[1]令和3年度契約状況調査票!$F:$AR,15,FALSE),"#,##0円")&amp;CHAR(10)&amp;"分担契約"&amp;CHAR(10)&amp;VLOOKUP(A6,[1]令和3年度契約状況調査票!$F:$AR,31,FALSE),IF(P6="分担契約","分担契約"&amp;CHAR(10)&amp;"契約総額 "&amp;TEXT(VLOOKUP(A6,[1]令和3年度契約状況調査票!$F:$AR,15,FALSE),"#,##0円")&amp;CHAR(10)&amp;VLOOKUP(A6,[1]令和3年度契約状況調査票!$F:$AR,31,FALSE),IF(P6="単価契約","単価契約"&amp;CHAR(10)&amp;"予定調達総額 "&amp;TEXT(VLOOKUP(A6,[1]令和3年度契約状況調査票!$F:$AR,15,FALSE),"#,##0円")&amp;CHAR(10)&amp;VLOOKUP(A6,[1]令和3年度契約状況調査票!$F:$AR,31,FALSE),VLOOKUP(A6,[1]令和3年度契約状況調査票!$F:$AR,31,FALSE))))))))</f>
        <v xml:space="preserve">単価契約
予定調達総額 11,433,957円
</v>
      </c>
      <c r="P6" s="51" t="str">
        <f>IF(A6="","",VLOOKUP(A6,[1]令和3年度契約状況調査票!$F:$BY,52,FALSE))</f>
        <v>単価契約</v>
      </c>
      <c r="Q6" s="51" t="str">
        <f>IF(A6="","",IF(VLOOKUP(A6,[1]令和3年度契約状況調査票!$F:$AR,20,FALSE)="②同種の他の契約の予定価格を類推されるおそれがあるため公表しない","×","○"))</f>
        <v>○</v>
      </c>
    </row>
    <row r="7" spans="1:17" s="51" customFormat="1" ht="135" customHeight="1" x14ac:dyDescent="0.15">
      <c r="A7" s="66">
        <f>IF(MAX([1]令和3年度契約状況調査票!F6:F245)&gt;=ROW()-5,ROW()-5,"")</f>
        <v>2</v>
      </c>
      <c r="B7" s="23" t="str">
        <f>IF(A7="","",VLOOKUP(A7,[1]令和3年度契約状況調査票!$F:$AR,4,FALSE))</f>
        <v>水道料</v>
      </c>
      <c r="C7" s="24" t="str">
        <f>IF(A7="","",VLOOKUP(A7,[1]令和3年度契約状況調査票!$F:$AR,5,FALSE))</f>
        <v>支出負担行為担当官
税務大学校副校長
三宅　啓介
埼玉県和光市南２－３－７</v>
      </c>
      <c r="D7" s="25" t="str">
        <f>IF(A7="","",VLOOKUP(A7,[1]令和3年度契約状況調査票!$F:$AR,8,FALSE))</f>
        <v>-</v>
      </c>
      <c r="E7" s="23" t="str">
        <f>IF(A7="","",VLOOKUP(A7,[1]令和3年度契約状況調査票!$F:$AR,9,FALSE))</f>
        <v>和光市水道部
埼玉県和光市広沢１－５</v>
      </c>
      <c r="F7" s="26">
        <f>IF(A7="","",VLOOKUP(A7,[1]令和3年度契約状況調査票!$F:$AR,10,FALSE))</f>
        <v>4000020112291</v>
      </c>
      <c r="G7" s="72" t="str">
        <f>IF(A7="","",VLOOKUP(A7,[1]令和3年度契約状況調査票!$F:$AR,30,FALSE))</f>
        <v>予算決算及び会計令第102条の２に基づき長期継続契約を行っており、かつ行政需要に適合した供給を行える事業者が特定されており、契約価格の競争による契約相手方の選定を許されないことから、会計法第29条の３第４項に該当するため。</v>
      </c>
      <c r="H7" s="28" t="str">
        <f>IF(A7="","",IF(VLOOKUP(A7,[1]令和3年度契約状況調査票!$F:$AR,20,FALSE)="②同種の他の契約の予定価格を類推されるおそれがあるため公表しない","同種の他の契約の予定価格を類推されるおそれがあるため公表しない",IF(VLOOKUP(A7,[1]令和3年度契約状況調査票!$F:$AR,20,FALSE)="－","－",IF(VLOOKUP(A7,[1]令和3年度契約状況調査票!$F:$AR,6,FALSE)&lt;&gt;"",TEXT(VLOOKUP(A7,[1]令和3年度契約状況調査票!$F:$AR,13,FALSE),"#,##0円")&amp;CHAR(10)&amp;"(A)",VLOOKUP(A7,[1]令和3年度契約状況調査票!$F:$AR,13,FALSE)))))</f>
        <v>－</v>
      </c>
      <c r="I7" s="28" t="str">
        <f>IF(A7="","",VLOOKUP(A7,[1]令和3年度契約状況調査票!$F:$AR,14,FALSE))</f>
        <v>－</v>
      </c>
      <c r="J7" s="30" t="str">
        <f>IF(A7="","",IF(VLOOKUP(A7,[1]令和3年度契約状況調査票!$F:$AR,20,FALSE)="②同種の他の契約の予定価格を類推されるおそれがあるため公表しない","－",IF(VLOOKUP(A7,[1]令和3年度契約状況調査票!$F:$AR,20,FALSE)="－","－",IF(VLOOKUP(A7,[1]令和3年度契約状況調査票!$F:$AR,6,FALSE)&lt;&gt;"",TEXT(VLOOKUP(A7,[1]令和3年度契約状況調査票!$F:$AR,16,FALSE),"#.0%")&amp;CHAR(10)&amp;"(B/A×100)",VLOOKUP(A7,[1]令和3年度契約状況調査票!$F:$AR,16,FALSE)))))</f>
        <v>－</v>
      </c>
      <c r="K7" s="53"/>
      <c r="L7" s="30" t="str">
        <f>IF(A7="","",IF(VLOOKUP(A7,[1]令和3年度契約状況調査票!$F:$AR,26,FALSE)="①公益社団法人","公社",IF(VLOOKUP(A7,[1]令和3年度契約状況調査票!$F:$AR,26,FALSE)="②公益財団法人","公財","")))</f>
        <v/>
      </c>
      <c r="M7" s="30">
        <f>IF(A7="","",VLOOKUP(A7,[1]令和3年度契約状況調査票!$F:$AR,27,FALSE))</f>
        <v>0</v>
      </c>
      <c r="N7" s="30" t="str">
        <f>IF(A7="","",IF(VLOOKUP(A7,[1]令和3年度契約状況調査票!$F:$AR,27,FALSE)="国所管",VLOOKUP(A7,[1]令和3年度契約状況調査票!$F:$AR,21,FALSE),""))</f>
        <v/>
      </c>
      <c r="O7" s="32">
        <f>IF(A7="","",IF(AND(Q7="○",P7="分担契約/単価契約"),"単価契約"&amp;CHAR(10)&amp;"予定調達総額 "&amp;TEXT(VLOOKUP(A7,[1]令和3年度契約状況調査票!$F:$AR,15,FALSE),"#,##0円")&amp;"(B)"&amp;CHAR(10)&amp;"分担契約"&amp;CHAR(10)&amp;VLOOKUP(A7,[1]令和3年度契約状況調査票!$F:$AR,31,FALSE),IF(AND(Q7="○",P7="分担契約"),"分担契約"&amp;CHAR(10)&amp;"契約総額 "&amp;TEXT(VLOOKUP(A7,[1]令和3年度契約状況調査票!$F:$AR,15,FALSE),"#,##0円")&amp;"(B)"&amp;CHAR(10)&amp;VLOOKUP(A7,[1]令和3年度契約状況調査票!$F:$AR,31,FALSE),(IF(P7="分担契約/単価契約","単価契約"&amp;CHAR(10)&amp;"予定調達総額 "&amp;TEXT(VLOOKUP(A7,[1]令和3年度契約状況調査票!$F:$AR,15,FALSE),"#,##0円")&amp;CHAR(10)&amp;"分担契約"&amp;CHAR(10)&amp;VLOOKUP(A7,[1]令和3年度契約状況調査票!$F:$AR,31,FALSE),IF(P7="分担契約","分担契約"&amp;CHAR(10)&amp;"契約総額 "&amp;TEXT(VLOOKUP(A7,[1]令和3年度契約状況調査票!$F:$AR,15,FALSE),"#,##0円")&amp;CHAR(10)&amp;VLOOKUP(A7,[1]令和3年度契約状況調査票!$F:$AR,31,FALSE),IF(P7="単価契約","単価契約"&amp;CHAR(10)&amp;"予定調達総額 "&amp;TEXT(VLOOKUP(A7,[1]令和3年度契約状況調査票!$F:$AR,15,FALSE),"#,##0円")&amp;CHAR(10)&amp;VLOOKUP(A7,[1]令和3年度契約状況調査票!$F:$AR,31,FALSE),VLOOKUP(A7,[1]令和3年度契約状況調査票!$F:$AR,31,FALSE))))))))</f>
        <v>0</v>
      </c>
      <c r="P7" s="51" t="str">
        <f>IF(A7="","",VLOOKUP(A7,[1]令和3年度契約状況調査票!$F:$BY,52,FALSE))</f>
        <v/>
      </c>
      <c r="Q7" s="51" t="str">
        <f>IF(A7="","",IF(VLOOKUP(A7,[1]令和3年度契約状況調査票!$F:$AR,20,FALSE)="②同種の他の契約の予定価格を類推されるおそれがあるため公表しない","×","○"))</f>
        <v>○</v>
      </c>
    </row>
    <row r="8" spans="1:17" s="51" customFormat="1" ht="127.5" customHeight="1" x14ac:dyDescent="0.15">
      <c r="A8" s="66">
        <f>IF(MAX([1]令和3年度契約状況調査票!F9:F246)&gt;=ROW()-5,ROW()-5,"")</f>
        <v>3</v>
      </c>
      <c r="B8" s="23" t="str">
        <f>IF(A8="","",VLOOKUP(A8,[1]令和3年度契約状況調査票!$F:$AR,4,FALSE))</f>
        <v>電話料（和光校舎）</v>
      </c>
      <c r="C8" s="24" t="str">
        <f>IF(A8="","",VLOOKUP(A8,[1]令和3年度契約状況調査票!$F:$AR,5,FALSE))</f>
        <v>支出負担行為担当官
税務大学校副校長
三宅　啓介
埼玉県和光市南２－３－７</v>
      </c>
      <c r="D8" s="25" t="str">
        <f>IF(A8="","",VLOOKUP(A8,[1]令和3年度契約状況調査票!$F:$AR,8,FALSE))</f>
        <v>－</v>
      </c>
      <c r="E8" s="23" t="str">
        <f>IF(A8="","",VLOOKUP(A8,[1]令和3年度契約状況調査票!$F:$AR,9,FALSE))</f>
        <v>ソフトバンク株式会社
東京都港区東新橋１－９－１</v>
      </c>
      <c r="F8" s="26">
        <f>IF(A8="","",VLOOKUP(A8,[1]令和3年度契約状況調査票!$F:$AR,10,FALSE))</f>
        <v>9010401052465</v>
      </c>
      <c r="G8" s="72" t="str">
        <f>IF(A8="","",VLOOKUP(A8,[1]令和3年度契約状況調査票!$F:$AR,30,FALSE))</f>
        <v>予算決算及び会計令第102条の２に基づき長期継続契約を行っており、かつ行政需要に適合した供給を行える事業者が特定されており、契約価格の競争による契約相手方の選定を許されないことから、会計法第29条の３第４項に該当するため。</v>
      </c>
      <c r="H8" s="28" t="str">
        <f>IF(A8="","",IF(VLOOKUP(A8,[1]令和3年度契約状況調査票!$F:$AR,20,FALSE)="②同種の他の契約の予定価格を類推されるおそれがあるため公表しない","同種の他の契約の予定価格を類推されるおそれがあるため公表しない",IF(VLOOKUP(A8,[1]令和3年度契約状況調査票!$F:$AR,20,FALSE)="－","－",IF(VLOOKUP(A8,[1]令和3年度契約状況調査票!$F:$AR,6,FALSE)&lt;&gt;"",TEXT(VLOOKUP(A8,[1]令和3年度契約状況調査票!$F:$AR,13,FALSE),"#,##0円")&amp;CHAR(10)&amp;"(A)",VLOOKUP(A8,[1]令和3年度契約状況調査票!$F:$AR,13,FALSE)))))</f>
        <v>－</v>
      </c>
      <c r="I8" s="28" t="str">
        <f>IF(A8="","",VLOOKUP(A8,[1]令和3年度契約状況調査票!$F:$AR,14,FALSE))</f>
        <v>－</v>
      </c>
      <c r="J8" s="30" t="str">
        <f>IF(A8="","",IF(VLOOKUP(A8,[1]令和3年度契約状況調査票!$F:$AR,20,FALSE)="②同種の他の契約の予定価格を類推されるおそれがあるため公表しない","－",IF(VLOOKUP(A8,[1]令和3年度契約状況調査票!$F:$AR,20,FALSE)="－","－",IF(VLOOKUP(A8,[1]令和3年度契約状況調査票!$F:$AR,6,FALSE)&lt;&gt;"",TEXT(VLOOKUP(A8,[1]令和3年度契約状況調査票!$F:$AR,16,FALSE),"#.0%")&amp;CHAR(10)&amp;"(B/A×100)",VLOOKUP(A8,[1]令和3年度契約状況調査票!$F:$AR,16,FALSE)))))</f>
        <v>－</v>
      </c>
      <c r="K8" s="53"/>
      <c r="L8" s="30" t="str">
        <f>IF(A8="","",IF(VLOOKUP(A8,[1]令和3年度契約状況調査票!$F:$AR,26,FALSE)="①公益社団法人","公社",IF(VLOOKUP(A8,[1]令和3年度契約状況調査票!$F:$AR,26,FALSE)="②公益財団法人","公財","")))</f>
        <v/>
      </c>
      <c r="M8" s="30">
        <f>IF(A8="","",VLOOKUP(A8,[1]令和3年度契約状況調査票!$F:$AR,27,FALSE))</f>
        <v>0</v>
      </c>
      <c r="N8" s="30" t="str">
        <f>IF(A8="","",IF(VLOOKUP(A8,[1]令和3年度契約状況調査票!$F:$AR,27,FALSE)="国所管",VLOOKUP(A8,[1]令和3年度契約状況調査票!$F:$AR,21,FALSE),""))</f>
        <v/>
      </c>
      <c r="O8" s="32">
        <f>IF(A8="","",IF(AND(Q8="○",P8="分担契約/単価契約"),"単価契約"&amp;CHAR(10)&amp;"予定調達総額 "&amp;TEXT(VLOOKUP(A8,[1]令和3年度契約状況調査票!$F:$AR,15,FALSE),"#,##0円")&amp;"(B)"&amp;CHAR(10)&amp;"分担契約"&amp;CHAR(10)&amp;VLOOKUP(A8,[1]令和3年度契約状況調査票!$F:$AR,31,FALSE),IF(AND(Q8="○",P8="分担契約"),"分担契約"&amp;CHAR(10)&amp;"契約総額 "&amp;TEXT(VLOOKUP(A8,[1]令和3年度契約状況調査票!$F:$AR,15,FALSE),"#,##0円")&amp;"(B)"&amp;CHAR(10)&amp;VLOOKUP(A8,[1]令和3年度契約状況調査票!$F:$AR,31,FALSE),(IF(P8="分担契約/単価契約","単価契約"&amp;CHAR(10)&amp;"予定調達総額 "&amp;TEXT(VLOOKUP(A8,[1]令和3年度契約状況調査票!$F:$AR,15,FALSE),"#,##0円")&amp;CHAR(10)&amp;"分担契約"&amp;CHAR(10)&amp;VLOOKUP(A8,[1]令和3年度契約状況調査票!$F:$AR,31,FALSE),IF(P8="分担契約","分担契約"&amp;CHAR(10)&amp;"契約総額 "&amp;TEXT(VLOOKUP(A8,[1]令和3年度契約状況調査票!$F:$AR,15,FALSE),"#,##0円")&amp;CHAR(10)&amp;VLOOKUP(A8,[1]令和3年度契約状況調査票!$F:$AR,31,FALSE),IF(P8="単価契約","単価契約"&amp;CHAR(10)&amp;"予定調達総額 "&amp;TEXT(VLOOKUP(A8,[1]令和3年度契約状況調査票!$F:$AR,15,FALSE),"#,##0円")&amp;CHAR(10)&amp;VLOOKUP(A8,[1]令和3年度契約状況調査票!$F:$AR,31,FALSE),VLOOKUP(A8,[1]令和3年度契約状況調査票!$F:$AR,31,FALSE))))))))</f>
        <v>0</v>
      </c>
      <c r="P8" s="51" t="str">
        <f>IF(A8="","",VLOOKUP(A8,[1]令和3年度契約状況調査票!$F:$BY,52,FALSE))</f>
        <v/>
      </c>
      <c r="Q8" s="51" t="str">
        <f>IF(A8="","",IF(VLOOKUP(A8,[1]令和3年度契約状況調査票!$F:$AR,20,FALSE)="②同種の他の契約の予定価格を類推されるおそれがあるため公表しない","×","○"))</f>
        <v>○</v>
      </c>
    </row>
    <row r="9" spans="1:17" s="51" customFormat="1" ht="94.5" customHeight="1" x14ac:dyDescent="0.15">
      <c r="A9" s="66">
        <f>IF(MAX([1]令和3年度契約状況調査票!F9:F247)&gt;=ROW()-5,ROW()-5,"")</f>
        <v>4</v>
      </c>
      <c r="B9" s="23" t="str">
        <f>IF(A9="","",VLOOKUP(A9,[1]令和3年度契約状況調査票!$F:$AR,4,FALSE))</f>
        <v>電話料（専用回線）</v>
      </c>
      <c r="C9" s="24" t="str">
        <f>IF(A9="","",VLOOKUP(A9,[1]令和3年度契約状況調査票!$F:$AR,5,FALSE))</f>
        <v>支出負担行為担当官
税務大学校副校長
三宅　啓介
埼玉県和光市南２－３－７</v>
      </c>
      <c r="D9" s="25" t="str">
        <f>IF(A9="","",VLOOKUP(A9,[1]令和3年度契約状況調査票!$F:$AR,8,FALSE))</f>
        <v>－</v>
      </c>
      <c r="E9" s="23" t="str">
        <f>IF(A9="","",VLOOKUP(A9,[1]令和3年度契約状況調査票!$F:$AR,9,FALSE))</f>
        <v>エヌ・ティ・ティ・コミュニケーションズ株式会社
東京都千代田区大手町２－３－1</v>
      </c>
      <c r="F9" s="26">
        <f>IF(A9="","",VLOOKUP(A9,[1]令和3年度契約状況調査票!$F:$AR,10,FALSE))</f>
        <v>7010001064648</v>
      </c>
      <c r="G9" s="72" t="str">
        <f>IF(A9="","",VLOOKUP(A9,[1]令和3年度契約状況調査票!$F:$AR,30,FALSE))</f>
        <v>予算決算及び会計令第102条の２に基づき長期継続契約を行っており、かつ行政需要に適合した供給を行える事業者が特定されており、契約価格の競争による契約相手方の選定を許されないことから、会計法第29条の３第４項に該当するため。</v>
      </c>
      <c r="H9" s="28" t="str">
        <f>IF(A9="","",IF(VLOOKUP(A9,[1]令和3年度契約状況調査票!$F:$AR,20,FALSE)="②同種の他の契約の予定価格を類推されるおそれがあるため公表しない","同種の他の契約の予定価格を類推されるおそれがあるため公表しない",IF(VLOOKUP(A9,[1]令和3年度契約状況調査票!$F:$AR,20,FALSE)="－","－",IF(VLOOKUP(A9,[1]令和3年度契約状況調査票!$F:$AR,6,FALSE)&lt;&gt;"",TEXT(VLOOKUP(A9,[1]令和3年度契約状況調査票!$F:$AR,13,FALSE),"#,##0円")&amp;CHAR(10)&amp;"(A)",VLOOKUP(A9,[1]令和3年度契約状況調査票!$F:$AR,13,FALSE)))))</f>
        <v>－</v>
      </c>
      <c r="I9" s="28" t="str">
        <f>IF(A9="","",VLOOKUP(A9,[1]令和3年度契約状況調査票!$F:$AR,14,FALSE))</f>
        <v>－</v>
      </c>
      <c r="J9" s="30" t="str">
        <f>IF(A9="","",IF(VLOOKUP(A9,[1]令和3年度契約状況調査票!$F:$AR,20,FALSE)="②同種の他の契約の予定価格を類推されるおそれがあるため公表しない","－",IF(VLOOKUP(A9,[1]令和3年度契約状況調査票!$F:$AR,20,FALSE)="－","－",IF(VLOOKUP(A9,[1]令和3年度契約状況調査票!$F:$AR,6,FALSE)&lt;&gt;"",TEXT(VLOOKUP(A9,[1]令和3年度契約状況調査票!$F:$AR,16,FALSE),"#.0%")&amp;CHAR(10)&amp;"(B/A×100)",VLOOKUP(A9,[1]令和3年度契約状況調査票!$F:$AR,16,FALSE)))))</f>
        <v>－</v>
      </c>
      <c r="K9" s="53"/>
      <c r="L9" s="30" t="str">
        <f>IF(A9="","",IF(VLOOKUP(A9,[1]令和3年度契約状況調査票!$F:$AR,26,FALSE)="①公益社団法人","公社",IF(VLOOKUP(A9,[1]令和3年度契約状況調査票!$F:$AR,26,FALSE)="②公益財団法人","公財","")))</f>
        <v/>
      </c>
      <c r="M9" s="30">
        <f>IF(A9="","",VLOOKUP(A9,[1]令和3年度契約状況調査票!$F:$AR,27,FALSE))</f>
        <v>0</v>
      </c>
      <c r="N9" s="30" t="str">
        <f>IF(A9="","",IF(VLOOKUP(A9,[1]令和3年度契約状況調査票!$F:$AR,27,FALSE)="国所管",VLOOKUP(A9,[1]令和3年度契約状況調査票!$F:$AR,21,FALSE),""))</f>
        <v/>
      </c>
      <c r="O9" s="32">
        <f>IF(A9="","",IF(AND(Q9="○",P9="分担契約/単価契約"),"単価契約"&amp;CHAR(10)&amp;"予定調達総額 "&amp;TEXT(VLOOKUP(A9,[1]令和3年度契約状況調査票!$F:$AR,15,FALSE),"#,##0円")&amp;"(B)"&amp;CHAR(10)&amp;"分担契約"&amp;CHAR(10)&amp;VLOOKUP(A9,[1]令和3年度契約状況調査票!$F:$AR,31,FALSE),IF(AND(Q9="○",P9="分担契約"),"分担契約"&amp;CHAR(10)&amp;"契約総額 "&amp;TEXT(VLOOKUP(A9,[1]令和3年度契約状況調査票!$F:$AR,15,FALSE),"#,##0円")&amp;"(B)"&amp;CHAR(10)&amp;VLOOKUP(A9,[1]令和3年度契約状況調査票!$F:$AR,31,FALSE),(IF(P9="分担契約/単価契約","単価契約"&amp;CHAR(10)&amp;"予定調達総額 "&amp;TEXT(VLOOKUP(A9,[1]令和3年度契約状況調査票!$F:$AR,15,FALSE),"#,##0円")&amp;CHAR(10)&amp;"分担契約"&amp;CHAR(10)&amp;VLOOKUP(A9,[1]令和3年度契約状況調査票!$F:$AR,31,FALSE),IF(P9="分担契約","分担契約"&amp;CHAR(10)&amp;"契約総額 "&amp;TEXT(VLOOKUP(A9,[1]令和3年度契約状況調査票!$F:$AR,15,FALSE),"#,##0円")&amp;CHAR(10)&amp;VLOOKUP(A9,[1]令和3年度契約状況調査票!$F:$AR,31,FALSE),IF(P9="単価契約","単価契約"&amp;CHAR(10)&amp;"予定調達総額 "&amp;TEXT(VLOOKUP(A9,[1]令和3年度契約状況調査票!$F:$AR,15,FALSE),"#,##0円")&amp;CHAR(10)&amp;VLOOKUP(A9,[1]令和3年度契約状況調査票!$F:$AR,31,FALSE),VLOOKUP(A9,[1]令和3年度契約状況調査票!$F:$AR,31,FALSE))))))))</f>
        <v>0</v>
      </c>
      <c r="P9" s="51" t="str">
        <f>IF(A9="","",VLOOKUP(A9,[1]令和3年度契約状況調査票!$F:$BY,52,FALSE))</f>
        <v/>
      </c>
      <c r="Q9" s="51" t="str">
        <f>IF(A9="","",IF(VLOOKUP(A9,[1]令和3年度契約状況調査票!$F:$AR,20,FALSE)="②同種の他の契約の予定価格を類推されるおそれがあるため公表しない","×","○"))</f>
        <v>○</v>
      </c>
    </row>
    <row r="10" spans="1:17" s="51" customFormat="1" ht="100.5" hidden="1" customHeight="1" x14ac:dyDescent="0.15">
      <c r="A10" s="66">
        <f>IF(MAX([1]令和3年度契約状況調査票!F9:F248)&gt;=ROW()-5,ROW()-5,"")</f>
        <v>5</v>
      </c>
      <c r="B10" s="23" t="str">
        <f>IF(A10="","",VLOOKUP(A10,[1]令和3年度契約状況調査票!$F:$AR,4,FALSE))</f>
        <v>税務大学校和光校舎及び関東信越研修所において使用する電気の調達
予定使用電力量6,538,500キロワット時</v>
      </c>
      <c r="C10" s="24" t="str">
        <f>IF(A10="","",VLOOKUP(A10,[1]令和3年度契約状況調査票!$F:$AR,5,FALSE))</f>
        <v>支出負担行為担当官
税務大学校副校長
岸　英彦
埼玉県和光市南２－３－７</v>
      </c>
      <c r="D10" s="25" t="str">
        <f>IF(A10="","",VLOOKUP(A10,[1]令和3年度契約状況調査票!$F:$AR,8,FALSE))</f>
        <v>－</v>
      </c>
      <c r="E10" s="23" t="str">
        <f>IF(A10="","",VLOOKUP(A10,[1]令和3年度契約状況調査票!$F:$AR,9,FALSE))</f>
        <v>東京電力エナジーパートナー株式会社
東京都千代田区内幸町１－１－３</v>
      </c>
      <c r="F10" s="26">
        <f>IF(A10="","",VLOOKUP(A10,[1]令和3年度契約状況調査票!$F:$AR,10,FALSE))</f>
        <v>8010001166930</v>
      </c>
      <c r="G10" s="72" t="str">
        <f>IF(A10="","",VLOOKUP(A10,[1]令和3年度契約状況調査票!$F:$AR,30,FALSE))</f>
        <v>一般競争入札において、再度の入札を実施しても、落札者となるべき者がいないことから、会計法第29条の３第５項、予算決算及び会計令第99条の２該当するため。</v>
      </c>
      <c r="H10" s="28" t="str">
        <f>IF(A10="","",IF(VLOOKUP(A10,[1]令和3年度契約状況調査票!$F:$AR,20,FALSE)="②同種の他の契約の予定価格を類推されるおそれがあるため公表しない","同種の他の契約の予定価格を類推されるおそれがあるため公表しない",IF(VLOOKUP(A10,[1]令和3年度契約状況調査票!$F:$AR,20,FALSE)="－","－",IF(VLOOKUP(A10,[1]令和3年度契約状況調査票!$F:$AR,6,FALSE)&lt;&gt;"",TEXT(VLOOKUP(A10,[1]令和3年度契約状況調査票!$F:$AR,13,FALSE),"#,##0円")&amp;CHAR(10)&amp;"(A)",VLOOKUP(A10,[1]令和3年度契約状況調査票!$F:$AR,13,FALSE)))))</f>
        <v>同種の他の契約の予定価格を類推されるおそれがあるため公表しない</v>
      </c>
      <c r="I10" s="28" t="str">
        <f>IF(A10="","",VLOOKUP(A10,[1]令和3年度契約状況調査票!$F:$AR,14,FALSE))</f>
        <v>－</v>
      </c>
      <c r="J10" s="30" t="str">
        <f>IF(A10="","",IF(VLOOKUP(A10,[1]令和3年度契約状況調査票!$F:$AR,20,FALSE)="②同種の他の契約の予定価格を類推されるおそれがあるため公表しない","－",IF(VLOOKUP(A10,[1]令和3年度契約状況調査票!$F:$AR,20,FALSE)="－","－",IF(VLOOKUP(A10,[1]令和3年度契約状況調査票!$F:$AR,6,FALSE)&lt;&gt;"",TEXT(VLOOKUP(A10,[1]令和3年度契約状況調査票!$F:$AR,16,FALSE),"#.0%")&amp;CHAR(10)&amp;"(B/A×100)",VLOOKUP(A10,[1]令和3年度契約状況調査票!$F:$AR,16,FALSE)))))</f>
        <v>－</v>
      </c>
      <c r="K10" s="53"/>
      <c r="L10" s="30" t="str">
        <f>IF(A10="","",IF(VLOOKUP(A10,[1]令和3年度契約状況調査票!$F:$AR,26,FALSE)="①公益社団法人","公社",IF(VLOOKUP(A10,[1]令和3年度契約状況調査票!$F:$AR,26,FALSE)="②公益財団法人","公財","")))</f>
        <v/>
      </c>
      <c r="M10" s="30">
        <f>IF(A10="","",VLOOKUP(A10,[1]令和3年度契約状況調査票!$F:$AR,27,FALSE))</f>
        <v>0</v>
      </c>
      <c r="N10" s="30" t="str">
        <f>IF(A10="","",IF(VLOOKUP(A10,[1]令和3年度契約状況調査票!$F:$AR,27,FALSE)="国所管",VLOOKUP(A10,[1]令和3年度契約状況調査票!$F:$AR,21,FALSE),""))</f>
        <v/>
      </c>
      <c r="O10" s="32">
        <f>IF(A10="","",IF(AND(Q10="○",P10="分担契約/単価契約"),"単価契約"&amp;CHAR(10)&amp;"予定調達総額 "&amp;TEXT(VLOOKUP(A10,[1]令和3年度契約状況調査票!$F:$AR,15,FALSE),"#,##0円")&amp;"(B)"&amp;CHAR(10)&amp;"分担契約"&amp;CHAR(10)&amp;VLOOKUP(A10,[1]令和3年度契約状況調査票!$F:$AR,31,FALSE),IF(AND(Q10="○",P10="分担契約"),"分担契約"&amp;CHAR(10)&amp;"契約総額 "&amp;TEXT(VLOOKUP(A10,[1]令和3年度契約状況調査票!$F:$AR,15,FALSE),"#,##0円")&amp;"(B)"&amp;CHAR(10)&amp;VLOOKUP(A10,[1]令和3年度契約状況調査票!$F:$AR,31,FALSE),(IF(P10="分担契約/単価契約","単価契約"&amp;CHAR(10)&amp;"予定調達総額 "&amp;TEXT(VLOOKUP(A10,[1]令和3年度契約状況調査票!$F:$AR,15,FALSE),"#,##0円")&amp;CHAR(10)&amp;"分担契約"&amp;CHAR(10)&amp;VLOOKUP(A10,[1]令和3年度契約状況調査票!$F:$AR,31,FALSE),IF(P10="分担契約","分担契約"&amp;CHAR(10)&amp;"契約総額 "&amp;TEXT(VLOOKUP(A10,[1]令和3年度契約状況調査票!$F:$AR,15,FALSE),"#,##0円")&amp;CHAR(10)&amp;VLOOKUP(A10,[1]令和3年度契約状況調査票!$F:$AR,31,FALSE),IF(P10="単価契約","単価契約"&amp;CHAR(10)&amp;"予定調達総額 "&amp;TEXT(VLOOKUP(A10,[1]令和3年度契約状況調査票!$F:$AR,15,FALSE),"#,##0円")&amp;CHAR(10)&amp;VLOOKUP(A10,[1]令和3年度契約状況調査票!$F:$AR,31,FALSE),VLOOKUP(A10,[1]令和3年度契約状況調査票!$F:$AR,31,FALSE))))))))</f>
        <v>0</v>
      </c>
      <c r="P10" s="51" t="str">
        <f>IF(A10="","",VLOOKUP(A10,[1]令和3年度契約状況調査票!$F:$BY,52,FALSE))</f>
        <v/>
      </c>
      <c r="Q10" s="51" t="str">
        <f>IF(A10="","",IF(VLOOKUP(A10,[1]令和3年度契約状況調査票!$F:$AR,20,FALSE)="②同種の他の契約の予定価格を類推されるおそれがあるため公表しない","×","○"))</f>
        <v>×</v>
      </c>
    </row>
    <row r="11" spans="1:17" s="51" customFormat="1" ht="60" customHeight="1" x14ac:dyDescent="0.15">
      <c r="A11" s="66">
        <f>IF(MAX([1]令和3年度契約状況調査票!F9:F249)&gt;=ROW()-5,ROW()-5,"")</f>
        <v>6</v>
      </c>
      <c r="B11" s="23" t="str">
        <f>IF(A11="","",VLOOKUP(A11,[1]令和3年度契約状況調査票!$F:$AR,4,FALSE))</f>
        <v>令和３年度薬剤等の購入
スケール防止分散剤ほか10品目</v>
      </c>
      <c r="C11" s="24" t="str">
        <f>IF(A11="","",VLOOKUP(A11,[1]令和3年度契約状況調査票!$F:$AR,5,FALSE))</f>
        <v>支出負担行為担当官
税務大学校副校長
山寺　尚雄
埼玉県和光市南２－３－７</v>
      </c>
      <c r="D11" s="25">
        <f>IF(A11="","",VLOOKUP(A11,[1]令和3年度契約状況調査票!$F:$AR,8,FALSE))</f>
        <v>44306</v>
      </c>
      <c r="E11" s="23" t="str">
        <f>IF(A11="","",VLOOKUP(A11,[1]令和3年度契約状況調査票!$F:$AR,9,FALSE))</f>
        <v>アクアス株式会社
東京都目黒区洗足２－２２－６</v>
      </c>
      <c r="F11" s="26">
        <f>IF(A11="","",VLOOKUP(A11,[1]令和3年度契約状況調査票!$F:$AR,10,FALSE))</f>
        <v>8013201000173</v>
      </c>
      <c r="G11" s="72">
        <f>IF(A11="","",VLOOKUP(A11,[1]令和3年度契約状況調査票!$F:$AR,30,FALSE))</f>
        <v>0</v>
      </c>
      <c r="H11" s="28" t="str">
        <f>IF(A11="","",IF(VLOOKUP(A11,[1]令和3年度契約状況調査票!$F:$AR,20,FALSE)="②同種の他の契約の予定価格を類推されるおそれがあるため公表しない","同種の他の契約の予定価格を類推されるおそれがあるため公表しない",IF(VLOOKUP(A11,[1]令和3年度契約状況調査票!$F:$AR,20,FALSE)="－","－",IF(VLOOKUP(A11,[1]令和3年度契約状況調査票!$F:$AR,6,FALSE)&lt;&gt;"",TEXT(VLOOKUP(A11,[1]令和3年度契約状況調査票!$F:$AR,13,FALSE),"#,##0円")&amp;CHAR(10)&amp;"(A)",VLOOKUP(A11,[1]令和3年度契約状況調査票!$F:$AR,13,FALSE)))))</f>
        <v>同種の他の契約の予定価格を類推されるおそれがあるため公表しない</v>
      </c>
      <c r="I11" s="28" t="str">
        <f>IF(A11="","",VLOOKUP(A11,[1]令和3年度契約状況調査票!$F:$AR,14,FALSE))</f>
        <v>@732.6円ほか</v>
      </c>
      <c r="J11" s="30" t="str">
        <f>IF(A11="","",IF(VLOOKUP(A11,[1]令和3年度契約状況調査票!$F:$AR,20,FALSE)="②同種の他の契約の予定価格を類推されるおそれがあるため公表しない","－",IF(VLOOKUP(A11,[1]令和3年度契約状況調査票!$F:$AR,20,FALSE)="－","－",IF(VLOOKUP(A11,[1]令和3年度契約状況調査票!$F:$AR,6,FALSE)&lt;&gt;"",TEXT(VLOOKUP(A11,[1]令和3年度契約状況調査票!$F:$AR,16,FALSE),"#.0%")&amp;CHAR(10)&amp;"(B/A×100)",VLOOKUP(A11,[1]令和3年度契約状況調査票!$F:$AR,16,FALSE)))))</f>
        <v>－</v>
      </c>
      <c r="K11" s="53"/>
      <c r="L11" s="30" t="str">
        <f>IF(A11="","",IF(VLOOKUP(A11,[1]令和3年度契約状況調査票!$F:$AR,26,FALSE)="①公益社団法人","公社",IF(VLOOKUP(A11,[1]令和3年度契約状況調査票!$F:$AR,26,FALSE)="②公益財団法人","公財","")))</f>
        <v/>
      </c>
      <c r="M11" s="30">
        <f>IF(A11="","",VLOOKUP(A11,[1]令和3年度契約状況調査票!$F:$AR,27,FALSE))</f>
        <v>0</v>
      </c>
      <c r="N11" s="30" t="str">
        <f>IF(A11="","",IF(VLOOKUP(A11,[1]令和3年度契約状況調査票!$F:$AR,27,FALSE)="国所管",VLOOKUP(A11,[1]令和3年度契約状況調査票!$F:$AR,21,FALSE),""))</f>
        <v/>
      </c>
      <c r="O11" s="32" t="str">
        <f>IF(A11="","",IF(AND(Q11="○",P11="分担契約/単価契約"),"単価契約"&amp;CHAR(10)&amp;"予定調達総額 "&amp;TEXT(VLOOKUP(A11,[1]令和3年度契約状況調査票!$F:$AR,15,FALSE),"#,##0円")&amp;"(B)"&amp;CHAR(10)&amp;"分担契約"&amp;CHAR(10)&amp;VLOOKUP(A11,[1]令和3年度契約状況調査票!$F:$AR,31,FALSE),IF(AND(Q11="○",P11="分担契約"),"分担契約"&amp;CHAR(10)&amp;"契約総額 "&amp;TEXT(VLOOKUP(A11,[1]令和3年度契約状況調査票!$F:$AR,15,FALSE),"#,##0円")&amp;"(B)"&amp;CHAR(10)&amp;VLOOKUP(A11,[1]令和3年度契約状況調査票!$F:$AR,31,FALSE),(IF(P11="分担契約/単価契約","単価契約"&amp;CHAR(10)&amp;"予定調達総額 "&amp;TEXT(VLOOKUP(A11,[1]令和3年度契約状況調査票!$F:$AR,15,FALSE),"#,##0円")&amp;CHAR(10)&amp;"分担契約"&amp;CHAR(10)&amp;VLOOKUP(A11,[1]令和3年度契約状況調査票!$F:$AR,31,FALSE),IF(P11="分担契約","分担契約"&amp;CHAR(10)&amp;"契約総額 "&amp;TEXT(VLOOKUP(A11,[1]令和3年度契約状況調査票!$F:$AR,15,FALSE),"#,##0円")&amp;CHAR(10)&amp;VLOOKUP(A11,[1]令和3年度契約状況調査票!$F:$AR,31,FALSE),IF(P11="単価契約","単価契約"&amp;CHAR(10)&amp;"予定調達総額 "&amp;TEXT(VLOOKUP(A11,[1]令和3年度契約状況調査票!$F:$AR,15,FALSE),"#,##0円")&amp;CHAR(10)&amp;VLOOKUP(A11,[1]令和3年度契約状況調査票!$F:$AR,31,FALSE),VLOOKUP(A11,[1]令和3年度契約状況調査票!$F:$AR,31,FALSE))))))))</f>
        <v>単価契約
予定調達総額 0円
少額随契にて契約を行ったが年間支払金額が基準額を超えたもの。</v>
      </c>
      <c r="P11" s="51" t="str">
        <f>IF(A11="","",VLOOKUP(A11,[1]令和3年度契約状況調査票!$F:$BY,52,FALSE))</f>
        <v>単価契約</v>
      </c>
      <c r="Q11" s="51" t="str">
        <f>IF(A11="","",IF(VLOOKUP(A11,[1]令和3年度契約状況調査票!$F:$AR,20,FALSE)="②同種の他の契約の予定価格を類推されるおそれがあるため公表しない","×","○"))</f>
        <v>×</v>
      </c>
    </row>
    <row r="12" spans="1:17" s="51" customFormat="1" ht="60" customHeight="1" x14ac:dyDescent="0.15">
      <c r="A12" s="66">
        <f>IF(MAX([1]令和3年度契約状況調査票!F9:F250)&gt;=ROW()-5,ROW()-5,"")</f>
        <v>7</v>
      </c>
      <c r="B12" s="23" t="str">
        <f>IF(A12="","",VLOOKUP(A12,[1]令和3年度契約状況調査票!$F:$AR,4,FALSE))</f>
        <v>上水道使用料</v>
      </c>
      <c r="C12" s="24" t="str">
        <f>IF(A12="","",VLOOKUP(A12,[1]令和3年度契約状況調査票!$F:$AR,5,FALSE))</f>
        <v>分任契約担当官
税務大学校東京研修所
幹事
稲木　均
千葉県船橋市行田２－６－５</v>
      </c>
      <c r="D12" s="25" t="str">
        <f>IF(A12="","",VLOOKUP(A12,[1]令和3年度契約状況調査票!$F:$AR,8,FALSE))</f>
        <v>－</v>
      </c>
      <c r="E12" s="23" t="str">
        <f>IF(A12="","",VLOOKUP(A12,[1]令和3年度契約状況調査票!$F:$AR,9,FALSE))</f>
        <v>千葉県企業局
千葉県千葉市中央区南町１－４－７</v>
      </c>
      <c r="F12" s="26">
        <f>IF(A12="","",VLOOKUP(A12,[1]令和3年度契約状況調査票!$F:$AR,10,FALSE))</f>
        <v>4000020120006</v>
      </c>
      <c r="G12" s="72" t="str">
        <f>IF(A12="","",VLOOKUP(A12,[1]令和3年度契約状況調査票!$F:$AR,30,FALSE))</f>
        <v>予算決算及び会計令第１０２条の２に基づき長期継続契約を行っており、かつ行政需要に適合した供給を行える事業者が特定されており、契約価格の競争による契約相手方の選定を許さないことから、会計法第29条の３第４項に該当するため。</v>
      </c>
      <c r="H12" s="28" t="str">
        <f>IF(A12="","",IF(VLOOKUP(A12,[1]令和3年度契約状況調査票!$F:$AR,20,FALSE)="②同種の他の契約の予定価格を類推されるおそれがあるため公表しない","同種の他の契約の予定価格を類推されるおそれがあるため公表しない",IF(VLOOKUP(A12,[1]令和3年度契約状況調査票!$F:$AR,20,FALSE)="－","－",IF(VLOOKUP(A12,[1]令和3年度契約状況調査票!$F:$AR,6,FALSE)&lt;&gt;"",TEXT(VLOOKUP(A12,[1]令和3年度契約状況調査票!$F:$AR,13,FALSE),"#,##0円")&amp;CHAR(10)&amp;"(A)",VLOOKUP(A12,[1]令和3年度契約状況調査票!$F:$AR,13,FALSE)))))</f>
        <v>－</v>
      </c>
      <c r="I12" s="28" t="str">
        <f>IF(A12="","",VLOOKUP(A12,[1]令和3年度契約状況調査票!$F:$AR,14,FALSE))</f>
        <v>－</v>
      </c>
      <c r="J12" s="30" t="str">
        <f>IF(A12="","",IF(VLOOKUP(A12,[1]令和3年度契約状況調査票!$F:$AR,20,FALSE)="②同種の他の契約の予定価格を類推されるおそれがあるため公表しない","－",IF(VLOOKUP(A12,[1]令和3年度契約状況調査票!$F:$AR,20,FALSE)="－","－",IF(VLOOKUP(A12,[1]令和3年度契約状況調査票!$F:$AR,6,FALSE)&lt;&gt;"",TEXT(VLOOKUP(A12,[1]令和3年度契約状況調査票!$F:$AR,16,FALSE),"#.0%")&amp;CHAR(10)&amp;"(B/A×100)",VLOOKUP(A12,[1]令和3年度契約状況調査票!$F:$AR,16,FALSE)))))</f>
        <v>－</v>
      </c>
      <c r="K12" s="53"/>
      <c r="L12" s="30" t="str">
        <f>IF(A12="","",IF(VLOOKUP(A12,[1]令和3年度契約状況調査票!$F:$AR,26,FALSE)="①公益社団法人","公社",IF(VLOOKUP(A12,[1]令和3年度契約状況調査票!$F:$AR,26,FALSE)="②公益財団法人","公財","")))</f>
        <v/>
      </c>
      <c r="M12" s="30">
        <f>IF(A12="","",VLOOKUP(A12,[1]令和3年度契約状況調査票!$F:$AR,27,FALSE))</f>
        <v>0</v>
      </c>
      <c r="N12" s="30" t="str">
        <f>IF(A12="","",IF(VLOOKUP(A12,[1]令和3年度契約状況調査票!$F:$AR,27,FALSE)="国所管",VLOOKUP(A12,[1]令和3年度契約状況調査票!$F:$AR,21,FALSE),""))</f>
        <v/>
      </c>
      <c r="O12" s="32">
        <f>IF(A12="","",IF(AND(Q12="○",P12="分担契約/単価契約"),"単価契約"&amp;CHAR(10)&amp;"予定調達総額 "&amp;TEXT(VLOOKUP(A12,[1]令和3年度契約状況調査票!$F:$AR,15,FALSE),"#,##0円")&amp;"(B)"&amp;CHAR(10)&amp;"分担契約"&amp;CHAR(10)&amp;VLOOKUP(A12,[1]令和3年度契約状況調査票!$F:$AR,31,FALSE),IF(AND(Q12="○",P12="分担契約"),"分担契約"&amp;CHAR(10)&amp;"契約総額 "&amp;TEXT(VLOOKUP(A12,[1]令和3年度契約状況調査票!$F:$AR,15,FALSE),"#,##0円")&amp;"(B)"&amp;CHAR(10)&amp;VLOOKUP(A12,[1]令和3年度契約状況調査票!$F:$AR,31,FALSE),(IF(P12="分担契約/単価契約","単価契約"&amp;CHAR(10)&amp;"予定調達総額 "&amp;TEXT(VLOOKUP(A12,[1]令和3年度契約状況調査票!$F:$AR,15,FALSE),"#,##0円")&amp;CHAR(10)&amp;"分担契約"&amp;CHAR(10)&amp;VLOOKUP(A12,[1]令和3年度契約状況調査票!$F:$AR,31,FALSE),IF(P12="分担契約","分担契約"&amp;CHAR(10)&amp;"契約総額 "&amp;TEXT(VLOOKUP(A12,[1]令和3年度契約状況調査票!$F:$AR,15,FALSE),"#,##0円")&amp;CHAR(10)&amp;VLOOKUP(A12,[1]令和3年度契約状況調査票!$F:$AR,31,FALSE),IF(P12="単価契約","単価契約"&amp;CHAR(10)&amp;"予定調達総額 "&amp;TEXT(VLOOKUP(A12,[1]令和3年度契約状況調査票!$F:$AR,15,FALSE),"#,##0円")&amp;CHAR(10)&amp;VLOOKUP(A12,[1]令和3年度契約状況調査票!$F:$AR,31,FALSE),VLOOKUP(A12,[1]令和3年度契約状況調査票!$F:$AR,31,FALSE))))))))</f>
        <v>0</v>
      </c>
      <c r="P12" s="51" t="str">
        <f>IF(A12="","",VLOOKUP(A12,[1]令和3年度契約状況調査票!$F:$BY,52,FALSE))</f>
        <v/>
      </c>
      <c r="Q12" s="51" t="str">
        <f>IF(A12="","",IF(VLOOKUP(A12,[1]令和3年度契約状況調査票!$F:$AR,20,FALSE)="②同種の他の契約の予定価格を類推されるおそれがあるため公表しない","×","○"))</f>
        <v>○</v>
      </c>
    </row>
    <row r="13" spans="1:17" s="51" customFormat="1" ht="110.25" customHeight="1" x14ac:dyDescent="0.15">
      <c r="A13" s="66">
        <f>IF(MAX([1]令和3年度契約状況調査票!F9:F251)&gt;=ROW()-5,ROW()-5,"")</f>
        <v>8</v>
      </c>
      <c r="B13" s="23" t="str">
        <f>IF(A13="","",VLOOKUP(A13,[1]令和3年度契約状況調査票!$F:$AR,4,FALSE))</f>
        <v>下水道使用料</v>
      </c>
      <c r="C13" s="24" t="str">
        <f>IF(A13="","",VLOOKUP(A13,[1]令和3年度契約状況調査票!$F:$AR,5,FALSE))</f>
        <v>分任契約担当官
税務大学校東京研修所
幹事
稲木　均
千葉県船橋市行田２－６－５</v>
      </c>
      <c r="D13" s="25" t="str">
        <f>IF(A13="","",VLOOKUP(A13,[1]令和3年度契約状況調査票!$F:$AR,8,FALSE))</f>
        <v>－</v>
      </c>
      <c r="E13" s="23" t="str">
        <f>IF(A13="","",VLOOKUP(A13,[1]令和3年度契約状況調査票!$F:$AR,9,FALSE))</f>
        <v>千葉県企業局
千葉県千葉市中央区南町１－４－７</v>
      </c>
      <c r="F13" s="26">
        <f>IF(A13="","",VLOOKUP(A13,[1]令和3年度契約状況調査票!$F:$AR,10,FALSE))</f>
        <v>4000020120006</v>
      </c>
      <c r="G13" s="72" t="str">
        <f>IF(A13="","",VLOOKUP(A13,[1]令和3年度契約状況調査票!$F:$AR,30,FALSE))</f>
        <v>予算決算及び会計令第１０２条の２に基づき長期継続契約を行っており、かつ行政需要に適合した供給を行える事業者が特定されており、契約価格の競争による契約相手方の選定を許さないことから、会計法第29条の３第４項に該当するため。</v>
      </c>
      <c r="H13" s="28" t="str">
        <f>IF(A13="","",IF(VLOOKUP(A13,[1]令和3年度契約状況調査票!$F:$AR,20,FALSE)="②同種の他の契約の予定価格を類推されるおそれがあるため公表しない","同種の他の契約の予定価格を類推されるおそれがあるため公表しない",IF(VLOOKUP(A13,[1]令和3年度契約状況調査票!$F:$AR,20,FALSE)="－","－",IF(VLOOKUP(A13,[1]令和3年度契約状況調査票!$F:$AR,6,FALSE)&lt;&gt;"",TEXT(VLOOKUP(A13,[1]令和3年度契約状況調査票!$F:$AR,13,FALSE),"#,##0円")&amp;CHAR(10)&amp;"(A)",VLOOKUP(A13,[1]令和3年度契約状況調査票!$F:$AR,13,FALSE)))))</f>
        <v>－</v>
      </c>
      <c r="I13" s="28" t="str">
        <f>IF(A13="","",VLOOKUP(A13,[1]令和3年度契約状況調査票!$F:$AR,14,FALSE))</f>
        <v>－</v>
      </c>
      <c r="J13" s="30" t="str">
        <f>IF(A13="","",IF(VLOOKUP(A13,[1]令和3年度契約状況調査票!$F:$AR,20,FALSE)="②同種の他の契約の予定価格を類推されるおそれがあるため公表しない","－",IF(VLOOKUP(A13,[1]令和3年度契約状況調査票!$F:$AR,20,FALSE)="－","－",IF(VLOOKUP(A13,[1]令和3年度契約状況調査票!$F:$AR,6,FALSE)&lt;&gt;"",TEXT(VLOOKUP(A13,[1]令和3年度契約状況調査票!$F:$AR,16,FALSE),"#.0%")&amp;CHAR(10)&amp;"(B/A×100)",VLOOKUP(A13,[1]令和3年度契約状況調査票!$F:$AR,16,FALSE)))))</f>
        <v>－</v>
      </c>
      <c r="K13" s="53"/>
      <c r="L13" s="30" t="str">
        <f>IF(A13="","",IF(VLOOKUP(A13,[1]令和3年度契約状況調査票!$F:$AR,26,FALSE)="①公益社団法人","公社",IF(VLOOKUP(A13,[1]令和3年度契約状況調査票!$F:$AR,26,FALSE)="②公益財団法人","公財","")))</f>
        <v/>
      </c>
      <c r="M13" s="30">
        <f>IF(A13="","",VLOOKUP(A13,[1]令和3年度契約状況調査票!$F:$AR,27,FALSE))</f>
        <v>0</v>
      </c>
      <c r="N13" s="30" t="str">
        <f>IF(A13="","",IF(VLOOKUP(A13,[1]令和3年度契約状況調査票!$F:$AR,27,FALSE)="国所管",VLOOKUP(A13,[1]令和3年度契約状況調査票!$F:$AR,21,FALSE),""))</f>
        <v/>
      </c>
      <c r="O13" s="32">
        <f>IF(A13="","",IF(AND(Q13="○",P13="分担契約/単価契約"),"単価契約"&amp;CHAR(10)&amp;"予定調達総額 "&amp;TEXT(VLOOKUP(A13,[1]令和3年度契約状況調査票!$F:$AR,15,FALSE),"#,##0円")&amp;"(B)"&amp;CHAR(10)&amp;"分担契約"&amp;CHAR(10)&amp;VLOOKUP(A13,[1]令和3年度契約状況調査票!$F:$AR,31,FALSE),IF(AND(Q13="○",P13="分担契約"),"分担契約"&amp;CHAR(10)&amp;"契約総額 "&amp;TEXT(VLOOKUP(A13,[1]令和3年度契約状況調査票!$F:$AR,15,FALSE),"#,##0円")&amp;"(B)"&amp;CHAR(10)&amp;VLOOKUP(A13,[1]令和3年度契約状況調査票!$F:$AR,31,FALSE),(IF(P13="分担契約/単価契約","単価契約"&amp;CHAR(10)&amp;"予定調達総額 "&amp;TEXT(VLOOKUP(A13,[1]令和3年度契約状況調査票!$F:$AR,15,FALSE),"#,##0円")&amp;CHAR(10)&amp;"分担契約"&amp;CHAR(10)&amp;VLOOKUP(A13,[1]令和3年度契約状況調査票!$F:$AR,31,FALSE),IF(P13="分担契約","分担契約"&amp;CHAR(10)&amp;"契約総額 "&amp;TEXT(VLOOKUP(A13,[1]令和3年度契約状況調査票!$F:$AR,15,FALSE),"#,##0円")&amp;CHAR(10)&amp;VLOOKUP(A13,[1]令和3年度契約状況調査票!$F:$AR,31,FALSE),IF(P13="単価契約","単価契約"&amp;CHAR(10)&amp;"予定調達総額 "&amp;TEXT(VLOOKUP(A13,[1]令和3年度契約状況調査票!$F:$AR,15,FALSE),"#,##0円")&amp;CHAR(10)&amp;VLOOKUP(A13,[1]令和3年度契約状況調査票!$F:$AR,31,FALSE),VLOOKUP(A13,[1]令和3年度契約状況調査票!$F:$AR,31,FALSE))))))))</f>
        <v>0</v>
      </c>
      <c r="P13" s="51" t="str">
        <f>IF(A13="","",VLOOKUP(A13,[1]令和3年度契約状況調査票!$F:$BY,52,FALSE))</f>
        <v/>
      </c>
      <c r="Q13" s="51" t="str">
        <f>IF(A13="","",IF(VLOOKUP(A13,[1]令和3年度契約状況調査票!$F:$AR,20,FALSE)="②同種の他の契約の予定価格を類推されるおそれがあるため公表しない","×","○"))</f>
        <v>○</v>
      </c>
    </row>
    <row r="14" spans="1:17" s="51" customFormat="1" ht="120.75" customHeight="1" x14ac:dyDescent="0.15">
      <c r="A14" s="66">
        <f>IF(MAX([1]令和3年度契約状況調査票!F9:F252)&gt;=ROW()-5,ROW()-5,"")</f>
        <v>9</v>
      </c>
      <c r="B14" s="23" t="str">
        <f>IF(A14="","",VLOOKUP(A14,[1]令和3年度契約状況調査票!$F:$AR,4,FALSE))</f>
        <v>水道料</v>
      </c>
      <c r="C14" s="24" t="str">
        <f>IF(A14="","",VLOOKUP(A14,[1]令和3年度契約状況調査票!$F:$AR,5,FALSE))</f>
        <v>分任契約担当官
税務大学校大阪研修所　幹事
岸本　哲郎
大阪府枚方市香里ケ丘10丁目1－11</v>
      </c>
      <c r="D14" s="25" t="str">
        <f>IF(A14="","",VLOOKUP(A14,[1]令和3年度契約状況調査票!$F:$AR,8,FALSE))</f>
        <v>－</v>
      </c>
      <c r="E14" s="23" t="str">
        <f>IF(A14="","",VLOOKUP(A14,[1]令和3年度契約状況調査票!$F:$AR,9,FALSE))</f>
        <v>枚方市上下水道局
枚方市中宮北町20-3</v>
      </c>
      <c r="F14" s="26">
        <f>IF(A14="","",VLOOKUP(A14,[1]令和3年度契約状況調査票!$F:$AR,10,FALSE))</f>
        <v>8000020272108</v>
      </c>
      <c r="G14" s="72" t="str">
        <f>IF(A14="","",VLOOKUP(A14,[1]令和3年度契約状況調査票!$F:$AR,30,FALSE))</f>
        <v>予算決算及び会計令第１０２条の２に基づき長期継続契約を行っており、かつ行政需要に適合した供給を行える事業者が特定されており、契約価格の競争による契約相手方の選定を許さないことから、会計法第29条の３第４項に該当するため。</v>
      </c>
      <c r="H14" s="28" t="str">
        <f>IF(A14="","",IF(VLOOKUP(A14,[1]令和3年度契約状況調査票!$F:$AR,20,FALSE)="②同種の他の契約の予定価格を類推されるおそれがあるため公表しない","同種の他の契約の予定価格を類推されるおそれがあるため公表しない",IF(VLOOKUP(A14,[1]令和3年度契約状況調査票!$F:$AR,20,FALSE)="－","－",IF(VLOOKUP(A14,[1]令和3年度契約状況調査票!$F:$AR,6,FALSE)&lt;&gt;"",TEXT(VLOOKUP(A14,[1]令和3年度契約状況調査票!$F:$AR,13,FALSE),"#,##0円")&amp;CHAR(10)&amp;"(A)",VLOOKUP(A14,[1]令和3年度契約状況調査票!$F:$AR,13,FALSE)))))</f>
        <v>－</v>
      </c>
      <c r="I14" s="28" t="str">
        <f>IF(A14="","",VLOOKUP(A14,[1]令和3年度契約状況調査票!$F:$AR,14,FALSE))</f>
        <v>－</v>
      </c>
      <c r="J14" s="30" t="str">
        <f>IF(A14="","",IF(VLOOKUP(A14,[1]令和3年度契約状況調査票!$F:$AR,20,FALSE)="②同種の他の契約の予定価格を類推されるおそれがあるため公表しない","－",IF(VLOOKUP(A14,[1]令和3年度契約状況調査票!$F:$AR,20,FALSE)="－","－",IF(VLOOKUP(A14,[1]令和3年度契約状況調査票!$F:$AR,6,FALSE)&lt;&gt;"",TEXT(VLOOKUP(A14,[1]令和3年度契約状況調査票!$F:$AR,16,FALSE),"#.0%")&amp;CHAR(10)&amp;"(B/A×100)",VLOOKUP(A14,[1]令和3年度契約状況調査票!$F:$AR,16,FALSE)))))</f>
        <v>－</v>
      </c>
      <c r="K14" s="53"/>
      <c r="L14" s="30" t="str">
        <f>IF(A14="","",IF(VLOOKUP(A14,[1]令和3年度契約状況調査票!$F:$AR,26,FALSE)="①公益社団法人","公社",IF(VLOOKUP(A14,[1]令和3年度契約状況調査票!$F:$AR,26,FALSE)="②公益財団法人","公財","")))</f>
        <v/>
      </c>
      <c r="M14" s="30">
        <f>IF(A14="","",VLOOKUP(A14,[1]令和3年度契約状況調査票!$F:$AR,27,FALSE))</f>
        <v>0</v>
      </c>
      <c r="N14" s="30" t="str">
        <f>IF(A14="","",IF(VLOOKUP(A14,[1]令和3年度契約状況調査票!$F:$AR,27,FALSE)="国所管",VLOOKUP(A14,[1]令和3年度契約状況調査票!$F:$AR,21,FALSE),""))</f>
        <v/>
      </c>
      <c r="O14" s="32">
        <f>IF(A14="","",IF(AND(Q14="○",P14="分担契約/単価契約"),"単価契約"&amp;CHAR(10)&amp;"予定調達総額 "&amp;TEXT(VLOOKUP(A14,[1]令和3年度契約状況調査票!$F:$AR,15,FALSE),"#,##0円")&amp;"(B)"&amp;CHAR(10)&amp;"分担契約"&amp;CHAR(10)&amp;VLOOKUP(A14,[1]令和3年度契約状況調査票!$F:$AR,31,FALSE),IF(AND(Q14="○",P14="分担契約"),"分担契約"&amp;CHAR(10)&amp;"契約総額 "&amp;TEXT(VLOOKUP(A14,[1]令和3年度契約状況調査票!$F:$AR,15,FALSE),"#,##0円")&amp;"(B)"&amp;CHAR(10)&amp;VLOOKUP(A14,[1]令和3年度契約状況調査票!$F:$AR,31,FALSE),(IF(P14="分担契約/単価契約","単価契約"&amp;CHAR(10)&amp;"予定調達総額 "&amp;TEXT(VLOOKUP(A14,[1]令和3年度契約状況調査票!$F:$AR,15,FALSE),"#,##0円")&amp;CHAR(10)&amp;"分担契約"&amp;CHAR(10)&amp;VLOOKUP(A14,[1]令和3年度契約状況調査票!$F:$AR,31,FALSE),IF(P14="分担契約","分担契約"&amp;CHAR(10)&amp;"契約総額 "&amp;TEXT(VLOOKUP(A14,[1]令和3年度契約状況調査票!$F:$AR,15,FALSE),"#,##0円")&amp;CHAR(10)&amp;VLOOKUP(A14,[1]令和3年度契約状況調査票!$F:$AR,31,FALSE),IF(P14="単価契約","単価契約"&amp;CHAR(10)&amp;"予定調達総額 "&amp;TEXT(VLOOKUP(A14,[1]令和3年度契約状況調査票!$F:$AR,15,FALSE),"#,##0円")&amp;CHAR(10)&amp;VLOOKUP(A14,[1]令和3年度契約状況調査票!$F:$AR,31,FALSE),VLOOKUP(A14,[1]令和3年度契約状況調査票!$F:$AR,31,FALSE))))))))</f>
        <v>0</v>
      </c>
      <c r="P14" s="51" t="str">
        <f>IF(A14="","",VLOOKUP(A14,[1]令和3年度契約状況調査票!$F:$BY,52,FALSE))</f>
        <v/>
      </c>
    </row>
    <row r="15" spans="1:17" s="51" customFormat="1" ht="120.75" hidden="1" customHeight="1" x14ac:dyDescent="0.15">
      <c r="A15" s="66" t="str">
        <f>IF(MAX([1]令和3年度契約状況調査票!F9:F253)&gt;=ROW()-5,ROW()-5,"")</f>
        <v/>
      </c>
      <c r="B15" s="23" t="str">
        <f>IF(A15="","",VLOOKUP(A15,[1]令和3年度契約状況調査票!$F:$AR,4,FALSE))</f>
        <v/>
      </c>
      <c r="C15" s="24" t="str">
        <f>IF(A15="","",VLOOKUP(A15,[1]令和3年度契約状況調査票!$F:$AR,5,FALSE))</f>
        <v/>
      </c>
      <c r="D15" s="25" t="str">
        <f>IF(A15="","",VLOOKUP(A15,[1]令和3年度契約状況調査票!$F:$AR,8,FALSE))</f>
        <v/>
      </c>
      <c r="E15" s="23" t="str">
        <f>IF(A15="","",VLOOKUP(A15,[1]令和3年度契約状況調査票!$F:$AR,9,FALSE))</f>
        <v/>
      </c>
      <c r="F15" s="26" t="str">
        <f>IF(A15="","",VLOOKUP(A15,[1]令和3年度契約状況調査票!$F:$AR,10,FALSE))</f>
        <v/>
      </c>
      <c r="G15" s="72" t="str">
        <f>IF(A15="","",VLOOKUP(A15,[1]令和3年度契約状況調査票!$F:$AR,30,FALSE))</f>
        <v/>
      </c>
      <c r="H15" s="28" t="str">
        <f>IF(A15="","",IF(VLOOKUP(A15,[1]令和3年度契約状況調査票!$F:$AR,20,FALSE)="②同種の他の契約の予定価格を類推されるおそれがあるため公表しない","同種の他の契約の予定価格を類推されるおそれがあるため公表しない",IF(VLOOKUP(A15,[1]令和3年度契約状況調査票!$F:$AR,20,FALSE)="－","－",IF(VLOOKUP(A15,[1]令和3年度契約状況調査票!$F:$AR,6,FALSE)&lt;&gt;"",TEXT(VLOOKUP(A15,[1]令和3年度契約状況調査票!$F:$AR,13,FALSE),"#,##0円")&amp;CHAR(10)&amp;"(A)",VLOOKUP(A15,[1]令和3年度契約状況調査票!$F:$AR,13,FALSE)))))</f>
        <v/>
      </c>
      <c r="I15" s="28" t="str">
        <f>IF(A15="","",VLOOKUP(A15,[1]令和3年度契約状況調査票!$F:$AR,14,FALSE))</f>
        <v/>
      </c>
      <c r="J15" s="30" t="str">
        <f>IF(A15="","",IF(VLOOKUP(A15,[1]令和3年度契約状況調査票!$F:$AR,20,FALSE)="②同種の他の契約の予定価格を類推されるおそれがあるため公表しない","－",IF(VLOOKUP(A15,[1]令和3年度契約状況調査票!$F:$AR,20,FALSE)="－","－",IF(VLOOKUP(A15,[1]令和3年度契約状況調査票!$F:$AR,6,FALSE)&lt;&gt;"",TEXT(VLOOKUP(A15,[1]令和3年度契約状況調査票!$F:$AR,16,FALSE),"#.0%")&amp;CHAR(10)&amp;"(B/A×100)",VLOOKUP(A15,[1]令和3年度契約状況調査票!$F:$AR,16,FALSE)))))</f>
        <v/>
      </c>
      <c r="K15" s="53"/>
      <c r="L15" s="30" t="str">
        <f>IF(A15="","",IF(VLOOKUP(A15,[1]令和3年度契約状況調査票!$F:$AR,26,FALSE)="①公益社団法人","公社",IF(VLOOKUP(A15,[1]令和3年度契約状況調査票!$F:$AR,26,FALSE)="②公益財団法人","公財","")))</f>
        <v/>
      </c>
      <c r="M15" s="30" t="str">
        <f>IF(A15="","",VLOOKUP(A15,[1]令和3年度契約状況調査票!$F:$AR,27,FALSE))</f>
        <v/>
      </c>
      <c r="N15" s="30" t="str">
        <f>IF(A15="","",IF(VLOOKUP(A15,[1]令和3年度契約状況調査票!$F:$AR,27,FALSE)="国所管",VLOOKUP(A15,[1]令和3年度契約状況調査票!$F:$AR,21,FALSE),""))</f>
        <v/>
      </c>
      <c r="O15" s="32" t="str">
        <f>IF(A15="","",IF(AND(Q15="○",P15="分担契約/単価契約"),"単価契約"&amp;CHAR(10)&amp;"予定調達総額 "&amp;TEXT(VLOOKUP(A15,[1]令和3年度契約状況調査票!$F:$AR,15,FALSE),"#,##0円")&amp;"(B)"&amp;CHAR(10)&amp;"分担契約"&amp;CHAR(10)&amp;VLOOKUP(A15,[1]令和3年度契約状況調査票!$F:$AR,31,FALSE),IF(AND(Q15="○",P15="分担契約"),"分担契約"&amp;CHAR(10)&amp;"契約総額 "&amp;TEXT(VLOOKUP(A15,[1]令和3年度契約状況調査票!$F:$AR,15,FALSE),"#,##0円")&amp;"(B)"&amp;CHAR(10)&amp;VLOOKUP(A15,[1]令和3年度契約状況調査票!$F:$AR,31,FALSE),(IF(P15="分担契約/単価契約","単価契約"&amp;CHAR(10)&amp;"予定調達総額 "&amp;TEXT(VLOOKUP(A15,[1]令和3年度契約状況調査票!$F:$AR,15,FALSE),"#,##0円")&amp;CHAR(10)&amp;"分担契約"&amp;CHAR(10)&amp;VLOOKUP(A15,[1]令和3年度契約状況調査票!$F:$AR,31,FALSE),IF(P15="分担契約","分担契約"&amp;CHAR(10)&amp;"契約総額 "&amp;TEXT(VLOOKUP(A15,[1]令和3年度契約状況調査票!$F:$AR,15,FALSE),"#,##0円")&amp;CHAR(10)&amp;VLOOKUP(A15,[1]令和3年度契約状況調査票!$F:$AR,31,FALSE),IF(P15="単価契約","単価契約"&amp;CHAR(10)&amp;"予定調達総額 "&amp;TEXT(VLOOKUP(A15,[1]令和3年度契約状況調査票!$F:$AR,15,FALSE),"#,##0円")&amp;CHAR(10)&amp;VLOOKUP(A15,[1]令和3年度契約状況調査票!$F:$AR,31,FALSE),VLOOKUP(A15,[1]令和3年度契約状況調査票!$F:$AR,31,FALSE))))))))</f>
        <v/>
      </c>
      <c r="P15" s="51" t="str">
        <f>IF(A15="","",VLOOKUP(A15,[1]令和3年度契約状況調査票!$F:$BY,52,FALSE))</f>
        <v/>
      </c>
    </row>
    <row r="16" spans="1:17" s="51" customFormat="1" ht="67.5" hidden="1" customHeight="1" x14ac:dyDescent="0.15">
      <c r="A16" s="66" t="str">
        <f>IF(MAX([1]令和3年度契約状況調査票!F10:F254)&gt;=ROW()-5,ROW()-5,"")</f>
        <v/>
      </c>
      <c r="B16" s="23" t="str">
        <f>IF(A16="","",VLOOKUP(A16,[1]令和3年度契約状況調査票!$F:$AR,4,FALSE))</f>
        <v/>
      </c>
      <c r="C16" s="24" t="str">
        <f>IF(A16="","",VLOOKUP(A16,[1]令和3年度契約状況調査票!$F:$AR,5,FALSE))</f>
        <v/>
      </c>
      <c r="D16" s="25" t="str">
        <f>IF(A16="","",VLOOKUP(A16,[1]令和3年度契約状況調査票!$F:$AR,8,FALSE))</f>
        <v/>
      </c>
      <c r="E16" s="23" t="str">
        <f>IF(A16="","",VLOOKUP(A16,[1]令和3年度契約状況調査票!$F:$AR,9,FALSE))</f>
        <v/>
      </c>
      <c r="F16" s="26" t="str">
        <f>IF(A16="","",VLOOKUP(A16,[1]令和3年度契約状況調査票!$F:$AR,10,FALSE))</f>
        <v/>
      </c>
      <c r="G16" s="72" t="str">
        <f>IF(A16="","",VLOOKUP(A16,[1]令和3年度契約状況調査票!$F:$AR,30,FALSE))</f>
        <v/>
      </c>
      <c r="H16" s="28" t="str">
        <f>IF(A16="","",IF(VLOOKUP(A16,[1]令和3年度契約状況調査票!$F:$AR,20,FALSE)="②同種の他の契約の予定価格を類推されるおそれがあるため公表しない","同種の他の契約の予定価格を類推されるおそれがあるため公表しない",IF(VLOOKUP(A16,[1]令和3年度契約状況調査票!$F:$AR,20,FALSE)="－","－",IF(VLOOKUP(A16,[1]令和3年度契約状況調査票!$F:$AR,6,FALSE)&lt;&gt;"",TEXT(VLOOKUP(A16,[1]令和3年度契約状況調査票!$F:$AR,13,FALSE),"#,##0円")&amp;CHAR(10)&amp;"(A)",VLOOKUP(A16,[1]令和3年度契約状況調査票!$F:$AR,13,FALSE)))))</f>
        <v/>
      </c>
      <c r="I16" s="28" t="str">
        <f>IF(A16="","",VLOOKUP(A16,[1]令和3年度契約状況調査票!$F:$AR,14,FALSE))</f>
        <v/>
      </c>
      <c r="J16" s="30" t="str">
        <f>IF(A16="","",IF(VLOOKUP(A16,[1]令和3年度契約状況調査票!$F:$AR,20,FALSE)="②同種の他の契約の予定価格を類推されるおそれがあるため公表しない","－",IF(VLOOKUP(A16,[1]令和3年度契約状況調査票!$F:$AR,20,FALSE)="－","－",IF(VLOOKUP(A16,[1]令和3年度契約状況調査票!$F:$AR,6,FALSE)&lt;&gt;"",TEXT(VLOOKUP(A16,[1]令和3年度契約状況調査票!$F:$AR,16,FALSE),"#.0%")&amp;CHAR(10)&amp;"(B/A×100)",VLOOKUP(A16,[1]令和3年度契約状況調査票!$F:$AR,16,FALSE)))))</f>
        <v/>
      </c>
      <c r="K16" s="53"/>
      <c r="L16" s="30" t="str">
        <f>IF(A16="","",IF(VLOOKUP(A16,[1]令和3年度契約状況調査票!$F:$AR,26,FALSE)="①公益社団法人","公社",IF(VLOOKUP(A16,[1]令和3年度契約状況調査票!$F:$AR,26,FALSE)="②公益財団法人","公財","")))</f>
        <v/>
      </c>
      <c r="M16" s="30" t="str">
        <f>IF(A16="","",VLOOKUP(A16,[1]令和3年度契約状況調査票!$F:$AR,27,FALSE))</f>
        <v/>
      </c>
      <c r="N16" s="30" t="str">
        <f>IF(A16="","",IF(VLOOKUP(A16,[1]令和3年度契約状況調査票!$F:$AR,27,FALSE)="国所管",VLOOKUP(A16,[1]令和3年度契約状況調査票!$F:$AR,21,FALSE),""))</f>
        <v/>
      </c>
      <c r="O16" s="32" t="str">
        <f>IF(A16="","",IF(AND(Q16="○",P16="分担契約/単価契約"),"単価契約"&amp;CHAR(10)&amp;"予定調達総額 "&amp;TEXT(VLOOKUP(A16,[1]令和3年度契約状況調査票!$F:$AR,15,FALSE),"#,##0円")&amp;"(B)"&amp;CHAR(10)&amp;"分担契約"&amp;CHAR(10)&amp;VLOOKUP(A16,[1]令和3年度契約状況調査票!$F:$AR,31,FALSE),IF(AND(Q16="○",P16="分担契約"),"分担契約"&amp;CHAR(10)&amp;"契約総額 "&amp;TEXT(VLOOKUP(A16,[1]令和3年度契約状況調査票!$F:$AR,15,FALSE),"#,##0円")&amp;"(B)"&amp;CHAR(10)&amp;VLOOKUP(A16,[1]令和3年度契約状況調査票!$F:$AR,31,FALSE),(IF(P16="分担契約/単価契約","単価契約"&amp;CHAR(10)&amp;"予定調達総額 "&amp;TEXT(VLOOKUP(A16,[1]令和3年度契約状況調査票!$F:$AR,15,FALSE),"#,##0円")&amp;CHAR(10)&amp;"分担契約"&amp;CHAR(10)&amp;VLOOKUP(A16,[1]令和3年度契約状況調査票!$F:$AR,31,FALSE),IF(P16="分担契約","分担契約"&amp;CHAR(10)&amp;"契約総額 "&amp;TEXT(VLOOKUP(A16,[1]令和3年度契約状況調査票!$F:$AR,15,FALSE),"#,##0円")&amp;CHAR(10)&amp;VLOOKUP(A16,[1]令和3年度契約状況調査票!$F:$AR,31,FALSE),IF(P16="単価契約","単価契約"&amp;CHAR(10)&amp;"予定調達総額 "&amp;TEXT(VLOOKUP(A16,[1]令和3年度契約状況調査票!$F:$AR,15,FALSE),"#,##0円")&amp;CHAR(10)&amp;VLOOKUP(A16,[1]令和3年度契約状況調査票!$F:$AR,31,FALSE),VLOOKUP(A16,[1]令和3年度契約状況調査票!$F:$AR,31,FALSE))))))))</f>
        <v/>
      </c>
      <c r="P16" s="51" t="str">
        <f>IF(A16="","",VLOOKUP(A16,[1]令和3年度契約状況調査票!$F:$BY,52,FALSE))</f>
        <v/>
      </c>
    </row>
    <row r="17" spans="1:16" s="51" customFormat="1" ht="60" hidden="1" customHeight="1" x14ac:dyDescent="0.15">
      <c r="A17" s="66" t="str">
        <f>IF(MAX([1]令和3年度契約状況調査票!F11:F255)&gt;=ROW()-5,ROW()-5,"")</f>
        <v/>
      </c>
      <c r="B17" s="23" t="str">
        <f>IF(A17="","",VLOOKUP(A17,[1]令和3年度契約状況調査票!$F:$AR,4,FALSE))</f>
        <v/>
      </c>
      <c r="C17" s="24" t="str">
        <f>IF(A17="","",VLOOKUP(A17,[1]令和3年度契約状況調査票!$F:$AR,5,FALSE))</f>
        <v/>
      </c>
      <c r="D17" s="25" t="str">
        <f>IF(A17="","",VLOOKUP(A17,[1]令和3年度契約状況調査票!$F:$AR,8,FALSE))</f>
        <v/>
      </c>
      <c r="E17" s="23" t="str">
        <f>IF(A17="","",VLOOKUP(A17,[1]令和3年度契約状況調査票!$F:$AR,9,FALSE))</f>
        <v/>
      </c>
      <c r="F17" s="26" t="str">
        <f>IF(A17="","",VLOOKUP(A17,[1]令和3年度契約状況調査票!$F:$AR,10,FALSE))</f>
        <v/>
      </c>
      <c r="G17" s="72" t="str">
        <f>IF(A17="","",VLOOKUP(A17,[1]令和3年度契約状況調査票!$F:$AR,30,FALSE))</f>
        <v/>
      </c>
      <c r="H17" s="28" t="str">
        <f>IF(A17="","",IF(VLOOKUP(A17,[1]令和3年度契約状況調査票!$F:$AR,20,FALSE)="②同種の他の契約の予定価格を類推されるおそれがあるため公表しない","同種の他の契約の予定価格を類推されるおそれがあるため公表しない",IF(VLOOKUP(A17,[1]令和3年度契約状況調査票!$F:$AR,20,FALSE)="－","－",IF(VLOOKUP(A17,[1]令和3年度契約状況調査票!$F:$AR,6,FALSE)&lt;&gt;"",TEXT(VLOOKUP(A17,[1]令和3年度契約状況調査票!$F:$AR,13,FALSE),"#,##0円")&amp;CHAR(10)&amp;"(A)",VLOOKUP(A17,[1]令和3年度契約状況調査票!$F:$AR,13,FALSE)))))</f>
        <v/>
      </c>
      <c r="I17" s="28" t="str">
        <f>IF(A17="","",VLOOKUP(A17,[1]令和3年度契約状況調査票!$F:$AR,14,FALSE))</f>
        <v/>
      </c>
      <c r="J17" s="30" t="str">
        <f>IF(A17="","",IF(VLOOKUP(A17,[1]令和3年度契約状況調査票!$F:$AR,20,FALSE)="②同種の他の契約の予定価格を類推されるおそれがあるため公表しない","－",IF(VLOOKUP(A17,[1]令和3年度契約状況調査票!$F:$AR,20,FALSE)="－","－",IF(VLOOKUP(A17,[1]令和3年度契約状況調査票!$F:$AR,6,FALSE)&lt;&gt;"",TEXT(VLOOKUP(A17,[1]令和3年度契約状況調査票!$F:$AR,16,FALSE),"#.0%")&amp;CHAR(10)&amp;"(B/A×100)",VLOOKUP(A17,[1]令和3年度契約状況調査票!$F:$AR,16,FALSE)))))</f>
        <v/>
      </c>
      <c r="K17" s="53"/>
      <c r="L17" s="30" t="str">
        <f>IF(A17="","",IF(VLOOKUP(A17,[1]令和3年度契約状況調査票!$F:$AR,26,FALSE)="①公益社団法人","公社",IF(VLOOKUP(A17,[1]令和3年度契約状況調査票!$F:$AR,26,FALSE)="②公益財団法人","公財","")))</f>
        <v/>
      </c>
      <c r="M17" s="30" t="str">
        <f>IF(A17="","",VLOOKUP(A17,[1]令和3年度契約状況調査票!$F:$AR,27,FALSE))</f>
        <v/>
      </c>
      <c r="N17" s="30" t="str">
        <f>IF(A17="","",IF(VLOOKUP(A17,[1]令和3年度契約状況調査票!$F:$AR,27,FALSE)="国所管",VLOOKUP(A17,[1]令和3年度契約状況調査票!$F:$AR,21,FALSE),""))</f>
        <v/>
      </c>
      <c r="O17" s="32" t="str">
        <f>IF(A17="","",IF(AND(Q17="○",P17="分担契約/単価契約"),"単価契約"&amp;CHAR(10)&amp;"予定調達総額 "&amp;TEXT(VLOOKUP(A17,[1]令和3年度契約状況調査票!$F:$AR,15,FALSE),"#,##0円")&amp;"(B)"&amp;CHAR(10)&amp;"分担契約"&amp;CHAR(10)&amp;VLOOKUP(A17,[1]令和3年度契約状況調査票!$F:$AR,31,FALSE),IF(AND(Q17="○",P17="分担契約"),"分担契約"&amp;CHAR(10)&amp;"契約総額 "&amp;TEXT(VLOOKUP(A17,[1]令和3年度契約状況調査票!$F:$AR,15,FALSE),"#,##0円")&amp;"(B)"&amp;CHAR(10)&amp;VLOOKUP(A17,[1]令和3年度契約状況調査票!$F:$AR,31,FALSE),(IF(P17="分担契約/単価契約","単価契約"&amp;CHAR(10)&amp;"予定調達総額 "&amp;TEXT(VLOOKUP(A17,[1]令和3年度契約状況調査票!$F:$AR,15,FALSE),"#,##0円")&amp;CHAR(10)&amp;"分担契約"&amp;CHAR(10)&amp;VLOOKUP(A17,[1]令和3年度契約状況調査票!$F:$AR,31,FALSE),IF(P17="分担契約","分担契約"&amp;CHAR(10)&amp;"契約総額 "&amp;TEXT(VLOOKUP(A17,[1]令和3年度契約状況調査票!$F:$AR,15,FALSE),"#,##0円")&amp;CHAR(10)&amp;VLOOKUP(A17,[1]令和3年度契約状況調査票!$F:$AR,31,FALSE),IF(P17="単価契約","単価契約"&amp;CHAR(10)&amp;"予定調達総額 "&amp;TEXT(VLOOKUP(A17,[1]令和3年度契約状況調査票!$F:$AR,15,FALSE),"#,##0円")&amp;CHAR(10)&amp;VLOOKUP(A17,[1]令和3年度契約状況調査票!$F:$AR,31,FALSE),VLOOKUP(A17,[1]令和3年度契約状況調査票!$F:$AR,31,FALSE))))))))</f>
        <v/>
      </c>
      <c r="P17" s="51" t="str">
        <f>IF(A17="","",VLOOKUP(A17,[1]令和3年度契約状況調査票!$F:$BY,52,FALSE))</f>
        <v/>
      </c>
    </row>
    <row r="18" spans="1:16" s="51" customFormat="1" ht="60" hidden="1" customHeight="1" x14ac:dyDescent="0.15">
      <c r="A18" s="66" t="str">
        <f>IF(MAX([1]令和3年度契約状況調査票!F12:F256)&gt;=ROW()-5,ROW()-5,"")</f>
        <v/>
      </c>
      <c r="B18" s="23" t="str">
        <f>IF(A18="","",VLOOKUP(A18,[1]令和3年度契約状況調査票!$F:$AR,4,FALSE))</f>
        <v/>
      </c>
      <c r="C18" s="24" t="str">
        <f>IF(A18="","",VLOOKUP(A18,[1]令和3年度契約状況調査票!$F:$AR,5,FALSE))</f>
        <v/>
      </c>
      <c r="D18" s="25" t="str">
        <f>IF(A18="","",VLOOKUP(A18,[1]令和3年度契約状況調査票!$F:$AR,8,FALSE))</f>
        <v/>
      </c>
      <c r="E18" s="23" t="str">
        <f>IF(A18="","",VLOOKUP(A18,[1]令和3年度契約状況調査票!$F:$AR,9,FALSE))</f>
        <v/>
      </c>
      <c r="F18" s="26" t="str">
        <f>IF(A18="","",VLOOKUP(A18,[1]令和3年度契約状況調査票!$F:$AR,10,FALSE))</f>
        <v/>
      </c>
      <c r="G18" s="72" t="str">
        <f>IF(A18="","",VLOOKUP(A18,[1]令和3年度契約状況調査票!$F:$AR,30,FALSE))</f>
        <v/>
      </c>
      <c r="H18" s="28" t="str">
        <f>IF(A18="","",IF(VLOOKUP(A18,[1]令和3年度契約状況調査票!$F:$AR,20,FALSE)="②同種の他の契約の予定価格を類推されるおそれがあるため公表しない","同種の他の契約の予定価格を類推されるおそれがあるため公表しない",IF(VLOOKUP(A18,[1]令和3年度契約状況調査票!$F:$AR,20,FALSE)="－","－",IF(VLOOKUP(A18,[1]令和3年度契約状況調査票!$F:$AR,6,FALSE)&lt;&gt;"",TEXT(VLOOKUP(A18,[1]令和3年度契約状況調査票!$F:$AR,13,FALSE),"#,##0円")&amp;CHAR(10)&amp;"(A)",VLOOKUP(A18,[1]令和3年度契約状況調査票!$F:$AR,13,FALSE)))))</f>
        <v/>
      </c>
      <c r="I18" s="28" t="str">
        <f>IF(A18="","",VLOOKUP(A18,[1]令和3年度契約状況調査票!$F:$AR,14,FALSE))</f>
        <v/>
      </c>
      <c r="J18" s="30" t="str">
        <f>IF(A18="","",IF(VLOOKUP(A18,[1]令和3年度契約状況調査票!$F:$AR,20,FALSE)="②同種の他の契約の予定価格を類推されるおそれがあるため公表しない","－",IF(VLOOKUP(A18,[1]令和3年度契約状況調査票!$F:$AR,20,FALSE)="－","－",IF(VLOOKUP(A18,[1]令和3年度契約状況調査票!$F:$AR,6,FALSE)&lt;&gt;"",TEXT(VLOOKUP(A18,[1]令和3年度契約状況調査票!$F:$AR,16,FALSE),"#.0%")&amp;CHAR(10)&amp;"(B/A×100)",VLOOKUP(A18,[1]令和3年度契約状況調査票!$F:$AR,16,FALSE)))))</f>
        <v/>
      </c>
      <c r="K18" s="53"/>
      <c r="L18" s="30" t="str">
        <f>IF(A18="","",IF(VLOOKUP(A18,[1]令和3年度契約状況調査票!$F:$AR,26,FALSE)="①公益社団法人","公社",IF(VLOOKUP(A18,[1]令和3年度契約状況調査票!$F:$AR,26,FALSE)="②公益財団法人","公財","")))</f>
        <v/>
      </c>
      <c r="M18" s="30" t="str">
        <f>IF(A18="","",VLOOKUP(A18,[1]令和3年度契約状況調査票!$F:$AR,27,FALSE))</f>
        <v/>
      </c>
      <c r="N18" s="30" t="str">
        <f>IF(A18="","",IF(VLOOKUP(A18,[1]令和3年度契約状況調査票!$F:$AR,27,FALSE)="国所管",VLOOKUP(A18,[1]令和3年度契約状況調査票!$F:$AR,21,FALSE),""))</f>
        <v/>
      </c>
      <c r="O18" s="32" t="str">
        <f>IF(A18="","",IF(AND(Q18="○",P18="分担契約/単価契約"),"単価契約"&amp;CHAR(10)&amp;"予定調達総額 "&amp;TEXT(VLOOKUP(A18,[1]令和3年度契約状況調査票!$F:$AR,15,FALSE),"#,##0円")&amp;"(B)"&amp;CHAR(10)&amp;"分担契約"&amp;CHAR(10)&amp;VLOOKUP(A18,[1]令和3年度契約状況調査票!$F:$AR,31,FALSE),IF(AND(Q18="○",P18="分担契約"),"分担契約"&amp;CHAR(10)&amp;"契約総額 "&amp;TEXT(VLOOKUP(A18,[1]令和3年度契約状況調査票!$F:$AR,15,FALSE),"#,##0円")&amp;"(B)"&amp;CHAR(10)&amp;VLOOKUP(A18,[1]令和3年度契約状況調査票!$F:$AR,31,FALSE),(IF(P18="分担契約/単価契約","単価契約"&amp;CHAR(10)&amp;"予定調達総額 "&amp;TEXT(VLOOKUP(A18,[1]令和3年度契約状況調査票!$F:$AR,15,FALSE),"#,##0円")&amp;CHAR(10)&amp;"分担契約"&amp;CHAR(10)&amp;VLOOKUP(A18,[1]令和3年度契約状況調査票!$F:$AR,31,FALSE),IF(P18="分担契約","分担契約"&amp;CHAR(10)&amp;"契約総額 "&amp;TEXT(VLOOKUP(A18,[1]令和3年度契約状況調査票!$F:$AR,15,FALSE),"#,##0円")&amp;CHAR(10)&amp;VLOOKUP(A18,[1]令和3年度契約状況調査票!$F:$AR,31,FALSE),IF(P18="単価契約","単価契約"&amp;CHAR(10)&amp;"予定調達総額 "&amp;TEXT(VLOOKUP(A18,[1]令和3年度契約状況調査票!$F:$AR,15,FALSE),"#,##0円")&amp;CHAR(10)&amp;VLOOKUP(A18,[1]令和3年度契約状況調査票!$F:$AR,31,FALSE),VLOOKUP(A18,[1]令和3年度契約状況調査票!$F:$AR,31,FALSE))))))))</f>
        <v/>
      </c>
      <c r="P18" s="51" t="str">
        <f>IF(A18="","",VLOOKUP(A18,[1]令和3年度契約状況調査票!$F:$BY,52,FALSE))</f>
        <v/>
      </c>
    </row>
    <row r="19" spans="1:16" s="51" customFormat="1" ht="96.75" hidden="1" customHeight="1" x14ac:dyDescent="0.15">
      <c r="A19" s="66" t="str">
        <f>IF(MAX([1]令和3年度契約状況調査票!F13:F257)&gt;=ROW()-5,ROW()-5,"")</f>
        <v/>
      </c>
      <c r="B19" s="23" t="str">
        <f>IF(A19="","",VLOOKUP(A19,[1]令和3年度契約状況調査票!$F:$AR,4,FALSE))</f>
        <v/>
      </c>
      <c r="C19" s="24" t="str">
        <f>IF(A19="","",VLOOKUP(A19,[1]令和3年度契約状況調査票!$F:$AR,5,FALSE))</f>
        <v/>
      </c>
      <c r="D19" s="25" t="str">
        <f>IF(A19="","",VLOOKUP(A19,[1]令和3年度契約状況調査票!$F:$AR,8,FALSE))</f>
        <v/>
      </c>
      <c r="E19" s="23" t="str">
        <f>IF(A19="","",VLOOKUP(A19,[1]令和3年度契約状況調査票!$F:$AR,9,FALSE))</f>
        <v/>
      </c>
      <c r="F19" s="26" t="str">
        <f>IF(A19="","",VLOOKUP(A19,[1]令和3年度契約状況調査票!$F:$AR,10,FALSE))</f>
        <v/>
      </c>
      <c r="G19" s="72" t="str">
        <f>IF(A19="","",VLOOKUP(A19,[1]令和3年度契約状況調査票!$F:$AR,30,FALSE))</f>
        <v/>
      </c>
      <c r="H19" s="28" t="str">
        <f>IF(A19="","",IF(VLOOKUP(A19,[1]令和3年度契約状況調査票!$F:$AR,20,FALSE)="②同種の他の契約の予定価格を類推されるおそれがあるため公表しない","同種の他の契約の予定価格を類推されるおそれがあるため公表しない",IF(VLOOKUP(A19,[1]令和3年度契約状況調査票!$F:$AR,20,FALSE)="－","－",IF(VLOOKUP(A19,[1]令和3年度契約状況調査票!$F:$AR,6,FALSE)&lt;&gt;"",TEXT(VLOOKUP(A19,[1]令和3年度契約状況調査票!$F:$AR,13,FALSE),"#,##0円")&amp;CHAR(10)&amp;"(A)",VLOOKUP(A19,[1]令和3年度契約状況調査票!$F:$AR,13,FALSE)))))</f>
        <v/>
      </c>
      <c r="I19" s="28" t="str">
        <f>IF(A19="","",VLOOKUP(A19,[1]令和3年度契約状況調査票!$F:$AR,14,FALSE))</f>
        <v/>
      </c>
      <c r="J19" s="30" t="str">
        <f>IF(A19="","",IF(VLOOKUP(A19,[1]令和3年度契約状況調査票!$F:$AR,20,FALSE)="②同種の他の契約の予定価格を類推されるおそれがあるため公表しない","－",IF(VLOOKUP(A19,[1]令和3年度契約状況調査票!$F:$AR,20,FALSE)="－","－",IF(VLOOKUP(A19,[1]令和3年度契約状況調査票!$F:$AR,6,FALSE)&lt;&gt;"",TEXT(VLOOKUP(A19,[1]令和3年度契約状況調査票!$F:$AR,16,FALSE),"#.0%")&amp;CHAR(10)&amp;"(B/A×100)",VLOOKUP(A19,[1]令和3年度契約状況調査票!$F:$AR,16,FALSE)))))</f>
        <v/>
      </c>
      <c r="K19" s="53"/>
      <c r="L19" s="30" t="str">
        <f>IF(A19="","",IF(VLOOKUP(A19,[1]令和3年度契約状況調査票!$F:$AR,26,FALSE)="①公益社団法人","公社",IF(VLOOKUP(A19,[1]令和3年度契約状況調査票!$F:$AR,26,FALSE)="②公益財団法人","公財","")))</f>
        <v/>
      </c>
      <c r="M19" s="30" t="str">
        <f>IF(A19="","",VLOOKUP(A19,[1]令和3年度契約状況調査票!$F:$AR,27,FALSE))</f>
        <v/>
      </c>
      <c r="N19" s="30" t="str">
        <f>IF(A19="","",IF(VLOOKUP(A19,[1]令和3年度契約状況調査票!$F:$AR,27,FALSE)="国所管",VLOOKUP(A19,[1]令和3年度契約状況調査票!$F:$AR,21,FALSE),""))</f>
        <v/>
      </c>
      <c r="O19" s="32" t="str">
        <f>IF(A19="","",IF(AND(Q19="○",P19="分担契約/単価契約"),"単価契約"&amp;CHAR(10)&amp;"予定調達総額 "&amp;TEXT(VLOOKUP(A19,[1]令和3年度契約状況調査票!$F:$AR,15,FALSE),"#,##0円")&amp;"(B)"&amp;CHAR(10)&amp;"分担契約"&amp;CHAR(10)&amp;VLOOKUP(A19,[1]令和3年度契約状況調査票!$F:$AR,31,FALSE),IF(AND(Q19="○",P19="分担契約"),"分担契約"&amp;CHAR(10)&amp;"契約総額 "&amp;TEXT(VLOOKUP(A19,[1]令和3年度契約状況調査票!$F:$AR,15,FALSE),"#,##0円")&amp;"(B)"&amp;CHAR(10)&amp;VLOOKUP(A19,[1]令和3年度契約状況調査票!$F:$AR,31,FALSE),(IF(P19="分担契約/単価契約","単価契約"&amp;CHAR(10)&amp;"予定調達総額 "&amp;TEXT(VLOOKUP(A19,[1]令和3年度契約状況調査票!$F:$AR,15,FALSE),"#,##0円")&amp;CHAR(10)&amp;"分担契約"&amp;CHAR(10)&amp;VLOOKUP(A19,[1]令和3年度契約状況調査票!$F:$AR,31,FALSE),IF(P19="分担契約","分担契約"&amp;CHAR(10)&amp;"契約総額 "&amp;TEXT(VLOOKUP(A19,[1]令和3年度契約状況調査票!$F:$AR,15,FALSE),"#,##0円")&amp;CHAR(10)&amp;VLOOKUP(A19,[1]令和3年度契約状況調査票!$F:$AR,31,FALSE),IF(P19="単価契約","単価契約"&amp;CHAR(10)&amp;"予定調達総額 "&amp;TEXT(VLOOKUP(A19,[1]令和3年度契約状況調査票!$F:$AR,15,FALSE),"#,##0円")&amp;CHAR(10)&amp;VLOOKUP(A19,[1]令和3年度契約状況調査票!$F:$AR,31,FALSE),VLOOKUP(A19,[1]令和3年度契約状況調査票!$F:$AR,31,FALSE))))))))</f>
        <v/>
      </c>
      <c r="P19" s="51" t="str">
        <f>IF(A19="","",VLOOKUP(A19,[1]令和3年度契約状況調査票!$F:$BY,52,FALSE))</f>
        <v/>
      </c>
    </row>
    <row r="20" spans="1:16" s="51" customFormat="1" ht="120.75" hidden="1" customHeight="1" x14ac:dyDescent="0.15">
      <c r="A20" s="66" t="str">
        <f>IF(MAX([1]令和3年度契約状況調査票!F14:F258)&gt;=ROW()-5,ROW()-5,"")</f>
        <v/>
      </c>
      <c r="B20" s="23" t="str">
        <f>IF(A20="","",VLOOKUP(A20,[1]令和3年度契約状況調査票!$F:$AR,4,FALSE))</f>
        <v/>
      </c>
      <c r="C20" s="24" t="str">
        <f>IF(A20="","",VLOOKUP(A20,[1]令和3年度契約状況調査票!$F:$AR,5,FALSE))</f>
        <v/>
      </c>
      <c r="D20" s="25" t="str">
        <f>IF(A20="","",VLOOKUP(A20,[1]令和3年度契約状況調査票!$F:$AR,8,FALSE))</f>
        <v/>
      </c>
      <c r="E20" s="23" t="str">
        <f>IF(A20="","",VLOOKUP(A20,[1]令和3年度契約状況調査票!$F:$AR,9,FALSE))</f>
        <v/>
      </c>
      <c r="F20" s="26" t="str">
        <f>IF(A20="","",VLOOKUP(A20,[1]令和3年度契約状況調査票!$F:$AR,10,FALSE))</f>
        <v/>
      </c>
      <c r="G20" s="72" t="str">
        <f>IF(A20="","",VLOOKUP(A20,[1]令和3年度契約状況調査票!$F:$AR,30,FALSE))</f>
        <v/>
      </c>
      <c r="H20" s="28" t="str">
        <f>IF(A20="","",IF(VLOOKUP(A20,[1]令和3年度契約状況調査票!$F:$AR,20,FALSE)="②同種の他の契約の予定価格を類推されるおそれがあるため公表しない","同種の他の契約の予定価格を類推されるおそれがあるため公表しない",IF(VLOOKUP(A20,[1]令和3年度契約状況調査票!$F:$AR,20,FALSE)="－","－",IF(VLOOKUP(A20,[1]令和3年度契約状況調査票!$F:$AR,6,FALSE)&lt;&gt;"",TEXT(VLOOKUP(A20,[1]令和3年度契約状況調査票!$F:$AR,13,FALSE),"#,##0円")&amp;CHAR(10)&amp;"(A)",VLOOKUP(A20,[1]令和3年度契約状況調査票!$F:$AR,13,FALSE)))))</f>
        <v/>
      </c>
      <c r="I20" s="28" t="str">
        <f>IF(A20="","",VLOOKUP(A20,[1]令和3年度契約状況調査票!$F:$AR,14,FALSE))</f>
        <v/>
      </c>
      <c r="J20" s="30" t="str">
        <f>IF(A20="","",IF(VLOOKUP(A20,[1]令和3年度契約状況調査票!$F:$AR,20,FALSE)="②同種の他の契約の予定価格を類推されるおそれがあるため公表しない","－",IF(VLOOKUP(A20,[1]令和3年度契約状況調査票!$F:$AR,20,FALSE)="－","－",IF(VLOOKUP(A20,[1]令和3年度契約状況調査票!$F:$AR,6,FALSE)&lt;&gt;"",TEXT(VLOOKUP(A20,[1]令和3年度契約状況調査票!$F:$AR,16,FALSE),"#.0%")&amp;CHAR(10)&amp;"(B/A×100)",VLOOKUP(A20,[1]令和3年度契約状況調査票!$F:$AR,16,FALSE)))))</f>
        <v/>
      </c>
      <c r="K20" s="53"/>
      <c r="L20" s="30" t="str">
        <f>IF(A20="","",IF(VLOOKUP(A20,[1]令和3年度契約状況調査票!$F:$AR,26,FALSE)="①公益社団法人","公社",IF(VLOOKUP(A20,[1]令和3年度契約状況調査票!$F:$AR,26,FALSE)="②公益財団法人","公財","")))</f>
        <v/>
      </c>
      <c r="M20" s="30" t="str">
        <f>IF(A20="","",VLOOKUP(A20,[1]令和3年度契約状況調査票!$F:$AR,27,FALSE))</f>
        <v/>
      </c>
      <c r="N20" s="30" t="str">
        <f>IF(A20="","",IF(VLOOKUP(A20,[1]令和3年度契約状況調査票!$F:$AR,27,FALSE)="国所管",VLOOKUP(A20,[1]令和3年度契約状況調査票!$F:$AR,21,FALSE),""))</f>
        <v/>
      </c>
      <c r="O20" s="32" t="str">
        <f>IF(A20="","",IF(AND(Q20="○",P20="分担契約/単価契約"),"単価契約"&amp;CHAR(10)&amp;"予定調達総額 "&amp;TEXT(VLOOKUP(A20,[1]令和3年度契約状況調査票!$F:$AR,15,FALSE),"#,##0円")&amp;"(B)"&amp;CHAR(10)&amp;"分担契約"&amp;CHAR(10)&amp;VLOOKUP(A20,[1]令和3年度契約状況調査票!$F:$AR,31,FALSE),IF(AND(Q20="○",P20="分担契約"),"分担契約"&amp;CHAR(10)&amp;"契約総額 "&amp;TEXT(VLOOKUP(A20,[1]令和3年度契約状況調査票!$F:$AR,15,FALSE),"#,##0円")&amp;"(B)"&amp;CHAR(10)&amp;VLOOKUP(A20,[1]令和3年度契約状況調査票!$F:$AR,31,FALSE),(IF(P20="分担契約/単価契約","単価契約"&amp;CHAR(10)&amp;"予定調達総額 "&amp;TEXT(VLOOKUP(A20,[1]令和3年度契約状況調査票!$F:$AR,15,FALSE),"#,##0円")&amp;CHAR(10)&amp;"分担契約"&amp;CHAR(10)&amp;VLOOKUP(A20,[1]令和3年度契約状況調査票!$F:$AR,31,FALSE),IF(P20="分担契約","分担契約"&amp;CHAR(10)&amp;"契約総額 "&amp;TEXT(VLOOKUP(A20,[1]令和3年度契約状況調査票!$F:$AR,15,FALSE),"#,##0円")&amp;CHAR(10)&amp;VLOOKUP(A20,[1]令和3年度契約状況調査票!$F:$AR,31,FALSE),IF(P20="単価契約","単価契約"&amp;CHAR(10)&amp;"予定調達総額 "&amp;TEXT(VLOOKUP(A20,[1]令和3年度契約状況調査票!$F:$AR,15,FALSE),"#,##0円")&amp;CHAR(10)&amp;VLOOKUP(A20,[1]令和3年度契約状況調査票!$F:$AR,31,FALSE),VLOOKUP(A20,[1]令和3年度契約状況調査票!$F:$AR,31,FALSE))))))))</f>
        <v/>
      </c>
      <c r="P20" s="51" t="str">
        <f>IF(A20="","",VLOOKUP(A20,[1]令和3年度契約状況調査票!$F:$BY,52,FALSE))</f>
        <v/>
      </c>
    </row>
    <row r="21" spans="1:16" s="51" customFormat="1" ht="86.25" hidden="1" customHeight="1" x14ac:dyDescent="0.15">
      <c r="A21" s="66" t="str">
        <f>IF(MAX([1]令和3年度契約状況調査票!F14:F259)&gt;=ROW()-5,ROW()-5,"")</f>
        <v/>
      </c>
      <c r="B21" s="23" t="str">
        <f>IF(A21="","",VLOOKUP(A21,[1]令和3年度契約状況調査票!$F:$AR,4,FALSE))</f>
        <v/>
      </c>
      <c r="C21" s="24" t="str">
        <f>IF(A21="","",VLOOKUP(A21,[1]令和3年度契約状況調査票!$F:$AR,5,FALSE))</f>
        <v/>
      </c>
      <c r="D21" s="25" t="str">
        <f>IF(A21="","",VLOOKUP(A21,[1]令和3年度契約状況調査票!$F:$AR,8,FALSE))</f>
        <v/>
      </c>
      <c r="E21" s="23" t="str">
        <f>IF(A21="","",VLOOKUP(A21,[1]令和3年度契約状況調査票!$F:$AR,9,FALSE))</f>
        <v/>
      </c>
      <c r="F21" s="26" t="str">
        <f>IF(A21="","",VLOOKUP(A21,[1]令和3年度契約状況調査票!$F:$AR,10,FALSE))</f>
        <v/>
      </c>
      <c r="G21" s="72" t="str">
        <f>IF(A21="","",VLOOKUP(A21,[1]令和3年度契約状況調査票!$F:$AR,30,FALSE))</f>
        <v/>
      </c>
      <c r="H21" s="28" t="str">
        <f>IF(A21="","",IF(VLOOKUP(A21,[1]令和3年度契約状況調査票!$F:$AR,20,FALSE)="②同種の他の契約の予定価格を類推されるおそれがあるため公表しない","同種の他の契約の予定価格を類推されるおそれがあるため公表しない",IF(VLOOKUP(A21,[1]令和3年度契約状況調査票!$F:$AR,20,FALSE)="－","－",IF(VLOOKUP(A21,[1]令和3年度契約状況調査票!$F:$AR,6,FALSE)&lt;&gt;"",TEXT(VLOOKUP(A21,[1]令和3年度契約状況調査票!$F:$AR,13,FALSE),"#,##0円")&amp;CHAR(10)&amp;"(A)",VLOOKUP(A21,[1]令和3年度契約状況調査票!$F:$AR,13,FALSE)))))</f>
        <v/>
      </c>
      <c r="I21" s="28" t="str">
        <f>IF(A21="","",VLOOKUP(A21,[1]令和3年度契約状況調査票!$F:$AR,14,FALSE))</f>
        <v/>
      </c>
      <c r="J21" s="30" t="str">
        <f>IF(A21="","",IF(VLOOKUP(A21,[1]令和3年度契約状況調査票!$F:$AR,20,FALSE)="②同種の他の契約の予定価格を類推されるおそれがあるため公表しない","－",IF(VLOOKUP(A21,[1]令和3年度契約状況調査票!$F:$AR,20,FALSE)="－","－",IF(VLOOKUP(A21,[1]令和3年度契約状況調査票!$F:$AR,6,FALSE)&lt;&gt;"",TEXT(VLOOKUP(A21,[1]令和3年度契約状況調査票!$F:$AR,16,FALSE),"#.0%")&amp;CHAR(10)&amp;"(B/A×100)",VLOOKUP(A21,[1]令和3年度契約状況調査票!$F:$AR,16,FALSE)))))</f>
        <v/>
      </c>
      <c r="K21" s="53"/>
      <c r="L21" s="30" t="str">
        <f>IF(A21="","",IF(VLOOKUP(A21,[1]令和3年度契約状況調査票!$F:$AR,26,FALSE)="①公益社団法人","公社",IF(VLOOKUP(A21,[1]令和3年度契約状況調査票!$F:$AR,26,FALSE)="②公益財団法人","公財","")))</f>
        <v/>
      </c>
      <c r="M21" s="30" t="str">
        <f>IF(A21="","",VLOOKUP(A21,[1]令和3年度契約状況調査票!$F:$AR,27,FALSE))</f>
        <v/>
      </c>
      <c r="N21" s="30" t="str">
        <f>IF(A21="","",IF(VLOOKUP(A21,[1]令和3年度契約状況調査票!$F:$AR,27,FALSE)="国所管",VLOOKUP(A21,[1]令和3年度契約状況調査票!$F:$AR,21,FALSE),""))</f>
        <v/>
      </c>
      <c r="O21" s="32" t="str">
        <f>IF(A21="","",IF(AND(Q21="○",P21="分担契約/単価契約"),"単価契約"&amp;CHAR(10)&amp;"予定調達総額 "&amp;TEXT(VLOOKUP(A21,[1]令和3年度契約状況調査票!$F:$AR,15,FALSE),"#,##0円")&amp;"(B)"&amp;CHAR(10)&amp;"分担契約"&amp;CHAR(10)&amp;VLOOKUP(A21,[1]令和3年度契約状況調査票!$F:$AR,31,FALSE),IF(AND(Q21="○",P21="分担契約"),"分担契約"&amp;CHAR(10)&amp;"契約総額 "&amp;TEXT(VLOOKUP(A21,[1]令和3年度契約状況調査票!$F:$AR,15,FALSE),"#,##0円")&amp;"(B)"&amp;CHAR(10)&amp;VLOOKUP(A21,[1]令和3年度契約状況調査票!$F:$AR,31,FALSE),(IF(P21="分担契約/単価契約","単価契約"&amp;CHAR(10)&amp;"予定調達総額 "&amp;TEXT(VLOOKUP(A21,[1]令和3年度契約状況調査票!$F:$AR,15,FALSE),"#,##0円")&amp;CHAR(10)&amp;"分担契約"&amp;CHAR(10)&amp;VLOOKUP(A21,[1]令和3年度契約状況調査票!$F:$AR,31,FALSE),IF(P21="分担契約","分担契約"&amp;CHAR(10)&amp;"契約総額 "&amp;TEXT(VLOOKUP(A21,[1]令和3年度契約状況調査票!$F:$AR,15,FALSE),"#,##0円")&amp;CHAR(10)&amp;VLOOKUP(A21,[1]令和3年度契約状況調査票!$F:$AR,31,FALSE),IF(P21="単価契約","単価契約"&amp;CHAR(10)&amp;"予定調達総額 "&amp;TEXT(VLOOKUP(A21,[1]令和3年度契約状況調査票!$F:$AR,15,FALSE),"#,##0円")&amp;CHAR(10)&amp;VLOOKUP(A21,[1]令和3年度契約状況調査票!$F:$AR,31,FALSE),VLOOKUP(A21,[1]令和3年度契約状況調査票!$F:$AR,31,FALSE))))))))</f>
        <v/>
      </c>
      <c r="P21" s="51" t="str">
        <f>IF(A21="","",VLOOKUP(A21,[1]令和3年度契約状況調査票!$F:$BY,52,FALSE))</f>
        <v/>
      </c>
    </row>
    <row r="22" spans="1:16" s="51" customFormat="1" ht="102" hidden="1" customHeight="1" x14ac:dyDescent="0.15">
      <c r="A22" s="66" t="str">
        <f>IF(MAX([1]令和3年度契約状況調査票!F15:F260)&gt;=ROW()-5,ROW()-5,"")</f>
        <v/>
      </c>
      <c r="B22" s="23" t="str">
        <f>IF(A22="","",VLOOKUP(A22,[1]令和3年度契約状況調査票!$F:$AR,4,FALSE))</f>
        <v/>
      </c>
      <c r="C22" s="24" t="str">
        <f>IF(A22="","",VLOOKUP(A22,[1]令和3年度契約状況調査票!$F:$AR,5,FALSE))</f>
        <v/>
      </c>
      <c r="D22" s="25" t="str">
        <f>IF(A22="","",VLOOKUP(A22,[1]令和3年度契約状況調査票!$F:$AR,8,FALSE))</f>
        <v/>
      </c>
      <c r="E22" s="23" t="str">
        <f>IF(A22="","",VLOOKUP(A22,[1]令和3年度契約状況調査票!$F:$AR,9,FALSE))</f>
        <v/>
      </c>
      <c r="F22" s="26" t="str">
        <f>IF(A22="","",VLOOKUP(A22,[1]令和3年度契約状況調査票!$F:$AR,10,FALSE))</f>
        <v/>
      </c>
      <c r="G22" s="72" t="str">
        <f>IF(A22="","",VLOOKUP(A22,[1]令和3年度契約状況調査票!$F:$AR,30,FALSE))</f>
        <v/>
      </c>
      <c r="H22" s="28" t="str">
        <f>IF(A22="","",IF(VLOOKUP(A22,[1]令和3年度契約状況調査票!$F:$AR,20,FALSE)="②同種の他の契約の予定価格を類推されるおそれがあるため公表しない","同種の他の契約の予定価格を類推されるおそれがあるため公表しない",IF(VLOOKUP(A22,[1]令和3年度契約状況調査票!$F:$AR,20,FALSE)="－","－",IF(VLOOKUP(A22,[1]令和3年度契約状況調査票!$F:$AR,6,FALSE)&lt;&gt;"",TEXT(VLOOKUP(A22,[1]令和3年度契約状況調査票!$F:$AR,13,FALSE),"#,##0円")&amp;CHAR(10)&amp;"(A)",VLOOKUP(A22,[1]令和3年度契約状況調査票!$F:$AR,13,FALSE)))))</f>
        <v/>
      </c>
      <c r="I22" s="28" t="str">
        <f>IF(A22="","",VLOOKUP(A22,[1]令和3年度契約状況調査票!$F:$AR,14,FALSE))</f>
        <v/>
      </c>
      <c r="J22" s="30" t="str">
        <f>IF(A22="","",IF(VLOOKUP(A22,[1]令和3年度契約状況調査票!$F:$AR,20,FALSE)="②同種の他の契約の予定価格を類推されるおそれがあるため公表しない","－",IF(VLOOKUP(A22,[1]令和3年度契約状況調査票!$F:$AR,20,FALSE)="－","－",IF(VLOOKUP(A22,[1]令和3年度契約状況調査票!$F:$AR,6,FALSE)&lt;&gt;"",TEXT(VLOOKUP(A22,[1]令和3年度契約状況調査票!$F:$AR,16,FALSE),"#.0%")&amp;CHAR(10)&amp;"(B/A×100)",VLOOKUP(A22,[1]令和3年度契約状況調査票!$F:$AR,16,FALSE)))))</f>
        <v/>
      </c>
      <c r="K22" s="53"/>
      <c r="L22" s="30" t="str">
        <f>IF(A22="","",IF(VLOOKUP(A22,[1]令和3年度契約状況調査票!$F:$AR,26,FALSE)="①公益社団法人","公社",IF(VLOOKUP(A22,[1]令和3年度契約状況調査票!$F:$AR,26,FALSE)="②公益財団法人","公財","")))</f>
        <v/>
      </c>
      <c r="M22" s="30" t="str">
        <f>IF(A22="","",VLOOKUP(A22,[1]令和3年度契約状況調査票!$F:$AR,27,FALSE))</f>
        <v/>
      </c>
      <c r="N22" s="30" t="str">
        <f>IF(A22="","",IF(VLOOKUP(A22,[1]令和3年度契約状況調査票!$F:$AR,27,FALSE)="国所管",VLOOKUP(A22,[1]令和3年度契約状況調査票!$F:$AR,21,FALSE),""))</f>
        <v/>
      </c>
      <c r="O22" s="32" t="str">
        <f>IF(A22="","",IF(AND(Q22="○",P22="分担契約/単価契約"),"単価契約"&amp;CHAR(10)&amp;"予定調達総額 "&amp;TEXT(VLOOKUP(A22,[1]令和3年度契約状況調査票!$F:$AR,15,FALSE),"#,##0円")&amp;"(B)"&amp;CHAR(10)&amp;"分担契約"&amp;CHAR(10)&amp;VLOOKUP(A22,[1]令和3年度契約状況調査票!$F:$AR,31,FALSE),IF(AND(Q22="○",P22="分担契約"),"分担契約"&amp;CHAR(10)&amp;"契約総額 "&amp;TEXT(VLOOKUP(A22,[1]令和3年度契約状況調査票!$F:$AR,15,FALSE),"#,##0円")&amp;"(B)"&amp;CHAR(10)&amp;VLOOKUP(A22,[1]令和3年度契約状況調査票!$F:$AR,31,FALSE),(IF(P22="分担契約/単価契約","単価契約"&amp;CHAR(10)&amp;"予定調達総額 "&amp;TEXT(VLOOKUP(A22,[1]令和3年度契約状況調査票!$F:$AR,15,FALSE),"#,##0円")&amp;CHAR(10)&amp;"分担契約"&amp;CHAR(10)&amp;VLOOKUP(A22,[1]令和3年度契約状況調査票!$F:$AR,31,FALSE),IF(P22="分担契約","分担契約"&amp;CHAR(10)&amp;"契約総額 "&amp;TEXT(VLOOKUP(A22,[1]令和3年度契約状況調査票!$F:$AR,15,FALSE),"#,##0円")&amp;CHAR(10)&amp;VLOOKUP(A22,[1]令和3年度契約状況調査票!$F:$AR,31,FALSE),IF(P22="単価契約","単価契約"&amp;CHAR(10)&amp;"予定調達総額 "&amp;TEXT(VLOOKUP(A22,[1]令和3年度契約状況調査票!$F:$AR,15,FALSE),"#,##0円")&amp;CHAR(10)&amp;VLOOKUP(A22,[1]令和3年度契約状況調査票!$F:$AR,31,FALSE),VLOOKUP(A22,[1]令和3年度契約状況調査票!$F:$AR,31,FALSE))))))))</f>
        <v/>
      </c>
      <c r="P22" s="51" t="str">
        <f>IF(A22="","",VLOOKUP(A22,[1]令和3年度契約状況調査票!$F:$BY,52,FALSE))</f>
        <v/>
      </c>
    </row>
    <row r="23" spans="1:16" s="51" customFormat="1" ht="120.75" hidden="1" customHeight="1" x14ac:dyDescent="0.15">
      <c r="A23" s="66" t="str">
        <f>IF(MAX([1]令和3年度契約状況調査票!F16:F261)&gt;=ROW()-5,ROW()-5,"")</f>
        <v/>
      </c>
      <c r="B23" s="23" t="str">
        <f>IF(A23="","",VLOOKUP(A23,[1]令和3年度契約状況調査票!$F:$AR,4,FALSE))</f>
        <v/>
      </c>
      <c r="C23" s="24" t="str">
        <f>IF(A23="","",VLOOKUP(A23,[1]令和3年度契約状況調査票!$F:$AR,5,FALSE))</f>
        <v/>
      </c>
      <c r="D23" s="25" t="str">
        <f>IF(A23="","",VLOOKUP(A23,[1]令和3年度契約状況調査票!$F:$AR,8,FALSE))</f>
        <v/>
      </c>
      <c r="E23" s="23" t="str">
        <f>IF(A23="","",VLOOKUP(A23,[1]令和3年度契約状況調査票!$F:$AR,9,FALSE))</f>
        <v/>
      </c>
      <c r="F23" s="26" t="str">
        <f>IF(A23="","",VLOOKUP(A23,[1]令和3年度契約状況調査票!$F:$AR,10,FALSE))</f>
        <v/>
      </c>
      <c r="G23" s="72" t="str">
        <f>IF(A23="","",VLOOKUP(A23,[1]令和3年度契約状況調査票!$F:$AR,30,FALSE))</f>
        <v/>
      </c>
      <c r="H23" s="28" t="str">
        <f>IF(A23="","",IF(VLOOKUP(A23,[1]令和3年度契約状況調査票!$F:$AR,20,FALSE)="②同種の他の契約の予定価格を類推されるおそれがあるため公表しない","同種の他の契約の予定価格を類推されるおそれがあるため公表しない",IF(VLOOKUP(A23,[1]令和3年度契約状況調査票!$F:$AR,20,FALSE)="－","－",IF(VLOOKUP(A23,[1]令和3年度契約状況調査票!$F:$AR,6,FALSE)&lt;&gt;"",TEXT(VLOOKUP(A23,[1]令和3年度契約状況調査票!$F:$AR,13,FALSE),"#,##0円")&amp;CHAR(10)&amp;"(A)",VLOOKUP(A23,[1]令和3年度契約状況調査票!$F:$AR,13,FALSE)))))</f>
        <v/>
      </c>
      <c r="I23" s="28" t="str">
        <f>IF(A23="","",VLOOKUP(A23,[1]令和3年度契約状況調査票!$F:$AR,14,FALSE))</f>
        <v/>
      </c>
      <c r="J23" s="30" t="str">
        <f>IF(A23="","",IF(VLOOKUP(A23,[1]令和3年度契約状況調査票!$F:$AR,20,FALSE)="②同種の他の契約の予定価格を類推されるおそれがあるため公表しない","－",IF(VLOOKUP(A23,[1]令和3年度契約状況調査票!$F:$AR,20,FALSE)="－","－",IF(VLOOKUP(A23,[1]令和3年度契約状況調査票!$F:$AR,6,FALSE)&lt;&gt;"",TEXT(VLOOKUP(A23,[1]令和3年度契約状況調査票!$F:$AR,16,FALSE),"#.0%")&amp;CHAR(10)&amp;"(B/A×100)",VLOOKUP(A23,[1]令和3年度契約状況調査票!$F:$AR,16,FALSE)))))</f>
        <v/>
      </c>
      <c r="K23" s="53"/>
      <c r="L23" s="30" t="str">
        <f>IF(A23="","",IF(VLOOKUP(A23,[1]令和3年度契約状況調査票!$F:$AR,26,FALSE)="①公益社団法人","公社",IF(VLOOKUP(A23,[1]令和3年度契約状況調査票!$F:$AR,26,FALSE)="②公益財団法人","公財","")))</f>
        <v/>
      </c>
      <c r="M23" s="30" t="str">
        <f>IF(A23="","",VLOOKUP(A23,[1]令和3年度契約状況調査票!$F:$AR,27,FALSE))</f>
        <v/>
      </c>
      <c r="N23" s="30" t="str">
        <f>IF(A23="","",IF(VLOOKUP(A23,[1]令和3年度契約状況調査票!$F:$AR,27,FALSE)="国所管",VLOOKUP(A23,[1]令和3年度契約状況調査票!$F:$AR,21,FALSE),""))</f>
        <v/>
      </c>
      <c r="O23" s="32" t="str">
        <f>IF(A23="","",IF(AND(Q23="○",P23="分担契約/単価契約"),"単価契約"&amp;CHAR(10)&amp;"予定調達総額 "&amp;TEXT(VLOOKUP(A23,[1]令和3年度契約状況調査票!$F:$AR,15,FALSE),"#,##0円")&amp;"(B)"&amp;CHAR(10)&amp;"分担契約"&amp;CHAR(10)&amp;VLOOKUP(A23,[1]令和3年度契約状況調査票!$F:$AR,31,FALSE),IF(AND(Q23="○",P23="分担契約"),"分担契約"&amp;CHAR(10)&amp;"契約総額 "&amp;TEXT(VLOOKUP(A23,[1]令和3年度契約状況調査票!$F:$AR,15,FALSE),"#,##0円")&amp;"(B)"&amp;CHAR(10)&amp;VLOOKUP(A23,[1]令和3年度契約状況調査票!$F:$AR,31,FALSE),(IF(P23="分担契約/単価契約","単価契約"&amp;CHAR(10)&amp;"予定調達総額 "&amp;TEXT(VLOOKUP(A23,[1]令和3年度契約状況調査票!$F:$AR,15,FALSE),"#,##0円")&amp;CHAR(10)&amp;"分担契約"&amp;CHAR(10)&amp;VLOOKUP(A23,[1]令和3年度契約状況調査票!$F:$AR,31,FALSE),IF(P23="分担契約","分担契約"&amp;CHAR(10)&amp;"契約総額 "&amp;TEXT(VLOOKUP(A23,[1]令和3年度契約状況調査票!$F:$AR,15,FALSE),"#,##0円")&amp;CHAR(10)&amp;VLOOKUP(A23,[1]令和3年度契約状況調査票!$F:$AR,31,FALSE),IF(P23="単価契約","単価契約"&amp;CHAR(10)&amp;"予定調達総額 "&amp;TEXT(VLOOKUP(A23,[1]令和3年度契約状況調査票!$F:$AR,15,FALSE),"#,##0円")&amp;CHAR(10)&amp;VLOOKUP(A23,[1]令和3年度契約状況調査票!$F:$AR,31,FALSE),VLOOKUP(A23,[1]令和3年度契約状況調査票!$F:$AR,31,FALSE))))))))</f>
        <v/>
      </c>
      <c r="P23" s="51" t="str">
        <f>IF(A23="","",VLOOKUP(A23,[1]令和3年度契約状況調査票!$F:$BY,52,FALSE))</f>
        <v/>
      </c>
    </row>
    <row r="24" spans="1:16" s="51" customFormat="1" ht="60" hidden="1" customHeight="1" x14ac:dyDescent="0.15">
      <c r="A24" s="66" t="str">
        <f>IF(MAX([1]令和3年度契約状況調査票!F17:F262)&gt;=ROW()-5,ROW()-5,"")</f>
        <v/>
      </c>
      <c r="B24" s="23" t="str">
        <f>IF(A24="","",VLOOKUP(A24,[1]令和3年度契約状況調査票!$F:$AR,4,FALSE))</f>
        <v/>
      </c>
      <c r="C24" s="24" t="str">
        <f>IF(A24="","",VLOOKUP(A24,[1]令和3年度契約状況調査票!$F:$AR,5,FALSE))</f>
        <v/>
      </c>
      <c r="D24" s="25" t="str">
        <f>IF(A24="","",VLOOKUP(A24,[1]令和3年度契約状況調査票!$F:$AR,8,FALSE))</f>
        <v/>
      </c>
      <c r="E24" s="23" t="str">
        <f>IF(A24="","",VLOOKUP(A24,[1]令和3年度契約状況調査票!$F:$AR,9,FALSE))</f>
        <v/>
      </c>
      <c r="F24" s="26" t="str">
        <f>IF(A24="","",VLOOKUP(A24,[1]令和3年度契約状況調査票!$F:$AR,10,FALSE))</f>
        <v/>
      </c>
      <c r="G24" s="72" t="str">
        <f>IF(A24="","",VLOOKUP(A24,[1]令和3年度契約状況調査票!$F:$AR,30,FALSE))</f>
        <v/>
      </c>
      <c r="H24" s="28" t="str">
        <f>IF(A24="","",IF(VLOOKUP(A24,[1]令和3年度契約状況調査票!$F:$AR,20,FALSE)="②同種の他の契約の予定価格を類推されるおそれがあるため公表しない","同種の他の契約の予定価格を類推されるおそれがあるため公表しない",IF(VLOOKUP(A24,[1]令和3年度契約状況調査票!$F:$AR,20,FALSE)="－","－",IF(VLOOKUP(A24,[1]令和3年度契約状況調査票!$F:$AR,6,FALSE)&lt;&gt;"",TEXT(VLOOKUP(A24,[1]令和3年度契約状況調査票!$F:$AR,13,FALSE),"#,##0円")&amp;CHAR(10)&amp;"(A)",VLOOKUP(A24,[1]令和3年度契約状況調査票!$F:$AR,13,FALSE)))))</f>
        <v/>
      </c>
      <c r="I24" s="28" t="str">
        <f>IF(A24="","",VLOOKUP(A24,[1]令和3年度契約状況調査票!$F:$AR,14,FALSE))</f>
        <v/>
      </c>
      <c r="J24" s="30" t="str">
        <f>IF(A24="","",IF(VLOOKUP(A24,[1]令和3年度契約状況調査票!$F:$AR,20,FALSE)="②同種の他の契約の予定価格を類推されるおそれがあるため公表しない","－",IF(VLOOKUP(A24,[1]令和3年度契約状況調査票!$F:$AR,20,FALSE)="－","－",IF(VLOOKUP(A24,[1]令和3年度契約状況調査票!$F:$AR,6,FALSE)&lt;&gt;"",TEXT(VLOOKUP(A24,[1]令和3年度契約状況調査票!$F:$AR,16,FALSE),"#.0%")&amp;CHAR(10)&amp;"(B/A×100)",VLOOKUP(A24,[1]令和3年度契約状況調査票!$F:$AR,16,FALSE)))))</f>
        <v/>
      </c>
      <c r="K24" s="53"/>
      <c r="L24" s="30" t="str">
        <f>IF(A24="","",IF(VLOOKUP(A24,[1]令和3年度契約状況調査票!$F:$AR,26,FALSE)="①公益社団法人","公社",IF(VLOOKUP(A24,[1]令和3年度契約状況調査票!$F:$AR,26,FALSE)="②公益財団法人","公財","")))</f>
        <v/>
      </c>
      <c r="M24" s="30" t="str">
        <f>IF(A24="","",VLOOKUP(A24,[1]令和3年度契約状況調査票!$F:$AR,27,FALSE))</f>
        <v/>
      </c>
      <c r="N24" s="30" t="str">
        <f>IF(A24="","",IF(VLOOKUP(A24,[1]令和3年度契約状況調査票!$F:$AR,27,FALSE)="国所管",VLOOKUP(A24,[1]令和3年度契約状況調査票!$F:$AR,21,FALSE),""))</f>
        <v/>
      </c>
      <c r="O24" s="32" t="str">
        <f>IF(A24="","",IF(AND(Q24="○",P24="分担契約/単価契約"),"単価契約"&amp;CHAR(10)&amp;"予定調達総額 "&amp;TEXT(VLOOKUP(A24,[1]令和3年度契約状況調査票!$F:$AR,15,FALSE),"#,##0円")&amp;"(B)"&amp;CHAR(10)&amp;"分担契約"&amp;CHAR(10)&amp;VLOOKUP(A24,[1]令和3年度契約状況調査票!$F:$AR,31,FALSE),IF(AND(Q24="○",P24="分担契約"),"分担契約"&amp;CHAR(10)&amp;"契約総額 "&amp;TEXT(VLOOKUP(A24,[1]令和3年度契約状況調査票!$F:$AR,15,FALSE),"#,##0円")&amp;"(B)"&amp;CHAR(10)&amp;VLOOKUP(A24,[1]令和3年度契約状況調査票!$F:$AR,31,FALSE),(IF(P24="分担契約/単価契約","単価契約"&amp;CHAR(10)&amp;"予定調達総額 "&amp;TEXT(VLOOKUP(A24,[1]令和3年度契約状況調査票!$F:$AR,15,FALSE),"#,##0円")&amp;CHAR(10)&amp;"分担契約"&amp;CHAR(10)&amp;VLOOKUP(A24,[1]令和3年度契約状況調査票!$F:$AR,31,FALSE),IF(P24="分担契約","分担契約"&amp;CHAR(10)&amp;"契約総額 "&amp;TEXT(VLOOKUP(A24,[1]令和3年度契約状況調査票!$F:$AR,15,FALSE),"#,##0円")&amp;CHAR(10)&amp;VLOOKUP(A24,[1]令和3年度契約状況調査票!$F:$AR,31,FALSE),IF(P24="単価契約","単価契約"&amp;CHAR(10)&amp;"予定調達総額 "&amp;TEXT(VLOOKUP(A24,[1]令和3年度契約状況調査票!$F:$AR,15,FALSE),"#,##0円")&amp;CHAR(10)&amp;VLOOKUP(A24,[1]令和3年度契約状況調査票!$F:$AR,31,FALSE),VLOOKUP(A24,[1]令和3年度契約状況調査票!$F:$AR,31,FALSE))))))))</f>
        <v/>
      </c>
      <c r="P24" s="51" t="str">
        <f>IF(A24="","",VLOOKUP(A24,[1]令和3年度契約状況調査票!$F:$BY,52,FALSE))</f>
        <v/>
      </c>
    </row>
    <row r="25" spans="1:16" s="51" customFormat="1" ht="87.75" hidden="1" customHeight="1" x14ac:dyDescent="0.15">
      <c r="A25" s="66" t="str">
        <f>IF(MAX([1]令和3年度契約状況調査票!F18:F263)&gt;=ROW()-5,ROW()-5,"")</f>
        <v/>
      </c>
      <c r="B25" s="23" t="str">
        <f>IF(A25="","",VLOOKUP(A25,[1]令和3年度契約状況調査票!$F:$AR,4,FALSE))</f>
        <v/>
      </c>
      <c r="C25" s="24" t="str">
        <f>IF(A25="","",VLOOKUP(A25,[1]令和3年度契約状況調査票!$F:$AR,5,FALSE))</f>
        <v/>
      </c>
      <c r="D25" s="25" t="str">
        <f>IF(A25="","",VLOOKUP(A25,[1]令和3年度契約状況調査票!$F:$AR,8,FALSE))</f>
        <v/>
      </c>
      <c r="E25" s="23" t="str">
        <f>IF(A25="","",VLOOKUP(A25,[1]令和3年度契約状況調査票!$F:$AR,9,FALSE))</f>
        <v/>
      </c>
      <c r="F25" s="26" t="str">
        <f>IF(A25="","",VLOOKUP(A25,[1]令和3年度契約状況調査票!$F:$AR,10,FALSE))</f>
        <v/>
      </c>
      <c r="G25" s="72" t="str">
        <f>IF(A25="","",VLOOKUP(A25,[1]令和3年度契約状況調査票!$F:$AR,30,FALSE))</f>
        <v/>
      </c>
      <c r="H25" s="28" t="str">
        <f>IF(A25="","",IF(VLOOKUP(A25,[1]令和3年度契約状況調査票!$F:$AR,20,FALSE)="②同種の他の契約の予定価格を類推されるおそれがあるため公表しない","同種の他の契約の予定価格を類推されるおそれがあるため公表しない",IF(VLOOKUP(A25,[1]令和3年度契約状況調査票!$F:$AR,20,FALSE)="－","－",IF(VLOOKUP(A25,[1]令和3年度契約状況調査票!$F:$AR,6,FALSE)&lt;&gt;"",TEXT(VLOOKUP(A25,[1]令和3年度契約状況調査票!$F:$AR,13,FALSE),"#,##0円")&amp;CHAR(10)&amp;"(A)",VLOOKUP(A25,[1]令和3年度契約状況調査票!$F:$AR,13,FALSE)))))</f>
        <v/>
      </c>
      <c r="I25" s="28" t="str">
        <f>IF(A25="","",VLOOKUP(A25,[1]令和3年度契約状況調査票!$F:$AR,14,FALSE))</f>
        <v/>
      </c>
      <c r="J25" s="30" t="str">
        <f>IF(A25="","",IF(VLOOKUP(A25,[1]令和3年度契約状況調査票!$F:$AR,20,FALSE)="②同種の他の契約の予定価格を類推されるおそれがあるため公表しない","－",IF(VLOOKUP(A25,[1]令和3年度契約状況調査票!$F:$AR,20,FALSE)="－","－",IF(VLOOKUP(A25,[1]令和3年度契約状況調査票!$F:$AR,6,FALSE)&lt;&gt;"",TEXT(VLOOKUP(A25,[1]令和3年度契約状況調査票!$F:$AR,16,FALSE),"#.0%")&amp;CHAR(10)&amp;"(B/A×100)",VLOOKUP(A25,[1]令和3年度契約状況調査票!$F:$AR,16,FALSE)))))</f>
        <v/>
      </c>
      <c r="K25" s="53"/>
      <c r="L25" s="30" t="str">
        <f>IF(A25="","",IF(VLOOKUP(A25,[1]令和3年度契約状況調査票!$F:$AR,26,FALSE)="①公益社団法人","公社",IF(VLOOKUP(A25,[1]令和3年度契約状況調査票!$F:$AR,26,FALSE)="②公益財団法人","公財","")))</f>
        <v/>
      </c>
      <c r="M25" s="30" t="str">
        <f>IF(A25="","",VLOOKUP(A25,[1]令和3年度契約状況調査票!$F:$AR,27,FALSE))</f>
        <v/>
      </c>
      <c r="N25" s="30" t="str">
        <f>IF(A25="","",IF(VLOOKUP(A25,[1]令和3年度契約状況調査票!$F:$AR,27,FALSE)="国所管",VLOOKUP(A25,[1]令和3年度契約状況調査票!$F:$AR,21,FALSE),""))</f>
        <v/>
      </c>
      <c r="O25" s="32" t="str">
        <f>IF(A25="","",IF(AND(Q25="○",P25="分担契約/単価契約"),"単価契約"&amp;CHAR(10)&amp;"予定調達総額 "&amp;TEXT(VLOOKUP(A25,[1]令和3年度契約状況調査票!$F:$AR,15,FALSE),"#,##0円")&amp;"(B)"&amp;CHAR(10)&amp;"分担契約"&amp;CHAR(10)&amp;VLOOKUP(A25,[1]令和3年度契約状況調査票!$F:$AR,31,FALSE),IF(AND(Q25="○",P25="分担契約"),"分担契約"&amp;CHAR(10)&amp;"契約総額 "&amp;TEXT(VLOOKUP(A25,[1]令和3年度契約状況調査票!$F:$AR,15,FALSE),"#,##0円")&amp;"(B)"&amp;CHAR(10)&amp;VLOOKUP(A25,[1]令和3年度契約状況調査票!$F:$AR,31,FALSE),(IF(P25="分担契約/単価契約","単価契約"&amp;CHAR(10)&amp;"予定調達総額 "&amp;TEXT(VLOOKUP(A25,[1]令和3年度契約状況調査票!$F:$AR,15,FALSE),"#,##0円")&amp;CHAR(10)&amp;"分担契約"&amp;CHAR(10)&amp;VLOOKUP(A25,[1]令和3年度契約状況調査票!$F:$AR,31,FALSE),IF(P25="分担契約","分担契約"&amp;CHAR(10)&amp;"契約総額 "&amp;TEXT(VLOOKUP(A25,[1]令和3年度契約状況調査票!$F:$AR,15,FALSE),"#,##0円")&amp;CHAR(10)&amp;VLOOKUP(A25,[1]令和3年度契約状況調査票!$F:$AR,31,FALSE),IF(P25="単価契約","単価契約"&amp;CHAR(10)&amp;"予定調達総額 "&amp;TEXT(VLOOKUP(A25,[1]令和3年度契約状況調査票!$F:$AR,15,FALSE),"#,##0円")&amp;CHAR(10)&amp;VLOOKUP(A25,[1]令和3年度契約状況調査票!$F:$AR,31,FALSE),VLOOKUP(A25,[1]令和3年度契約状況調査票!$F:$AR,31,FALSE))))))))</f>
        <v/>
      </c>
      <c r="P25" s="51" t="str">
        <f>IF(A25="","",VLOOKUP(A25,[1]令和3年度契約状況調査票!$F:$BY,52,FALSE))</f>
        <v/>
      </c>
    </row>
    <row r="26" spans="1:16" s="51" customFormat="1" ht="120.75" hidden="1" customHeight="1" x14ac:dyDescent="0.15">
      <c r="A26" s="66" t="str">
        <f>IF(MAX([1]令和3年度契約状況調査票!F19:F264)&gt;=ROW()-5,ROW()-5,"")</f>
        <v/>
      </c>
      <c r="B26" s="23" t="str">
        <f>IF(A26="","",VLOOKUP(A26,[1]令和3年度契約状況調査票!$F:$AR,4,FALSE))</f>
        <v/>
      </c>
      <c r="C26" s="24" t="str">
        <f>IF(A26="","",VLOOKUP(A26,[1]令和3年度契約状況調査票!$F:$AR,5,FALSE))</f>
        <v/>
      </c>
      <c r="D26" s="25" t="str">
        <f>IF(A26="","",VLOOKUP(A26,[1]令和3年度契約状況調査票!$F:$AR,8,FALSE))</f>
        <v/>
      </c>
      <c r="E26" s="23" t="str">
        <f>IF(A26="","",VLOOKUP(A26,[1]令和3年度契約状況調査票!$F:$AR,9,FALSE))</f>
        <v/>
      </c>
      <c r="F26" s="26" t="str">
        <f>IF(A26="","",VLOOKUP(A26,[1]令和3年度契約状況調査票!$F:$AR,10,FALSE))</f>
        <v/>
      </c>
      <c r="G26" s="72" t="str">
        <f>IF(A26="","",VLOOKUP(A26,[1]令和3年度契約状況調査票!$F:$AR,30,FALSE))</f>
        <v/>
      </c>
      <c r="H26" s="28" t="str">
        <f>IF(A26="","",IF(VLOOKUP(A26,[1]令和3年度契約状況調査票!$F:$AR,20,FALSE)="②同種の他の契約の予定価格を類推されるおそれがあるため公表しない","同種の他の契約の予定価格を類推されるおそれがあるため公表しない",IF(VLOOKUP(A26,[1]令和3年度契約状況調査票!$F:$AR,20,FALSE)="－","－",IF(VLOOKUP(A26,[1]令和3年度契約状況調査票!$F:$AR,6,FALSE)&lt;&gt;"",TEXT(VLOOKUP(A26,[1]令和3年度契約状況調査票!$F:$AR,13,FALSE),"#,##0円")&amp;CHAR(10)&amp;"(A)",VLOOKUP(A26,[1]令和3年度契約状況調査票!$F:$AR,13,FALSE)))))</f>
        <v/>
      </c>
      <c r="I26" s="28" t="str">
        <f>IF(A26="","",VLOOKUP(A26,[1]令和3年度契約状況調査票!$F:$AR,14,FALSE))</f>
        <v/>
      </c>
      <c r="J26" s="30" t="str">
        <f>IF(A26="","",IF(VLOOKUP(A26,[1]令和3年度契約状況調査票!$F:$AR,20,FALSE)="②同種の他の契約の予定価格を類推されるおそれがあるため公表しない","－",IF(VLOOKUP(A26,[1]令和3年度契約状況調査票!$F:$AR,20,FALSE)="－","－",IF(VLOOKUP(A26,[1]令和3年度契約状況調査票!$F:$AR,6,FALSE)&lt;&gt;"",TEXT(VLOOKUP(A26,[1]令和3年度契約状況調査票!$F:$AR,16,FALSE),"#.0%")&amp;CHAR(10)&amp;"(B/A×100)",VLOOKUP(A26,[1]令和3年度契約状況調査票!$F:$AR,16,FALSE)))))</f>
        <v/>
      </c>
      <c r="K26" s="53"/>
      <c r="L26" s="30" t="str">
        <f>IF(A26="","",IF(VLOOKUP(A26,[1]令和3年度契約状況調査票!$F:$AR,26,FALSE)="①公益社団法人","公社",IF(VLOOKUP(A26,[1]令和3年度契約状況調査票!$F:$AR,26,FALSE)="②公益財団法人","公財","")))</f>
        <v/>
      </c>
      <c r="M26" s="30" t="str">
        <f>IF(A26="","",VLOOKUP(A26,[1]令和3年度契約状況調査票!$F:$AR,27,FALSE))</f>
        <v/>
      </c>
      <c r="N26" s="30" t="str">
        <f>IF(A26="","",IF(VLOOKUP(A26,[1]令和3年度契約状況調査票!$F:$AR,27,FALSE)="国所管",VLOOKUP(A26,[1]令和3年度契約状況調査票!$F:$AR,21,FALSE),""))</f>
        <v/>
      </c>
      <c r="O26" s="32" t="str">
        <f>IF(A26="","",IF(AND(Q26="○",P26="分担契約/単価契約"),"単価契約"&amp;CHAR(10)&amp;"予定調達総額 "&amp;TEXT(VLOOKUP(A26,[1]令和3年度契約状況調査票!$F:$AR,15,FALSE),"#,##0円")&amp;"(B)"&amp;CHAR(10)&amp;"分担契約"&amp;CHAR(10)&amp;VLOOKUP(A26,[1]令和3年度契約状況調査票!$F:$AR,31,FALSE),IF(AND(Q26="○",P26="分担契約"),"分担契約"&amp;CHAR(10)&amp;"契約総額 "&amp;TEXT(VLOOKUP(A26,[1]令和3年度契約状況調査票!$F:$AR,15,FALSE),"#,##0円")&amp;"(B)"&amp;CHAR(10)&amp;VLOOKUP(A26,[1]令和3年度契約状況調査票!$F:$AR,31,FALSE),(IF(P26="分担契約/単価契約","単価契約"&amp;CHAR(10)&amp;"予定調達総額 "&amp;TEXT(VLOOKUP(A26,[1]令和3年度契約状況調査票!$F:$AR,15,FALSE),"#,##0円")&amp;CHAR(10)&amp;"分担契約"&amp;CHAR(10)&amp;VLOOKUP(A26,[1]令和3年度契約状況調査票!$F:$AR,31,FALSE),IF(P26="分担契約","分担契約"&amp;CHAR(10)&amp;"契約総額 "&amp;TEXT(VLOOKUP(A26,[1]令和3年度契約状況調査票!$F:$AR,15,FALSE),"#,##0円")&amp;CHAR(10)&amp;VLOOKUP(A26,[1]令和3年度契約状況調査票!$F:$AR,31,FALSE),IF(P26="単価契約","単価契約"&amp;CHAR(10)&amp;"予定調達総額 "&amp;TEXT(VLOOKUP(A26,[1]令和3年度契約状況調査票!$F:$AR,15,FALSE),"#,##0円")&amp;CHAR(10)&amp;VLOOKUP(A26,[1]令和3年度契約状況調査票!$F:$AR,31,FALSE),VLOOKUP(A26,[1]令和3年度契約状況調査票!$F:$AR,31,FALSE))))))))</f>
        <v/>
      </c>
      <c r="P26" s="51" t="str">
        <f>IF(A26="","",VLOOKUP(A26,[1]令和3年度契約状況調査票!$F:$BY,52,FALSE))</f>
        <v/>
      </c>
    </row>
    <row r="27" spans="1:16" s="51" customFormat="1" ht="60" hidden="1" customHeight="1" x14ac:dyDescent="0.15">
      <c r="A27" s="66" t="str">
        <f>IF(MAX([1]令和3年度契約状況調査票!F20:F265)&gt;=ROW()-5,ROW()-5,"")</f>
        <v/>
      </c>
      <c r="B27" s="23" t="str">
        <f>IF(A27="","",VLOOKUP(A27,[1]令和3年度契約状況調査票!$F:$AR,4,FALSE))</f>
        <v/>
      </c>
      <c r="C27" s="24" t="str">
        <f>IF(A27="","",VLOOKUP(A27,[1]令和3年度契約状況調査票!$F:$AR,5,FALSE))</f>
        <v/>
      </c>
      <c r="D27" s="25" t="str">
        <f>IF(A27="","",VLOOKUP(A27,[1]令和3年度契約状況調査票!$F:$AR,8,FALSE))</f>
        <v/>
      </c>
      <c r="E27" s="23" t="str">
        <f>IF(A27="","",VLOOKUP(A27,[1]令和3年度契約状況調査票!$F:$AR,9,FALSE))</f>
        <v/>
      </c>
      <c r="F27" s="26" t="str">
        <f>IF(A27="","",VLOOKUP(A27,[1]令和3年度契約状況調査票!$F:$AR,10,FALSE))</f>
        <v/>
      </c>
      <c r="G27" s="72" t="str">
        <f>IF(A27="","",VLOOKUP(A27,[1]令和3年度契約状況調査票!$F:$AR,30,FALSE))</f>
        <v/>
      </c>
      <c r="H27" s="28" t="str">
        <f>IF(A27="","",IF(VLOOKUP(A27,[1]令和3年度契約状況調査票!$F:$AR,20,FALSE)="②同種の他の契約の予定価格を類推されるおそれがあるため公表しない","同種の他の契約の予定価格を類推されるおそれがあるため公表しない",IF(VLOOKUP(A27,[1]令和3年度契約状況調査票!$F:$AR,20,FALSE)="－","－",IF(VLOOKUP(A27,[1]令和3年度契約状況調査票!$F:$AR,6,FALSE)&lt;&gt;"",TEXT(VLOOKUP(A27,[1]令和3年度契約状況調査票!$F:$AR,13,FALSE),"#,##0円")&amp;CHAR(10)&amp;"(A)",VLOOKUP(A27,[1]令和3年度契約状況調査票!$F:$AR,13,FALSE)))))</f>
        <v/>
      </c>
      <c r="I27" s="28" t="str">
        <f>IF(A27="","",VLOOKUP(A27,[1]令和3年度契約状況調査票!$F:$AR,14,FALSE))</f>
        <v/>
      </c>
      <c r="J27" s="30" t="str">
        <f>IF(A27="","",IF(VLOOKUP(A27,[1]令和3年度契約状況調査票!$F:$AR,20,FALSE)="②同種の他の契約の予定価格を類推されるおそれがあるため公表しない","－",IF(VLOOKUP(A27,[1]令和3年度契約状況調査票!$F:$AR,20,FALSE)="－","－",IF(VLOOKUP(A27,[1]令和3年度契約状況調査票!$F:$AR,6,FALSE)&lt;&gt;"",TEXT(VLOOKUP(A27,[1]令和3年度契約状況調査票!$F:$AR,16,FALSE),"#.0%")&amp;CHAR(10)&amp;"(B/A×100)",VLOOKUP(A27,[1]令和3年度契約状況調査票!$F:$AR,16,FALSE)))))</f>
        <v/>
      </c>
      <c r="K27" s="53"/>
      <c r="L27" s="30" t="str">
        <f>IF(A27="","",IF(VLOOKUP(A27,[1]令和3年度契約状況調査票!$F:$AR,26,FALSE)="①公益社団法人","公社",IF(VLOOKUP(A27,[1]令和3年度契約状況調査票!$F:$AR,26,FALSE)="②公益財団法人","公財","")))</f>
        <v/>
      </c>
      <c r="M27" s="30" t="str">
        <f>IF(A27="","",VLOOKUP(A27,[1]令和3年度契約状況調査票!$F:$AR,27,FALSE))</f>
        <v/>
      </c>
      <c r="N27" s="30" t="str">
        <f>IF(A27="","",IF(VLOOKUP(A27,[1]令和3年度契約状況調査票!$F:$AR,27,FALSE)="国所管",VLOOKUP(A27,[1]令和3年度契約状況調査票!$F:$AR,21,FALSE),""))</f>
        <v/>
      </c>
      <c r="O27" s="32" t="str">
        <f>IF(A27="","",IF(AND(Q27="○",P27="分担契約/単価契約"),"単価契約"&amp;CHAR(10)&amp;"予定調達総額 "&amp;TEXT(VLOOKUP(A27,[1]令和3年度契約状況調査票!$F:$AR,15,FALSE),"#,##0円")&amp;"(B)"&amp;CHAR(10)&amp;"分担契約"&amp;CHAR(10)&amp;VLOOKUP(A27,[1]令和3年度契約状況調査票!$F:$AR,31,FALSE),IF(AND(Q27="○",P27="分担契約"),"分担契約"&amp;CHAR(10)&amp;"契約総額 "&amp;TEXT(VLOOKUP(A27,[1]令和3年度契約状況調査票!$F:$AR,15,FALSE),"#,##0円")&amp;"(B)"&amp;CHAR(10)&amp;VLOOKUP(A27,[1]令和3年度契約状況調査票!$F:$AR,31,FALSE),(IF(P27="分担契約/単価契約","単価契約"&amp;CHAR(10)&amp;"予定調達総額 "&amp;TEXT(VLOOKUP(A27,[1]令和3年度契約状況調査票!$F:$AR,15,FALSE),"#,##0円")&amp;CHAR(10)&amp;"分担契約"&amp;CHAR(10)&amp;VLOOKUP(A27,[1]令和3年度契約状況調査票!$F:$AR,31,FALSE),IF(P27="分担契約","分担契約"&amp;CHAR(10)&amp;"契約総額 "&amp;TEXT(VLOOKUP(A27,[1]令和3年度契約状況調査票!$F:$AR,15,FALSE),"#,##0円")&amp;CHAR(10)&amp;VLOOKUP(A27,[1]令和3年度契約状況調査票!$F:$AR,31,FALSE),IF(P27="単価契約","単価契約"&amp;CHAR(10)&amp;"予定調達総額 "&amp;TEXT(VLOOKUP(A27,[1]令和3年度契約状況調査票!$F:$AR,15,FALSE),"#,##0円")&amp;CHAR(10)&amp;VLOOKUP(A27,[1]令和3年度契約状況調査票!$F:$AR,31,FALSE),VLOOKUP(A27,[1]令和3年度契約状況調査票!$F:$AR,31,FALSE))))))))</f>
        <v/>
      </c>
      <c r="P27" s="51" t="str">
        <f>IF(A27="","",VLOOKUP(A27,[1]令和3年度契約状況調査票!$F:$BY,52,FALSE))</f>
        <v/>
      </c>
    </row>
    <row r="28" spans="1:16" s="51" customFormat="1" ht="60" hidden="1" customHeight="1" x14ac:dyDescent="0.15">
      <c r="A28" s="66" t="str">
        <f>IF(MAX([1]令和3年度契約状況調査票!F21:F266)&gt;=ROW()-5,ROW()-5,"")</f>
        <v/>
      </c>
      <c r="B28" s="23" t="str">
        <f>IF(A28="","",VLOOKUP(A28,[1]令和3年度契約状況調査票!$F:$AR,4,FALSE))</f>
        <v/>
      </c>
      <c r="C28" s="24" t="str">
        <f>IF(A28="","",VLOOKUP(A28,[1]令和3年度契約状況調査票!$F:$AR,5,FALSE))</f>
        <v/>
      </c>
      <c r="D28" s="25" t="str">
        <f>IF(A28="","",VLOOKUP(A28,[1]令和3年度契約状況調査票!$F:$AR,8,FALSE))</f>
        <v/>
      </c>
      <c r="E28" s="23" t="str">
        <f>IF(A28="","",VLOOKUP(A28,[1]令和3年度契約状況調査票!$F:$AR,9,FALSE))</f>
        <v/>
      </c>
      <c r="F28" s="26" t="str">
        <f>IF(A28="","",VLOOKUP(A28,[1]令和3年度契約状況調査票!$F:$AR,10,FALSE))</f>
        <v/>
      </c>
      <c r="G28" s="72" t="str">
        <f>IF(A28="","",VLOOKUP(A28,[1]令和3年度契約状況調査票!$F:$AR,30,FALSE))</f>
        <v/>
      </c>
      <c r="H28" s="28" t="str">
        <f>IF(A28="","",IF(VLOOKUP(A28,[1]令和3年度契約状況調査票!$F:$AR,20,FALSE)="②同種の他の契約の予定価格を類推されるおそれがあるため公表しない","同種の他の契約の予定価格を類推されるおそれがあるため公表しない",IF(VLOOKUP(A28,[1]令和3年度契約状況調査票!$F:$AR,20,FALSE)="－","－",IF(VLOOKUP(A28,[1]令和3年度契約状況調査票!$F:$AR,6,FALSE)&lt;&gt;"",TEXT(VLOOKUP(A28,[1]令和3年度契約状況調査票!$F:$AR,13,FALSE),"#,##0円")&amp;CHAR(10)&amp;"(A)",VLOOKUP(A28,[1]令和3年度契約状況調査票!$F:$AR,13,FALSE)))))</f>
        <v/>
      </c>
      <c r="I28" s="28" t="str">
        <f>IF(A28="","",VLOOKUP(A28,[1]令和3年度契約状況調査票!$F:$AR,14,FALSE))</f>
        <v/>
      </c>
      <c r="J28" s="30" t="str">
        <f>IF(A28="","",IF(VLOOKUP(A28,[1]令和3年度契約状況調査票!$F:$AR,20,FALSE)="②同種の他の契約の予定価格を類推されるおそれがあるため公表しない","－",IF(VLOOKUP(A28,[1]令和3年度契約状況調査票!$F:$AR,20,FALSE)="－","－",IF(VLOOKUP(A28,[1]令和3年度契約状況調査票!$F:$AR,6,FALSE)&lt;&gt;"",TEXT(VLOOKUP(A28,[1]令和3年度契約状況調査票!$F:$AR,16,FALSE),"#.0%")&amp;CHAR(10)&amp;"(B/A×100)",VLOOKUP(A28,[1]令和3年度契約状況調査票!$F:$AR,16,FALSE)))))</f>
        <v/>
      </c>
      <c r="K28" s="53"/>
      <c r="L28" s="30" t="str">
        <f>IF(A28="","",IF(VLOOKUP(A28,[1]令和3年度契約状況調査票!$F:$AR,26,FALSE)="①公益社団法人","公社",IF(VLOOKUP(A28,[1]令和3年度契約状況調査票!$F:$AR,26,FALSE)="②公益財団法人","公財","")))</f>
        <v/>
      </c>
      <c r="M28" s="30" t="str">
        <f>IF(A28="","",VLOOKUP(A28,[1]令和3年度契約状況調査票!$F:$AR,27,FALSE))</f>
        <v/>
      </c>
      <c r="N28" s="30" t="str">
        <f>IF(A28="","",IF(VLOOKUP(A28,[1]令和3年度契約状況調査票!$F:$AR,27,FALSE)="国所管",VLOOKUP(A28,[1]令和3年度契約状況調査票!$F:$AR,21,FALSE),""))</f>
        <v/>
      </c>
      <c r="O28" s="32" t="str">
        <f>IF(A28="","",IF(AND(Q28="○",P28="分担契約/単価契約"),"単価契約"&amp;CHAR(10)&amp;"予定調達総額 "&amp;TEXT(VLOOKUP(A28,[1]令和3年度契約状況調査票!$F:$AR,15,FALSE),"#,##0円")&amp;"(B)"&amp;CHAR(10)&amp;"分担契約"&amp;CHAR(10)&amp;VLOOKUP(A28,[1]令和3年度契約状況調査票!$F:$AR,31,FALSE),IF(AND(Q28="○",P28="分担契約"),"分担契約"&amp;CHAR(10)&amp;"契約総額 "&amp;TEXT(VLOOKUP(A28,[1]令和3年度契約状況調査票!$F:$AR,15,FALSE),"#,##0円")&amp;"(B)"&amp;CHAR(10)&amp;VLOOKUP(A28,[1]令和3年度契約状況調査票!$F:$AR,31,FALSE),(IF(P28="分担契約/単価契約","単価契約"&amp;CHAR(10)&amp;"予定調達総額 "&amp;TEXT(VLOOKUP(A28,[1]令和3年度契約状況調査票!$F:$AR,15,FALSE),"#,##0円")&amp;CHAR(10)&amp;"分担契約"&amp;CHAR(10)&amp;VLOOKUP(A28,[1]令和3年度契約状況調査票!$F:$AR,31,FALSE),IF(P28="分担契約","分担契約"&amp;CHAR(10)&amp;"契約総額 "&amp;TEXT(VLOOKUP(A28,[1]令和3年度契約状況調査票!$F:$AR,15,FALSE),"#,##0円")&amp;CHAR(10)&amp;VLOOKUP(A28,[1]令和3年度契約状況調査票!$F:$AR,31,FALSE),IF(P28="単価契約","単価契約"&amp;CHAR(10)&amp;"予定調達総額 "&amp;TEXT(VLOOKUP(A28,[1]令和3年度契約状況調査票!$F:$AR,15,FALSE),"#,##0円")&amp;CHAR(10)&amp;VLOOKUP(A28,[1]令和3年度契約状況調査票!$F:$AR,31,FALSE),VLOOKUP(A28,[1]令和3年度契約状況調査票!$F:$AR,31,FALSE))))))))</f>
        <v/>
      </c>
      <c r="P28" s="51" t="str">
        <f>IF(A28="","",VLOOKUP(A28,[1]令和3年度契約状況調査票!$F:$BY,52,FALSE))</f>
        <v/>
      </c>
    </row>
    <row r="29" spans="1:16" s="51" customFormat="1" ht="60" hidden="1" customHeight="1" x14ac:dyDescent="0.15">
      <c r="A29" s="66" t="str">
        <f>IF(MAX([1]令和3年度契約状況調査票!F22:F267)&gt;=ROW()-5,ROW()-5,"")</f>
        <v/>
      </c>
      <c r="B29" s="23" t="str">
        <f>IF(A29="","",VLOOKUP(A29,[1]令和3年度契約状況調査票!$F:$AR,4,FALSE))</f>
        <v/>
      </c>
      <c r="C29" s="24" t="str">
        <f>IF(A29="","",VLOOKUP(A29,[1]令和3年度契約状況調査票!$F:$AR,5,FALSE))</f>
        <v/>
      </c>
      <c r="D29" s="25" t="str">
        <f>IF(A29="","",VLOOKUP(A29,[1]令和3年度契約状況調査票!$F:$AR,8,FALSE))</f>
        <v/>
      </c>
      <c r="E29" s="23" t="str">
        <f>IF(A29="","",VLOOKUP(A29,[1]令和3年度契約状況調査票!$F:$AR,9,FALSE))</f>
        <v/>
      </c>
      <c r="F29" s="26" t="str">
        <f>IF(A29="","",VLOOKUP(A29,[1]令和3年度契約状況調査票!$F:$AR,10,FALSE))</f>
        <v/>
      </c>
      <c r="G29" s="72" t="str">
        <f>IF(A29="","",VLOOKUP(A29,[1]令和3年度契約状況調査票!$F:$AR,30,FALSE))</f>
        <v/>
      </c>
      <c r="H29" s="28" t="str">
        <f>IF(A29="","",IF(VLOOKUP(A29,[1]令和3年度契約状況調査票!$F:$AR,20,FALSE)="②同種の他の契約の予定価格を類推されるおそれがあるため公表しない","同種の他の契約の予定価格を類推されるおそれがあるため公表しない",IF(VLOOKUP(A29,[1]令和3年度契約状況調査票!$F:$AR,20,FALSE)="－","－",IF(VLOOKUP(A29,[1]令和3年度契約状況調査票!$F:$AR,6,FALSE)&lt;&gt;"",TEXT(VLOOKUP(A29,[1]令和3年度契約状況調査票!$F:$AR,13,FALSE),"#,##0円")&amp;CHAR(10)&amp;"(A)",VLOOKUP(A29,[1]令和3年度契約状況調査票!$F:$AR,13,FALSE)))))</f>
        <v/>
      </c>
      <c r="I29" s="28" t="str">
        <f>IF(A29="","",VLOOKUP(A29,[1]令和3年度契約状況調査票!$F:$AR,14,FALSE))</f>
        <v/>
      </c>
      <c r="J29" s="30" t="str">
        <f>IF(A29="","",IF(VLOOKUP(A29,[1]令和3年度契約状況調査票!$F:$AR,20,FALSE)="②同種の他の契約の予定価格を類推されるおそれがあるため公表しない","－",IF(VLOOKUP(A29,[1]令和3年度契約状況調査票!$F:$AR,20,FALSE)="－","－",IF(VLOOKUP(A29,[1]令和3年度契約状況調査票!$F:$AR,6,FALSE)&lt;&gt;"",TEXT(VLOOKUP(A29,[1]令和3年度契約状況調査票!$F:$AR,16,FALSE),"#.0%")&amp;CHAR(10)&amp;"(B/A×100)",VLOOKUP(A29,[1]令和3年度契約状況調査票!$F:$AR,16,FALSE)))))</f>
        <v/>
      </c>
      <c r="K29" s="53"/>
      <c r="L29" s="30" t="str">
        <f>IF(A29="","",IF(VLOOKUP(A29,[1]令和3年度契約状況調査票!$F:$AR,26,FALSE)="①公益社団法人","公社",IF(VLOOKUP(A29,[1]令和3年度契約状況調査票!$F:$AR,26,FALSE)="②公益財団法人","公財","")))</f>
        <v/>
      </c>
      <c r="M29" s="30" t="str">
        <f>IF(A29="","",VLOOKUP(A29,[1]令和3年度契約状況調査票!$F:$AR,27,FALSE))</f>
        <v/>
      </c>
      <c r="N29" s="30" t="str">
        <f>IF(A29="","",IF(VLOOKUP(A29,[1]令和3年度契約状況調査票!$F:$AR,27,FALSE)="国所管",VLOOKUP(A29,[1]令和3年度契約状況調査票!$F:$AR,21,FALSE),""))</f>
        <v/>
      </c>
      <c r="O29" s="32" t="str">
        <f>IF(A29="","",IF(AND(Q29="○",P29="分担契約/単価契約"),"単価契約"&amp;CHAR(10)&amp;"予定調達総額 "&amp;TEXT(VLOOKUP(A29,[1]令和3年度契約状況調査票!$F:$AR,15,FALSE),"#,##0円")&amp;"(B)"&amp;CHAR(10)&amp;"分担契約"&amp;CHAR(10)&amp;VLOOKUP(A29,[1]令和3年度契約状況調査票!$F:$AR,31,FALSE),IF(AND(Q29="○",P29="分担契約"),"分担契約"&amp;CHAR(10)&amp;"契約総額 "&amp;TEXT(VLOOKUP(A29,[1]令和3年度契約状況調査票!$F:$AR,15,FALSE),"#,##0円")&amp;"(B)"&amp;CHAR(10)&amp;VLOOKUP(A29,[1]令和3年度契約状況調査票!$F:$AR,31,FALSE),(IF(P29="分担契約/単価契約","単価契約"&amp;CHAR(10)&amp;"予定調達総額 "&amp;TEXT(VLOOKUP(A29,[1]令和3年度契約状況調査票!$F:$AR,15,FALSE),"#,##0円")&amp;CHAR(10)&amp;"分担契約"&amp;CHAR(10)&amp;VLOOKUP(A29,[1]令和3年度契約状況調査票!$F:$AR,31,FALSE),IF(P29="分担契約","分担契約"&amp;CHAR(10)&amp;"契約総額 "&amp;TEXT(VLOOKUP(A29,[1]令和3年度契約状況調査票!$F:$AR,15,FALSE),"#,##0円")&amp;CHAR(10)&amp;VLOOKUP(A29,[1]令和3年度契約状況調査票!$F:$AR,31,FALSE),IF(P29="単価契約","単価契約"&amp;CHAR(10)&amp;"予定調達総額 "&amp;TEXT(VLOOKUP(A29,[1]令和3年度契約状況調査票!$F:$AR,15,FALSE),"#,##0円")&amp;CHAR(10)&amp;VLOOKUP(A29,[1]令和3年度契約状況調査票!$F:$AR,31,FALSE),VLOOKUP(A29,[1]令和3年度契約状況調査票!$F:$AR,31,FALSE))))))))</f>
        <v/>
      </c>
      <c r="P29" s="51" t="str">
        <f>IF(A29="","",VLOOKUP(A29,[1]令和3年度契約状況調査票!$F:$BY,52,FALSE))</f>
        <v/>
      </c>
    </row>
    <row r="30" spans="1:16" s="51" customFormat="1" ht="67.5" hidden="1" customHeight="1" x14ac:dyDescent="0.15">
      <c r="A30" s="66" t="str">
        <f>IF(MAX([1]令和3年度契約状況調査票!F23:F268)&gt;=ROW()-5,ROW()-5,"")</f>
        <v/>
      </c>
      <c r="B30" s="23" t="str">
        <f>IF(A30="","",VLOOKUP(A30,[1]令和3年度契約状況調査票!$F:$AR,4,FALSE))</f>
        <v/>
      </c>
      <c r="C30" s="24" t="str">
        <f>IF(A30="","",VLOOKUP(A30,[1]令和3年度契約状況調査票!$F:$AR,5,FALSE))</f>
        <v/>
      </c>
      <c r="D30" s="25" t="str">
        <f>IF(A30="","",VLOOKUP(A30,[1]令和3年度契約状況調査票!$F:$AR,8,FALSE))</f>
        <v/>
      </c>
      <c r="E30" s="23" t="str">
        <f>IF(A30="","",VLOOKUP(A30,[1]令和3年度契約状況調査票!$F:$AR,9,FALSE))</f>
        <v/>
      </c>
      <c r="F30" s="26" t="str">
        <f>IF(A30="","",VLOOKUP(A30,[1]令和3年度契約状況調査票!$F:$AR,10,FALSE))</f>
        <v/>
      </c>
      <c r="G30" s="72" t="str">
        <f>IF(A30="","",VLOOKUP(A30,[1]令和3年度契約状況調査票!$F:$AR,30,FALSE))</f>
        <v/>
      </c>
      <c r="H30" s="28" t="str">
        <f>IF(A30="","",IF(VLOOKUP(A30,[1]令和3年度契約状況調査票!$F:$AR,20,FALSE)="②同種の他の契約の予定価格を類推されるおそれがあるため公表しない","同種の他の契約の予定価格を類推されるおそれがあるため公表しない",IF(VLOOKUP(A30,[1]令和3年度契約状況調査票!$F:$AR,20,FALSE)="－","－",IF(VLOOKUP(A30,[1]令和3年度契約状況調査票!$F:$AR,6,FALSE)&lt;&gt;"",TEXT(VLOOKUP(A30,[1]令和3年度契約状況調査票!$F:$AR,13,FALSE),"#,##0円")&amp;CHAR(10)&amp;"(A)",VLOOKUP(A30,[1]令和3年度契約状況調査票!$F:$AR,13,FALSE)))))</f>
        <v/>
      </c>
      <c r="I30" s="28" t="str">
        <f>IF(A30="","",VLOOKUP(A30,[1]令和3年度契約状況調査票!$F:$AR,14,FALSE))</f>
        <v/>
      </c>
      <c r="J30" s="30" t="str">
        <f>IF(A30="","",IF(VLOOKUP(A30,[1]令和3年度契約状況調査票!$F:$AR,20,FALSE)="②同種の他の契約の予定価格を類推されるおそれがあるため公表しない","－",IF(VLOOKUP(A30,[1]令和3年度契約状況調査票!$F:$AR,20,FALSE)="－","－",IF(VLOOKUP(A30,[1]令和3年度契約状況調査票!$F:$AR,6,FALSE)&lt;&gt;"",TEXT(VLOOKUP(A30,[1]令和3年度契約状況調査票!$F:$AR,16,FALSE),"#.0%")&amp;CHAR(10)&amp;"(B/A×100)",VLOOKUP(A30,[1]令和3年度契約状況調査票!$F:$AR,16,FALSE)))))</f>
        <v/>
      </c>
      <c r="K30" s="53"/>
      <c r="L30" s="30" t="str">
        <f>IF(A30="","",IF(VLOOKUP(A30,[1]令和3年度契約状況調査票!$F:$AR,26,FALSE)="①公益社団法人","公社",IF(VLOOKUP(A30,[1]令和3年度契約状況調査票!$F:$AR,26,FALSE)="②公益財団法人","公財","")))</f>
        <v/>
      </c>
      <c r="M30" s="30" t="str">
        <f>IF(A30="","",VLOOKUP(A30,[1]令和3年度契約状況調査票!$F:$AR,27,FALSE))</f>
        <v/>
      </c>
      <c r="N30" s="30" t="str">
        <f>IF(A30="","",IF(VLOOKUP(A30,[1]令和3年度契約状況調査票!$F:$AR,27,FALSE)="国所管",VLOOKUP(A30,[1]令和3年度契約状況調査票!$F:$AR,21,FALSE),""))</f>
        <v/>
      </c>
      <c r="O30" s="32" t="str">
        <f>IF(A30="","",IF(AND(Q30="○",P30="分担契約/単価契約"),"単価契約"&amp;CHAR(10)&amp;"予定調達総額 "&amp;TEXT(VLOOKUP(A30,[1]令和3年度契約状況調査票!$F:$AR,15,FALSE),"#,##0円")&amp;"(B)"&amp;CHAR(10)&amp;"分担契約"&amp;CHAR(10)&amp;VLOOKUP(A30,[1]令和3年度契約状況調査票!$F:$AR,31,FALSE),IF(AND(Q30="○",P30="分担契約"),"分担契約"&amp;CHAR(10)&amp;"契約総額 "&amp;TEXT(VLOOKUP(A30,[1]令和3年度契約状況調査票!$F:$AR,15,FALSE),"#,##0円")&amp;"(B)"&amp;CHAR(10)&amp;VLOOKUP(A30,[1]令和3年度契約状況調査票!$F:$AR,31,FALSE),(IF(P30="分担契約/単価契約","単価契約"&amp;CHAR(10)&amp;"予定調達総額 "&amp;TEXT(VLOOKUP(A30,[1]令和3年度契約状況調査票!$F:$AR,15,FALSE),"#,##0円")&amp;CHAR(10)&amp;"分担契約"&amp;CHAR(10)&amp;VLOOKUP(A30,[1]令和3年度契約状況調査票!$F:$AR,31,FALSE),IF(P30="分担契約","分担契約"&amp;CHAR(10)&amp;"契約総額 "&amp;TEXT(VLOOKUP(A30,[1]令和3年度契約状況調査票!$F:$AR,15,FALSE),"#,##0円")&amp;CHAR(10)&amp;VLOOKUP(A30,[1]令和3年度契約状況調査票!$F:$AR,31,FALSE),IF(P30="単価契約","単価契約"&amp;CHAR(10)&amp;"予定調達総額 "&amp;TEXT(VLOOKUP(A30,[1]令和3年度契約状況調査票!$F:$AR,15,FALSE),"#,##0円")&amp;CHAR(10)&amp;VLOOKUP(A30,[1]令和3年度契約状況調査票!$F:$AR,31,FALSE),VLOOKUP(A30,[1]令和3年度契約状況調査票!$F:$AR,31,FALSE))))))))</f>
        <v/>
      </c>
      <c r="P30" s="51" t="str">
        <f>IF(A30="","",VLOOKUP(A30,[1]令和3年度契約状況調査票!$F:$BY,52,FALSE))</f>
        <v/>
      </c>
    </row>
    <row r="31" spans="1:16" s="51" customFormat="1" ht="60" hidden="1" customHeight="1" x14ac:dyDescent="0.15">
      <c r="A31" s="66" t="str">
        <f>IF(MAX([1]令和3年度契約状況調査票!F24:F269)&gt;=ROW()-5,ROW()-5,"")</f>
        <v/>
      </c>
      <c r="B31" s="23" t="str">
        <f>IF(A31="","",VLOOKUP(A31,[1]令和3年度契約状況調査票!$F:$AR,4,FALSE))</f>
        <v/>
      </c>
      <c r="C31" s="24" t="str">
        <f>IF(A31="","",VLOOKUP(A31,[1]令和3年度契約状況調査票!$F:$AR,5,FALSE))</f>
        <v/>
      </c>
      <c r="D31" s="25" t="str">
        <f>IF(A31="","",VLOOKUP(A31,[1]令和3年度契約状況調査票!$F:$AR,8,FALSE))</f>
        <v/>
      </c>
      <c r="E31" s="23" t="str">
        <f>IF(A31="","",VLOOKUP(A31,[1]令和3年度契約状況調査票!$F:$AR,9,FALSE))</f>
        <v/>
      </c>
      <c r="F31" s="26" t="str">
        <f>IF(A31="","",VLOOKUP(A31,[1]令和3年度契約状況調査票!$F:$AR,10,FALSE))</f>
        <v/>
      </c>
      <c r="G31" s="72" t="str">
        <f>IF(A31="","",VLOOKUP(A31,[1]令和3年度契約状況調査票!$F:$AR,30,FALSE))</f>
        <v/>
      </c>
      <c r="H31" s="28" t="str">
        <f>IF(A31="","",IF(VLOOKUP(A31,[1]令和3年度契約状況調査票!$F:$AR,20,FALSE)="②同種の他の契約の予定価格を類推されるおそれがあるため公表しない","同種の他の契約の予定価格を類推されるおそれがあるため公表しない",IF(VLOOKUP(A31,[1]令和3年度契約状況調査票!$F:$AR,20,FALSE)="－","－",IF(VLOOKUP(A31,[1]令和3年度契約状況調査票!$F:$AR,6,FALSE)&lt;&gt;"",TEXT(VLOOKUP(A31,[1]令和3年度契約状況調査票!$F:$AR,13,FALSE),"#,##0円")&amp;CHAR(10)&amp;"(A)",VLOOKUP(A31,[1]令和3年度契約状況調査票!$F:$AR,13,FALSE)))))</f>
        <v/>
      </c>
      <c r="I31" s="28" t="str">
        <f>IF(A31="","",VLOOKUP(A31,[1]令和3年度契約状況調査票!$F:$AR,14,FALSE))</f>
        <v/>
      </c>
      <c r="J31" s="30" t="str">
        <f>IF(A31="","",IF(VLOOKUP(A31,[1]令和3年度契約状況調査票!$F:$AR,20,FALSE)="②同種の他の契約の予定価格を類推されるおそれがあるため公表しない","－",IF(VLOOKUP(A31,[1]令和3年度契約状況調査票!$F:$AR,20,FALSE)="－","－",IF(VLOOKUP(A31,[1]令和3年度契約状況調査票!$F:$AR,6,FALSE)&lt;&gt;"",TEXT(VLOOKUP(A31,[1]令和3年度契約状況調査票!$F:$AR,16,FALSE),"#.0%")&amp;CHAR(10)&amp;"(B/A×100)",VLOOKUP(A31,[1]令和3年度契約状況調査票!$F:$AR,16,FALSE)))))</f>
        <v/>
      </c>
      <c r="K31" s="53"/>
      <c r="L31" s="30" t="str">
        <f>IF(A31="","",IF(VLOOKUP(A31,[1]令和3年度契約状況調査票!$F:$AR,26,FALSE)="①公益社団法人","公社",IF(VLOOKUP(A31,[1]令和3年度契約状況調査票!$F:$AR,26,FALSE)="②公益財団法人","公財","")))</f>
        <v/>
      </c>
      <c r="M31" s="30" t="str">
        <f>IF(A31="","",VLOOKUP(A31,[1]令和3年度契約状況調査票!$F:$AR,27,FALSE))</f>
        <v/>
      </c>
      <c r="N31" s="30" t="str">
        <f>IF(A31="","",IF(VLOOKUP(A31,[1]令和3年度契約状況調査票!$F:$AR,27,FALSE)="国所管",VLOOKUP(A31,[1]令和3年度契約状況調査票!$F:$AR,21,FALSE),""))</f>
        <v/>
      </c>
      <c r="O31" s="32" t="str">
        <f>IF(A31="","",IF(AND(Q31="○",P31="分担契約/単価契約"),"単価契約"&amp;CHAR(10)&amp;"予定調達総額 "&amp;TEXT(VLOOKUP(A31,[1]令和3年度契約状況調査票!$F:$AR,15,FALSE),"#,##0円")&amp;"(B)"&amp;CHAR(10)&amp;"分担契約"&amp;CHAR(10)&amp;VLOOKUP(A31,[1]令和3年度契約状況調査票!$F:$AR,31,FALSE),IF(AND(Q31="○",P31="分担契約"),"分担契約"&amp;CHAR(10)&amp;"契約総額 "&amp;TEXT(VLOOKUP(A31,[1]令和3年度契約状況調査票!$F:$AR,15,FALSE),"#,##0円")&amp;"(B)"&amp;CHAR(10)&amp;VLOOKUP(A31,[1]令和3年度契約状況調査票!$F:$AR,31,FALSE),(IF(P31="分担契約/単価契約","単価契約"&amp;CHAR(10)&amp;"予定調達総額 "&amp;TEXT(VLOOKUP(A31,[1]令和3年度契約状況調査票!$F:$AR,15,FALSE),"#,##0円")&amp;CHAR(10)&amp;"分担契約"&amp;CHAR(10)&amp;VLOOKUP(A31,[1]令和3年度契約状況調査票!$F:$AR,31,FALSE),IF(P31="分担契約","分担契約"&amp;CHAR(10)&amp;"契約総額 "&amp;TEXT(VLOOKUP(A31,[1]令和3年度契約状況調査票!$F:$AR,15,FALSE),"#,##0円")&amp;CHAR(10)&amp;VLOOKUP(A31,[1]令和3年度契約状況調査票!$F:$AR,31,FALSE),IF(P31="単価契約","単価契約"&amp;CHAR(10)&amp;"予定調達総額 "&amp;TEXT(VLOOKUP(A31,[1]令和3年度契約状況調査票!$F:$AR,15,FALSE),"#,##0円")&amp;CHAR(10)&amp;VLOOKUP(A31,[1]令和3年度契約状況調査票!$F:$AR,31,FALSE),VLOOKUP(A31,[1]令和3年度契約状況調査票!$F:$AR,31,FALSE))))))))</f>
        <v/>
      </c>
      <c r="P31" s="51" t="str">
        <f>IF(A31="","",VLOOKUP(A31,[1]令和3年度契約状況調査票!$F:$BY,52,FALSE))</f>
        <v/>
      </c>
    </row>
    <row r="32" spans="1:16" s="51" customFormat="1" ht="124.5" hidden="1" customHeight="1" x14ac:dyDescent="0.15">
      <c r="A32" s="66" t="str">
        <f>IF(MAX([1]令和3年度契約状況調査票!F25:F270)&gt;=ROW()-5,ROW()-5,"")</f>
        <v/>
      </c>
      <c r="B32" s="23" t="str">
        <f>IF(A32="","",VLOOKUP(A32,[1]令和3年度契約状況調査票!$F:$AR,4,FALSE))</f>
        <v/>
      </c>
      <c r="C32" s="24" t="str">
        <f>IF(A32="","",VLOOKUP(A32,[1]令和3年度契約状況調査票!$F:$AR,5,FALSE))</f>
        <v/>
      </c>
      <c r="D32" s="25" t="str">
        <f>IF(A32="","",VLOOKUP(A32,[1]令和3年度契約状況調査票!$F:$AR,8,FALSE))</f>
        <v/>
      </c>
      <c r="E32" s="23" t="str">
        <f>IF(A32="","",VLOOKUP(A32,[1]令和3年度契約状況調査票!$F:$AR,9,FALSE))</f>
        <v/>
      </c>
      <c r="F32" s="26" t="str">
        <f>IF(A32="","",VLOOKUP(A32,[1]令和3年度契約状況調査票!$F:$AR,10,FALSE))</f>
        <v/>
      </c>
      <c r="G32" s="72" t="str">
        <f>IF(A32="","",VLOOKUP(A32,[1]令和3年度契約状況調査票!$F:$AR,30,FALSE))</f>
        <v/>
      </c>
      <c r="H32" s="28" t="str">
        <f>IF(A32="","",IF(VLOOKUP(A32,[1]令和3年度契約状況調査票!$F:$AR,20,FALSE)="②同種の他の契約の予定価格を類推されるおそれがあるため公表しない","同種の他の契約の予定価格を類推されるおそれがあるため公表しない",IF(VLOOKUP(A32,[1]令和3年度契約状況調査票!$F:$AR,20,FALSE)="－","－",IF(VLOOKUP(A32,[1]令和3年度契約状況調査票!$F:$AR,6,FALSE)&lt;&gt;"",TEXT(VLOOKUP(A32,[1]令和3年度契約状況調査票!$F:$AR,13,FALSE),"#,##0円")&amp;CHAR(10)&amp;"(A)",VLOOKUP(A32,[1]令和3年度契約状況調査票!$F:$AR,13,FALSE)))))</f>
        <v/>
      </c>
      <c r="I32" s="28" t="str">
        <f>IF(A32="","",VLOOKUP(A32,[1]令和3年度契約状況調査票!$F:$AR,14,FALSE))</f>
        <v/>
      </c>
      <c r="J32" s="30" t="str">
        <f>IF(A32="","",IF(VLOOKUP(A32,[1]令和3年度契約状況調査票!$F:$AR,20,FALSE)="②同種の他の契約の予定価格を類推されるおそれがあるため公表しない","－",IF(VLOOKUP(A32,[1]令和3年度契約状況調査票!$F:$AR,20,FALSE)="－","－",IF(VLOOKUP(A32,[1]令和3年度契約状況調査票!$F:$AR,6,FALSE)&lt;&gt;"",TEXT(VLOOKUP(A32,[1]令和3年度契約状況調査票!$F:$AR,16,FALSE),"#.0%")&amp;CHAR(10)&amp;"(B/A×100)",VLOOKUP(A32,[1]令和3年度契約状況調査票!$F:$AR,16,FALSE)))))</f>
        <v/>
      </c>
      <c r="K32" s="53"/>
      <c r="L32" s="30" t="str">
        <f>IF(A32="","",IF(VLOOKUP(A32,[1]令和3年度契約状況調査票!$F:$AR,26,FALSE)="①公益社団法人","公社",IF(VLOOKUP(A32,[1]令和3年度契約状況調査票!$F:$AR,26,FALSE)="②公益財団法人","公財","")))</f>
        <v/>
      </c>
      <c r="M32" s="30" t="str">
        <f>IF(A32="","",VLOOKUP(A32,[1]令和3年度契約状況調査票!$F:$AR,27,FALSE))</f>
        <v/>
      </c>
      <c r="N32" s="30" t="str">
        <f>IF(A32="","",IF(VLOOKUP(A32,[1]令和3年度契約状況調査票!$F:$AR,27,FALSE)="国所管",VLOOKUP(A32,[1]令和3年度契約状況調査票!$F:$AR,21,FALSE),""))</f>
        <v/>
      </c>
      <c r="O32" s="32" t="str">
        <f>IF(A32="","",IF(AND(Q32="○",P32="分担契約/単価契約"),"単価契約"&amp;CHAR(10)&amp;"予定調達総額 "&amp;TEXT(VLOOKUP(A32,[1]令和3年度契約状況調査票!$F:$AR,15,FALSE),"#,##0円")&amp;"(B)"&amp;CHAR(10)&amp;"分担契約"&amp;CHAR(10)&amp;VLOOKUP(A32,[1]令和3年度契約状況調査票!$F:$AR,31,FALSE),IF(AND(Q32="○",P32="分担契約"),"分担契約"&amp;CHAR(10)&amp;"契約総額 "&amp;TEXT(VLOOKUP(A32,[1]令和3年度契約状況調査票!$F:$AR,15,FALSE),"#,##0円")&amp;"(B)"&amp;CHAR(10)&amp;VLOOKUP(A32,[1]令和3年度契約状況調査票!$F:$AR,31,FALSE),(IF(P32="分担契約/単価契約","単価契約"&amp;CHAR(10)&amp;"予定調達総額 "&amp;TEXT(VLOOKUP(A32,[1]令和3年度契約状況調査票!$F:$AR,15,FALSE),"#,##0円")&amp;CHAR(10)&amp;"分担契約"&amp;CHAR(10)&amp;VLOOKUP(A32,[1]令和3年度契約状況調査票!$F:$AR,31,FALSE),IF(P32="分担契約","分担契約"&amp;CHAR(10)&amp;"契約総額 "&amp;TEXT(VLOOKUP(A32,[1]令和3年度契約状況調査票!$F:$AR,15,FALSE),"#,##0円")&amp;CHAR(10)&amp;VLOOKUP(A32,[1]令和3年度契約状況調査票!$F:$AR,31,FALSE),IF(P32="単価契約","単価契約"&amp;CHAR(10)&amp;"予定調達総額 "&amp;TEXT(VLOOKUP(A32,[1]令和3年度契約状況調査票!$F:$AR,15,FALSE),"#,##0円")&amp;CHAR(10)&amp;VLOOKUP(A32,[1]令和3年度契約状況調査票!$F:$AR,31,FALSE),VLOOKUP(A32,[1]令和3年度契約状況調査票!$F:$AR,31,FALSE))))))))</f>
        <v/>
      </c>
      <c r="P32" s="51" t="str">
        <f>IF(A32="","",VLOOKUP(A32,[1]令和3年度契約状況調査票!$F:$BY,52,FALSE))</f>
        <v/>
      </c>
    </row>
    <row r="33" spans="1:16" s="51" customFormat="1" ht="124.5" hidden="1" customHeight="1" x14ac:dyDescent="0.15">
      <c r="A33" s="66" t="str">
        <f>IF(MAX([1]令和3年度契約状況調査票!F26:F271)&gt;=ROW()-5,ROW()-5,"")</f>
        <v/>
      </c>
      <c r="B33" s="23" t="str">
        <f>IF(A33="","",VLOOKUP(A33,[1]令和3年度契約状況調査票!$F:$AR,4,FALSE))</f>
        <v/>
      </c>
      <c r="C33" s="24" t="str">
        <f>IF(A33="","",VLOOKUP(A33,[1]令和3年度契約状況調査票!$F:$AR,5,FALSE))</f>
        <v/>
      </c>
      <c r="D33" s="25" t="str">
        <f>IF(A33="","",VLOOKUP(A33,[1]令和3年度契約状況調査票!$F:$AR,8,FALSE))</f>
        <v/>
      </c>
      <c r="E33" s="23" t="str">
        <f>IF(A33="","",VLOOKUP(A33,[1]令和3年度契約状況調査票!$F:$AR,9,FALSE))</f>
        <v/>
      </c>
      <c r="F33" s="26" t="str">
        <f>IF(A33="","",VLOOKUP(A33,[1]令和3年度契約状況調査票!$F:$AR,10,FALSE))</f>
        <v/>
      </c>
      <c r="G33" s="72" t="str">
        <f>IF(A33="","",VLOOKUP(A33,[1]令和3年度契約状況調査票!$F:$AR,30,FALSE))</f>
        <v/>
      </c>
      <c r="H33" s="28" t="str">
        <f>IF(A33="","",IF(VLOOKUP(A33,[1]令和3年度契約状況調査票!$F:$AR,20,FALSE)="②同種の他の契約の予定価格を類推されるおそれがあるため公表しない","同種の他の契約の予定価格を類推されるおそれがあるため公表しない",IF(VLOOKUP(A33,[1]令和3年度契約状況調査票!$F:$AR,20,FALSE)="－","－",IF(VLOOKUP(A33,[1]令和3年度契約状況調査票!$F:$AR,6,FALSE)&lt;&gt;"",TEXT(VLOOKUP(A33,[1]令和3年度契約状況調査票!$F:$AR,13,FALSE),"#,##0円")&amp;CHAR(10)&amp;"(A)",VLOOKUP(A33,[1]令和3年度契約状況調査票!$F:$AR,13,FALSE)))))</f>
        <v/>
      </c>
      <c r="I33" s="28" t="str">
        <f>IF(A33="","",VLOOKUP(A33,[1]令和3年度契約状況調査票!$F:$AR,14,FALSE))</f>
        <v/>
      </c>
      <c r="J33" s="30" t="str">
        <f>IF(A33="","",IF(VLOOKUP(A33,[1]令和3年度契約状況調査票!$F:$AR,20,FALSE)="②同種の他の契約の予定価格を類推されるおそれがあるため公表しない","－",IF(VLOOKUP(A33,[1]令和3年度契約状況調査票!$F:$AR,20,FALSE)="－","－",IF(VLOOKUP(A33,[1]令和3年度契約状況調査票!$F:$AR,6,FALSE)&lt;&gt;"",TEXT(VLOOKUP(A33,[1]令和3年度契約状況調査票!$F:$AR,16,FALSE),"#.0%")&amp;CHAR(10)&amp;"(B/A×100)",VLOOKUP(A33,[1]令和3年度契約状況調査票!$F:$AR,16,FALSE)))))</f>
        <v/>
      </c>
      <c r="K33" s="53"/>
      <c r="L33" s="30" t="str">
        <f>IF(A33="","",IF(VLOOKUP(A33,[1]令和3年度契約状況調査票!$F:$AR,26,FALSE)="①公益社団法人","公社",IF(VLOOKUP(A33,[1]令和3年度契約状況調査票!$F:$AR,26,FALSE)="②公益財団法人","公財","")))</f>
        <v/>
      </c>
      <c r="M33" s="30" t="str">
        <f>IF(A33="","",VLOOKUP(A33,[1]令和3年度契約状況調査票!$F:$AR,27,FALSE))</f>
        <v/>
      </c>
      <c r="N33" s="30" t="str">
        <f>IF(A33="","",IF(VLOOKUP(A33,[1]令和3年度契約状況調査票!$F:$AR,27,FALSE)="国所管",VLOOKUP(A33,[1]令和3年度契約状況調査票!$F:$AR,21,FALSE),""))</f>
        <v/>
      </c>
      <c r="O33" s="32" t="str">
        <f>IF(A33="","",IF(AND(Q33="○",P33="分担契約/単価契約"),"単価契約"&amp;CHAR(10)&amp;"予定調達総額 "&amp;TEXT(VLOOKUP(A33,[1]令和3年度契約状況調査票!$F:$AR,15,FALSE),"#,##0円")&amp;"(B)"&amp;CHAR(10)&amp;"分担契約"&amp;CHAR(10)&amp;VLOOKUP(A33,[1]令和3年度契約状況調査票!$F:$AR,31,FALSE),IF(AND(Q33="○",P33="分担契約"),"分担契約"&amp;CHAR(10)&amp;"契約総額 "&amp;TEXT(VLOOKUP(A33,[1]令和3年度契約状況調査票!$F:$AR,15,FALSE),"#,##0円")&amp;"(B)"&amp;CHAR(10)&amp;VLOOKUP(A33,[1]令和3年度契約状況調査票!$F:$AR,31,FALSE),(IF(P33="分担契約/単価契約","単価契約"&amp;CHAR(10)&amp;"予定調達総額 "&amp;TEXT(VLOOKUP(A33,[1]令和3年度契約状況調査票!$F:$AR,15,FALSE),"#,##0円")&amp;CHAR(10)&amp;"分担契約"&amp;CHAR(10)&amp;VLOOKUP(A33,[1]令和3年度契約状況調査票!$F:$AR,31,FALSE),IF(P33="分担契約","分担契約"&amp;CHAR(10)&amp;"契約総額 "&amp;TEXT(VLOOKUP(A33,[1]令和3年度契約状況調査票!$F:$AR,15,FALSE),"#,##0円")&amp;CHAR(10)&amp;VLOOKUP(A33,[1]令和3年度契約状況調査票!$F:$AR,31,FALSE),IF(P33="単価契約","単価契約"&amp;CHAR(10)&amp;"予定調達総額 "&amp;TEXT(VLOOKUP(A33,[1]令和3年度契約状況調査票!$F:$AR,15,FALSE),"#,##0円")&amp;CHAR(10)&amp;VLOOKUP(A33,[1]令和3年度契約状況調査票!$F:$AR,31,FALSE),VLOOKUP(A33,[1]令和3年度契約状況調査票!$F:$AR,31,FALSE))))))))</f>
        <v/>
      </c>
      <c r="P33" s="51" t="str">
        <f>IF(A33="","",VLOOKUP(A33,[1]令和3年度契約状況調査票!$F:$BY,52,FALSE))</f>
        <v/>
      </c>
    </row>
    <row r="34" spans="1:16" s="51" customFormat="1" ht="67.5" hidden="1" customHeight="1" x14ac:dyDescent="0.15">
      <c r="A34" s="66" t="str">
        <f>IF(MAX([1]令和3年度契約状況調査票!F27:F272)&gt;=ROW()-5,ROW()-5,"")</f>
        <v/>
      </c>
      <c r="B34" s="23" t="str">
        <f>IF(A34="","",VLOOKUP(A34,[1]令和3年度契約状況調査票!$F:$AR,4,FALSE))</f>
        <v/>
      </c>
      <c r="C34" s="24" t="str">
        <f>IF(A34="","",VLOOKUP(A34,[1]令和3年度契約状況調査票!$F:$AR,5,FALSE))</f>
        <v/>
      </c>
      <c r="D34" s="25" t="str">
        <f>IF(A34="","",VLOOKUP(A34,[1]令和3年度契約状況調査票!$F:$AR,8,FALSE))</f>
        <v/>
      </c>
      <c r="E34" s="23" t="str">
        <f>IF(A34="","",VLOOKUP(A34,[1]令和3年度契約状況調査票!$F:$AR,9,FALSE))</f>
        <v/>
      </c>
      <c r="F34" s="26" t="str">
        <f>IF(A34="","",VLOOKUP(A34,[1]令和3年度契約状況調査票!$F:$AR,10,FALSE))</f>
        <v/>
      </c>
      <c r="G34" s="72" t="str">
        <f>IF(A34="","",VLOOKUP(A34,[1]令和3年度契約状況調査票!$F:$AR,30,FALSE))</f>
        <v/>
      </c>
      <c r="H34" s="28" t="str">
        <f>IF(A34="","",IF(VLOOKUP(A34,[1]令和3年度契約状況調査票!$F:$AR,20,FALSE)="②同種の他の契約の予定価格を類推されるおそれがあるため公表しない","同種の他の契約の予定価格を類推されるおそれがあるため公表しない",IF(VLOOKUP(A34,[1]令和3年度契約状況調査票!$F:$AR,20,FALSE)="－","－",IF(VLOOKUP(A34,[1]令和3年度契約状況調査票!$F:$AR,6,FALSE)&lt;&gt;"",TEXT(VLOOKUP(A34,[1]令和3年度契約状況調査票!$F:$AR,13,FALSE),"#,##0円")&amp;CHAR(10)&amp;"(A)",VLOOKUP(A34,[1]令和3年度契約状況調査票!$F:$AR,13,FALSE)))))</f>
        <v/>
      </c>
      <c r="I34" s="28" t="str">
        <f>IF(A34="","",VLOOKUP(A34,[1]令和3年度契約状況調査票!$F:$AR,14,FALSE))</f>
        <v/>
      </c>
      <c r="J34" s="30" t="str">
        <f>IF(A34="","",IF(VLOOKUP(A34,[1]令和3年度契約状況調査票!$F:$AR,20,FALSE)="②同種の他の契約の予定価格を類推されるおそれがあるため公表しない","－",IF(VLOOKUP(A34,[1]令和3年度契約状況調査票!$F:$AR,20,FALSE)="－","－",IF(VLOOKUP(A34,[1]令和3年度契約状況調査票!$F:$AR,6,FALSE)&lt;&gt;"",TEXT(VLOOKUP(A34,[1]令和3年度契約状況調査票!$F:$AR,16,FALSE),"#.0%")&amp;CHAR(10)&amp;"(B/A×100)",VLOOKUP(A34,[1]令和3年度契約状況調査票!$F:$AR,16,FALSE)))))</f>
        <v/>
      </c>
      <c r="K34" s="53"/>
      <c r="L34" s="30" t="str">
        <f>IF(A34="","",IF(VLOOKUP(A34,[1]令和3年度契約状況調査票!$F:$AR,26,FALSE)="①公益社団法人","公社",IF(VLOOKUP(A34,[1]令和3年度契約状況調査票!$F:$AR,26,FALSE)="②公益財団法人","公財","")))</f>
        <v/>
      </c>
      <c r="M34" s="30" t="str">
        <f>IF(A34="","",VLOOKUP(A34,[1]令和3年度契約状況調査票!$F:$AR,27,FALSE))</f>
        <v/>
      </c>
      <c r="N34" s="30" t="str">
        <f>IF(A34="","",IF(VLOOKUP(A34,[1]令和3年度契約状況調査票!$F:$AR,27,FALSE)="国所管",VLOOKUP(A34,[1]令和3年度契約状況調査票!$F:$AR,21,FALSE),""))</f>
        <v/>
      </c>
      <c r="O34" s="32" t="str">
        <f>IF(A34="","",IF(AND(Q34="○",P34="分担契約/単価契約"),"単価契約"&amp;CHAR(10)&amp;"予定調達総額 "&amp;TEXT(VLOOKUP(A34,[1]令和3年度契約状況調査票!$F:$AR,15,FALSE),"#,##0円")&amp;"(B)"&amp;CHAR(10)&amp;"分担契約"&amp;CHAR(10)&amp;VLOOKUP(A34,[1]令和3年度契約状況調査票!$F:$AR,31,FALSE),IF(AND(Q34="○",P34="分担契約"),"分担契約"&amp;CHAR(10)&amp;"契約総額 "&amp;TEXT(VLOOKUP(A34,[1]令和3年度契約状況調査票!$F:$AR,15,FALSE),"#,##0円")&amp;"(B)"&amp;CHAR(10)&amp;VLOOKUP(A34,[1]令和3年度契約状況調査票!$F:$AR,31,FALSE),(IF(P34="分担契約/単価契約","単価契約"&amp;CHAR(10)&amp;"予定調達総額 "&amp;TEXT(VLOOKUP(A34,[1]令和3年度契約状況調査票!$F:$AR,15,FALSE),"#,##0円")&amp;CHAR(10)&amp;"分担契約"&amp;CHAR(10)&amp;VLOOKUP(A34,[1]令和3年度契約状況調査票!$F:$AR,31,FALSE),IF(P34="分担契約","分担契約"&amp;CHAR(10)&amp;"契約総額 "&amp;TEXT(VLOOKUP(A34,[1]令和3年度契約状況調査票!$F:$AR,15,FALSE),"#,##0円")&amp;CHAR(10)&amp;VLOOKUP(A34,[1]令和3年度契約状況調査票!$F:$AR,31,FALSE),IF(P34="単価契約","単価契約"&amp;CHAR(10)&amp;"予定調達総額 "&amp;TEXT(VLOOKUP(A34,[1]令和3年度契約状況調査票!$F:$AR,15,FALSE),"#,##0円")&amp;CHAR(10)&amp;VLOOKUP(A34,[1]令和3年度契約状況調査票!$F:$AR,31,FALSE),VLOOKUP(A34,[1]令和3年度契約状況調査票!$F:$AR,31,FALSE))))))))</f>
        <v/>
      </c>
      <c r="P34" s="51" t="str">
        <f>IF(A34="","",VLOOKUP(A34,[1]令和3年度契約状況調査票!$F:$BY,52,FALSE))</f>
        <v/>
      </c>
    </row>
    <row r="35" spans="1:16" s="51" customFormat="1" ht="67.5" hidden="1" customHeight="1" x14ac:dyDescent="0.15">
      <c r="A35" s="66" t="str">
        <f>IF(MAX([1]令和3年度契約状況調査票!F28:F273)&gt;=ROW()-5,ROW()-5,"")</f>
        <v/>
      </c>
      <c r="B35" s="23" t="str">
        <f>IF(A35="","",VLOOKUP(A35,[1]令和3年度契約状況調査票!$F:$AR,4,FALSE))</f>
        <v/>
      </c>
      <c r="C35" s="24" t="str">
        <f>IF(A35="","",VLOOKUP(A35,[1]令和3年度契約状況調査票!$F:$AR,5,FALSE))</f>
        <v/>
      </c>
      <c r="D35" s="25" t="str">
        <f>IF(A35="","",VLOOKUP(A35,[1]令和3年度契約状況調査票!$F:$AR,8,FALSE))</f>
        <v/>
      </c>
      <c r="E35" s="23" t="str">
        <f>IF(A35="","",VLOOKUP(A35,[1]令和3年度契約状況調査票!$F:$AR,9,FALSE))</f>
        <v/>
      </c>
      <c r="F35" s="26" t="str">
        <f>IF(A35="","",VLOOKUP(A35,[1]令和3年度契約状況調査票!$F:$AR,10,FALSE))</f>
        <v/>
      </c>
      <c r="G35" s="72" t="str">
        <f>IF(A35="","",VLOOKUP(A35,[1]令和3年度契約状況調査票!$F:$AR,30,FALSE))</f>
        <v/>
      </c>
      <c r="H35" s="28" t="str">
        <f>IF(A35="","",IF(VLOOKUP(A35,[1]令和3年度契約状況調査票!$F:$AR,20,FALSE)="②同種の他の契約の予定価格を類推されるおそれがあるため公表しない","同種の他の契約の予定価格を類推されるおそれがあるため公表しない",IF(VLOOKUP(A35,[1]令和3年度契約状況調査票!$F:$AR,20,FALSE)="－","－",IF(VLOOKUP(A35,[1]令和3年度契約状況調査票!$F:$AR,6,FALSE)&lt;&gt;"",TEXT(VLOOKUP(A35,[1]令和3年度契約状況調査票!$F:$AR,13,FALSE),"#,##0円")&amp;CHAR(10)&amp;"(A)",VLOOKUP(A35,[1]令和3年度契約状況調査票!$F:$AR,13,FALSE)))))</f>
        <v/>
      </c>
      <c r="I35" s="28" t="str">
        <f>IF(A35="","",VLOOKUP(A35,[1]令和3年度契約状況調査票!$F:$AR,14,FALSE))</f>
        <v/>
      </c>
      <c r="J35" s="30" t="str">
        <f>IF(A35="","",IF(VLOOKUP(A35,[1]令和3年度契約状況調査票!$F:$AR,20,FALSE)="②同種の他の契約の予定価格を類推されるおそれがあるため公表しない","－",IF(VLOOKUP(A35,[1]令和3年度契約状況調査票!$F:$AR,20,FALSE)="－","－",IF(VLOOKUP(A35,[1]令和3年度契約状況調査票!$F:$AR,6,FALSE)&lt;&gt;"",TEXT(VLOOKUP(A35,[1]令和3年度契約状況調査票!$F:$AR,16,FALSE),"#.0%")&amp;CHAR(10)&amp;"(B/A×100)",VLOOKUP(A35,[1]令和3年度契約状況調査票!$F:$AR,16,FALSE)))))</f>
        <v/>
      </c>
      <c r="K35" s="53"/>
      <c r="L35" s="30" t="str">
        <f>IF(A35="","",IF(VLOOKUP(A35,[1]令和3年度契約状況調査票!$F:$AR,26,FALSE)="①公益社団法人","公社",IF(VLOOKUP(A35,[1]令和3年度契約状況調査票!$F:$AR,26,FALSE)="②公益財団法人","公財","")))</f>
        <v/>
      </c>
      <c r="M35" s="30" t="str">
        <f>IF(A35="","",VLOOKUP(A35,[1]令和3年度契約状況調査票!$F:$AR,27,FALSE))</f>
        <v/>
      </c>
      <c r="N35" s="30" t="str">
        <f>IF(A35="","",IF(VLOOKUP(A35,[1]令和3年度契約状況調査票!$F:$AR,27,FALSE)="国所管",VLOOKUP(A35,[1]令和3年度契約状況調査票!$F:$AR,21,FALSE),""))</f>
        <v/>
      </c>
      <c r="O35" s="32" t="str">
        <f>IF(A35="","",IF(AND(Q35="○",P35="分担契約/単価契約"),"単価契約"&amp;CHAR(10)&amp;"予定調達総額 "&amp;TEXT(VLOOKUP(A35,[1]令和3年度契約状況調査票!$F:$AR,15,FALSE),"#,##0円")&amp;"(B)"&amp;CHAR(10)&amp;"分担契約"&amp;CHAR(10)&amp;VLOOKUP(A35,[1]令和3年度契約状況調査票!$F:$AR,31,FALSE),IF(AND(Q35="○",P35="分担契約"),"分担契約"&amp;CHAR(10)&amp;"契約総額 "&amp;TEXT(VLOOKUP(A35,[1]令和3年度契約状況調査票!$F:$AR,15,FALSE),"#,##0円")&amp;"(B)"&amp;CHAR(10)&amp;VLOOKUP(A35,[1]令和3年度契約状況調査票!$F:$AR,31,FALSE),(IF(P35="分担契約/単価契約","単価契約"&amp;CHAR(10)&amp;"予定調達総額 "&amp;TEXT(VLOOKUP(A35,[1]令和3年度契約状況調査票!$F:$AR,15,FALSE),"#,##0円")&amp;CHAR(10)&amp;"分担契約"&amp;CHAR(10)&amp;VLOOKUP(A35,[1]令和3年度契約状況調査票!$F:$AR,31,FALSE),IF(P35="分担契約","分担契約"&amp;CHAR(10)&amp;"契約総額 "&amp;TEXT(VLOOKUP(A35,[1]令和3年度契約状況調査票!$F:$AR,15,FALSE),"#,##0円")&amp;CHAR(10)&amp;VLOOKUP(A35,[1]令和3年度契約状況調査票!$F:$AR,31,FALSE),IF(P35="単価契約","単価契約"&amp;CHAR(10)&amp;"予定調達総額 "&amp;TEXT(VLOOKUP(A35,[1]令和3年度契約状況調査票!$F:$AR,15,FALSE),"#,##0円")&amp;CHAR(10)&amp;VLOOKUP(A35,[1]令和3年度契約状況調査票!$F:$AR,31,FALSE),VLOOKUP(A35,[1]令和3年度契約状況調査票!$F:$AR,31,FALSE))))))))</f>
        <v/>
      </c>
      <c r="P35" s="51" t="str">
        <f>IF(A35="","",VLOOKUP(A35,[1]令和3年度契約状況調査票!$F:$BY,52,FALSE))</f>
        <v/>
      </c>
    </row>
    <row r="36" spans="1:16" s="51" customFormat="1" ht="67.5" hidden="1" customHeight="1" x14ac:dyDescent="0.15">
      <c r="A36" s="66" t="str">
        <f>IF(MAX([1]令和3年度契約状況調査票!F29:F274)&gt;=ROW()-5,ROW()-5,"")</f>
        <v/>
      </c>
      <c r="B36" s="23" t="str">
        <f>IF(A36="","",VLOOKUP(A36,[1]令和3年度契約状況調査票!$F:$AR,4,FALSE))</f>
        <v/>
      </c>
      <c r="C36" s="24" t="str">
        <f>IF(A36="","",VLOOKUP(A36,[1]令和3年度契約状況調査票!$F:$AR,5,FALSE))</f>
        <v/>
      </c>
      <c r="D36" s="25" t="str">
        <f>IF(A36="","",VLOOKUP(A36,[1]令和3年度契約状況調査票!$F:$AR,8,FALSE))</f>
        <v/>
      </c>
      <c r="E36" s="23" t="str">
        <f>IF(A36="","",VLOOKUP(A36,[1]令和3年度契約状況調査票!$F:$AR,9,FALSE))</f>
        <v/>
      </c>
      <c r="F36" s="26" t="str">
        <f>IF(A36="","",VLOOKUP(A36,[1]令和3年度契約状況調査票!$F:$AR,10,FALSE))</f>
        <v/>
      </c>
      <c r="G36" s="72" t="str">
        <f>IF(A36="","",VLOOKUP(A36,[1]令和3年度契約状況調査票!$F:$AR,30,FALSE))</f>
        <v/>
      </c>
      <c r="H36" s="28" t="str">
        <f>IF(A36="","",IF(VLOOKUP(A36,[1]令和3年度契約状況調査票!$F:$AR,20,FALSE)="②同種の他の契約の予定価格を類推されるおそれがあるため公表しない","同種の他の契約の予定価格を類推されるおそれがあるため公表しない",IF(VLOOKUP(A36,[1]令和3年度契約状況調査票!$F:$AR,20,FALSE)="－","－",IF(VLOOKUP(A36,[1]令和3年度契約状況調査票!$F:$AR,6,FALSE)&lt;&gt;"",TEXT(VLOOKUP(A36,[1]令和3年度契約状況調査票!$F:$AR,13,FALSE),"#,##0円")&amp;CHAR(10)&amp;"(A)",VLOOKUP(A36,[1]令和3年度契約状況調査票!$F:$AR,13,FALSE)))))</f>
        <v/>
      </c>
      <c r="I36" s="28" t="str">
        <f>IF(A36="","",VLOOKUP(A36,[1]令和3年度契約状況調査票!$F:$AR,14,FALSE))</f>
        <v/>
      </c>
      <c r="J36" s="30" t="str">
        <f>IF(A36="","",IF(VLOOKUP(A36,[1]令和3年度契約状況調査票!$F:$AR,20,FALSE)="②同種の他の契約の予定価格を類推されるおそれがあるため公表しない","－",IF(VLOOKUP(A36,[1]令和3年度契約状況調査票!$F:$AR,20,FALSE)="－","－",IF(VLOOKUP(A36,[1]令和3年度契約状況調査票!$F:$AR,6,FALSE)&lt;&gt;"",TEXT(VLOOKUP(A36,[1]令和3年度契約状況調査票!$F:$AR,16,FALSE),"#.0%")&amp;CHAR(10)&amp;"(B/A×100)",VLOOKUP(A36,[1]令和3年度契約状況調査票!$F:$AR,16,FALSE)))))</f>
        <v/>
      </c>
      <c r="K36" s="53"/>
      <c r="L36" s="30" t="str">
        <f>IF(A36="","",IF(VLOOKUP(A36,[1]令和3年度契約状況調査票!$F:$AR,26,FALSE)="①公益社団法人","公社",IF(VLOOKUP(A36,[1]令和3年度契約状況調査票!$F:$AR,26,FALSE)="②公益財団法人","公財","")))</f>
        <v/>
      </c>
      <c r="M36" s="30" t="str">
        <f>IF(A36="","",VLOOKUP(A36,[1]令和3年度契約状況調査票!$F:$AR,27,FALSE))</f>
        <v/>
      </c>
      <c r="N36" s="30" t="str">
        <f>IF(A36="","",IF(VLOOKUP(A36,[1]令和3年度契約状況調査票!$F:$AR,27,FALSE)="国所管",VLOOKUP(A36,[1]令和3年度契約状況調査票!$F:$AR,21,FALSE),""))</f>
        <v/>
      </c>
      <c r="O36" s="32" t="str">
        <f>IF(A36="","",IF(AND(Q36="○",P36="分担契約/単価契約"),"単価契約"&amp;CHAR(10)&amp;"予定調達総額 "&amp;TEXT(VLOOKUP(A36,[1]令和3年度契約状況調査票!$F:$AR,15,FALSE),"#,##0円")&amp;"(B)"&amp;CHAR(10)&amp;"分担契約"&amp;CHAR(10)&amp;VLOOKUP(A36,[1]令和3年度契約状況調査票!$F:$AR,31,FALSE),IF(AND(Q36="○",P36="分担契約"),"分担契約"&amp;CHAR(10)&amp;"契約総額 "&amp;TEXT(VLOOKUP(A36,[1]令和3年度契約状況調査票!$F:$AR,15,FALSE),"#,##0円")&amp;"(B)"&amp;CHAR(10)&amp;VLOOKUP(A36,[1]令和3年度契約状況調査票!$F:$AR,31,FALSE),(IF(P36="分担契約/単価契約","単価契約"&amp;CHAR(10)&amp;"予定調達総額 "&amp;TEXT(VLOOKUP(A36,[1]令和3年度契約状況調査票!$F:$AR,15,FALSE),"#,##0円")&amp;CHAR(10)&amp;"分担契約"&amp;CHAR(10)&amp;VLOOKUP(A36,[1]令和3年度契約状況調査票!$F:$AR,31,FALSE),IF(P36="分担契約","分担契約"&amp;CHAR(10)&amp;"契約総額 "&amp;TEXT(VLOOKUP(A36,[1]令和3年度契約状況調査票!$F:$AR,15,FALSE),"#,##0円")&amp;CHAR(10)&amp;VLOOKUP(A36,[1]令和3年度契約状況調査票!$F:$AR,31,FALSE),IF(P36="単価契約","単価契約"&amp;CHAR(10)&amp;"予定調達総額 "&amp;TEXT(VLOOKUP(A36,[1]令和3年度契約状況調査票!$F:$AR,15,FALSE),"#,##0円")&amp;CHAR(10)&amp;VLOOKUP(A36,[1]令和3年度契約状況調査票!$F:$AR,31,FALSE),VLOOKUP(A36,[1]令和3年度契約状況調査票!$F:$AR,31,FALSE))))))))</f>
        <v/>
      </c>
      <c r="P36" s="51" t="str">
        <f>IF(A36="","",VLOOKUP(A36,[1]令和3年度契約状況調査票!$F:$BY,52,FALSE))</f>
        <v/>
      </c>
    </row>
    <row r="37" spans="1:16" s="51" customFormat="1" ht="67.5" hidden="1" customHeight="1" x14ac:dyDescent="0.15">
      <c r="A37" s="66" t="str">
        <f>IF(MAX([1]令和3年度契約状況調査票!F30:F275)&gt;=ROW()-5,ROW()-5,"")</f>
        <v/>
      </c>
      <c r="B37" s="23" t="str">
        <f>IF(A37="","",VLOOKUP(A37,[1]令和3年度契約状況調査票!$F:$AR,4,FALSE))</f>
        <v/>
      </c>
      <c r="C37" s="24" t="str">
        <f>IF(A37="","",VLOOKUP(A37,[1]令和3年度契約状況調査票!$F:$AR,5,FALSE))</f>
        <v/>
      </c>
      <c r="D37" s="25" t="str">
        <f>IF(A37="","",VLOOKUP(A37,[1]令和3年度契約状況調査票!$F:$AR,8,FALSE))</f>
        <v/>
      </c>
      <c r="E37" s="23" t="str">
        <f>IF(A37="","",VLOOKUP(A37,[1]令和3年度契約状況調査票!$F:$AR,9,FALSE))</f>
        <v/>
      </c>
      <c r="F37" s="26" t="str">
        <f>IF(A37="","",VLOOKUP(A37,[1]令和3年度契約状況調査票!$F:$AR,10,FALSE))</f>
        <v/>
      </c>
      <c r="G37" s="72" t="str">
        <f>IF(A37="","",VLOOKUP(A37,[1]令和3年度契約状況調査票!$F:$AR,30,FALSE))</f>
        <v/>
      </c>
      <c r="H37" s="28" t="str">
        <f>IF(A37="","",IF(VLOOKUP(A37,[1]令和3年度契約状況調査票!$F:$AR,20,FALSE)="②同種の他の契約の予定価格を類推されるおそれがあるため公表しない","同種の他の契約の予定価格を類推されるおそれがあるため公表しない",IF(VLOOKUP(A37,[1]令和3年度契約状況調査票!$F:$AR,20,FALSE)="－","－",IF(VLOOKUP(A37,[1]令和3年度契約状況調査票!$F:$AR,6,FALSE)&lt;&gt;"",TEXT(VLOOKUP(A37,[1]令和3年度契約状況調査票!$F:$AR,13,FALSE),"#,##0円")&amp;CHAR(10)&amp;"(A)",VLOOKUP(A37,[1]令和3年度契約状況調査票!$F:$AR,13,FALSE)))))</f>
        <v/>
      </c>
      <c r="I37" s="28" t="str">
        <f>IF(A37="","",VLOOKUP(A37,[1]令和3年度契約状況調査票!$F:$AR,14,FALSE))</f>
        <v/>
      </c>
      <c r="J37" s="30" t="str">
        <f>IF(A37="","",IF(VLOOKUP(A37,[1]令和3年度契約状況調査票!$F:$AR,20,FALSE)="②同種の他の契約の予定価格を類推されるおそれがあるため公表しない","－",IF(VLOOKUP(A37,[1]令和3年度契約状況調査票!$F:$AR,20,FALSE)="－","－",IF(VLOOKUP(A37,[1]令和3年度契約状況調査票!$F:$AR,6,FALSE)&lt;&gt;"",TEXT(VLOOKUP(A37,[1]令和3年度契約状況調査票!$F:$AR,16,FALSE),"#.0%")&amp;CHAR(10)&amp;"(B/A×100)",VLOOKUP(A37,[1]令和3年度契約状況調査票!$F:$AR,16,FALSE)))))</f>
        <v/>
      </c>
      <c r="K37" s="53"/>
      <c r="L37" s="30" t="str">
        <f>IF(A37="","",IF(VLOOKUP(A37,[1]令和3年度契約状況調査票!$F:$AR,26,FALSE)="①公益社団法人","公社",IF(VLOOKUP(A37,[1]令和3年度契約状況調査票!$F:$AR,26,FALSE)="②公益財団法人","公財","")))</f>
        <v/>
      </c>
      <c r="M37" s="30" t="str">
        <f>IF(A37="","",VLOOKUP(A37,[1]令和3年度契約状況調査票!$F:$AR,27,FALSE))</f>
        <v/>
      </c>
      <c r="N37" s="30" t="str">
        <f>IF(A37="","",IF(VLOOKUP(A37,[1]令和3年度契約状況調査票!$F:$AR,27,FALSE)="国所管",VLOOKUP(A37,[1]令和3年度契約状況調査票!$F:$AR,21,FALSE),""))</f>
        <v/>
      </c>
      <c r="O37" s="32" t="str">
        <f>IF(A37="","",IF(AND(Q37="○",P37="分担契約/単価契約"),"単価契約"&amp;CHAR(10)&amp;"予定調達総額 "&amp;TEXT(VLOOKUP(A37,[1]令和3年度契約状況調査票!$F:$AR,15,FALSE),"#,##0円")&amp;"(B)"&amp;CHAR(10)&amp;"分担契約"&amp;CHAR(10)&amp;VLOOKUP(A37,[1]令和3年度契約状況調査票!$F:$AR,31,FALSE),IF(AND(Q37="○",P37="分担契約"),"分担契約"&amp;CHAR(10)&amp;"契約総額 "&amp;TEXT(VLOOKUP(A37,[1]令和3年度契約状況調査票!$F:$AR,15,FALSE),"#,##0円")&amp;"(B)"&amp;CHAR(10)&amp;VLOOKUP(A37,[1]令和3年度契約状況調査票!$F:$AR,31,FALSE),(IF(P37="分担契約/単価契約","単価契約"&amp;CHAR(10)&amp;"予定調達総額 "&amp;TEXT(VLOOKUP(A37,[1]令和3年度契約状況調査票!$F:$AR,15,FALSE),"#,##0円")&amp;CHAR(10)&amp;"分担契約"&amp;CHAR(10)&amp;VLOOKUP(A37,[1]令和3年度契約状況調査票!$F:$AR,31,FALSE),IF(P37="分担契約","分担契約"&amp;CHAR(10)&amp;"契約総額 "&amp;TEXT(VLOOKUP(A37,[1]令和3年度契約状況調査票!$F:$AR,15,FALSE),"#,##0円")&amp;CHAR(10)&amp;VLOOKUP(A37,[1]令和3年度契約状況調査票!$F:$AR,31,FALSE),IF(P37="単価契約","単価契約"&amp;CHAR(10)&amp;"予定調達総額 "&amp;TEXT(VLOOKUP(A37,[1]令和3年度契約状況調査票!$F:$AR,15,FALSE),"#,##0円")&amp;CHAR(10)&amp;VLOOKUP(A37,[1]令和3年度契約状況調査票!$F:$AR,31,FALSE),VLOOKUP(A37,[1]令和3年度契約状況調査票!$F:$AR,31,FALSE))))))))</f>
        <v/>
      </c>
      <c r="P37" s="51" t="str">
        <f>IF(A37="","",VLOOKUP(A37,[1]令和3年度契約状況調査票!$F:$BY,52,FALSE))</f>
        <v/>
      </c>
    </row>
    <row r="38" spans="1:16" s="51" customFormat="1" ht="67.5" hidden="1" customHeight="1" x14ac:dyDescent="0.15">
      <c r="A38" s="66" t="str">
        <f>IF(MAX([1]令和3年度契約状況調査票!F31:F276)&gt;=ROW()-5,ROW()-5,"")</f>
        <v/>
      </c>
      <c r="B38" s="23" t="str">
        <f>IF(A38="","",VLOOKUP(A38,[1]令和3年度契約状況調査票!$F:$AR,4,FALSE))</f>
        <v/>
      </c>
      <c r="C38" s="24" t="str">
        <f>IF(A38="","",VLOOKUP(A38,[1]令和3年度契約状況調査票!$F:$AR,5,FALSE))</f>
        <v/>
      </c>
      <c r="D38" s="25" t="str">
        <f>IF(A38="","",VLOOKUP(A38,[1]令和3年度契約状況調査票!$F:$AR,8,FALSE))</f>
        <v/>
      </c>
      <c r="E38" s="23" t="str">
        <f>IF(A38="","",VLOOKUP(A38,[1]令和3年度契約状況調査票!$F:$AR,9,FALSE))</f>
        <v/>
      </c>
      <c r="F38" s="26" t="str">
        <f>IF(A38="","",VLOOKUP(A38,[1]令和3年度契約状況調査票!$F:$AR,10,FALSE))</f>
        <v/>
      </c>
      <c r="G38" s="72" t="str">
        <f>IF(A38="","",VLOOKUP(A38,[1]令和3年度契約状況調査票!$F:$AR,30,FALSE))</f>
        <v/>
      </c>
      <c r="H38" s="28" t="str">
        <f>IF(A38="","",IF(VLOOKUP(A38,[1]令和3年度契約状況調査票!$F:$AR,20,FALSE)="②同種の他の契約の予定価格を類推されるおそれがあるため公表しない","同種の他の契約の予定価格を類推されるおそれがあるため公表しない",IF(VLOOKUP(A38,[1]令和3年度契約状況調査票!$F:$AR,20,FALSE)="－","－",IF(VLOOKUP(A38,[1]令和3年度契約状況調査票!$F:$AR,6,FALSE)&lt;&gt;"",TEXT(VLOOKUP(A38,[1]令和3年度契約状況調査票!$F:$AR,13,FALSE),"#,##0円")&amp;CHAR(10)&amp;"(A)",VLOOKUP(A38,[1]令和3年度契約状況調査票!$F:$AR,13,FALSE)))))</f>
        <v/>
      </c>
      <c r="I38" s="28" t="str">
        <f>IF(A38="","",VLOOKUP(A38,[1]令和3年度契約状況調査票!$F:$AR,14,FALSE))</f>
        <v/>
      </c>
      <c r="J38" s="30" t="str">
        <f>IF(A38="","",IF(VLOOKUP(A38,[1]令和3年度契約状況調査票!$F:$AR,20,FALSE)="②同種の他の契約の予定価格を類推されるおそれがあるため公表しない","－",IF(VLOOKUP(A38,[1]令和3年度契約状況調査票!$F:$AR,20,FALSE)="－","－",IF(VLOOKUP(A38,[1]令和3年度契約状況調査票!$F:$AR,6,FALSE)&lt;&gt;"",TEXT(VLOOKUP(A38,[1]令和3年度契約状況調査票!$F:$AR,16,FALSE),"#.0%")&amp;CHAR(10)&amp;"(B/A×100)",VLOOKUP(A38,[1]令和3年度契約状況調査票!$F:$AR,16,FALSE)))))</f>
        <v/>
      </c>
      <c r="K38" s="53"/>
      <c r="L38" s="30" t="str">
        <f>IF(A38="","",IF(VLOOKUP(A38,[1]令和3年度契約状況調査票!$F:$AR,26,FALSE)="①公益社団法人","公社",IF(VLOOKUP(A38,[1]令和3年度契約状況調査票!$F:$AR,26,FALSE)="②公益財団法人","公財","")))</f>
        <v/>
      </c>
      <c r="M38" s="30" t="str">
        <f>IF(A38="","",VLOOKUP(A38,[1]令和3年度契約状況調査票!$F:$AR,27,FALSE))</f>
        <v/>
      </c>
      <c r="N38" s="30" t="str">
        <f>IF(A38="","",IF(VLOOKUP(A38,[1]令和3年度契約状況調査票!$F:$AR,27,FALSE)="国所管",VLOOKUP(A38,[1]令和3年度契約状況調査票!$F:$AR,21,FALSE),""))</f>
        <v/>
      </c>
      <c r="O38" s="32" t="str">
        <f>IF(A38="","",IF(AND(Q38="○",P38="分担契約/単価契約"),"単価契約"&amp;CHAR(10)&amp;"予定調達総額 "&amp;TEXT(VLOOKUP(A38,[1]令和3年度契約状況調査票!$F:$AR,15,FALSE),"#,##0円")&amp;"(B)"&amp;CHAR(10)&amp;"分担契約"&amp;CHAR(10)&amp;VLOOKUP(A38,[1]令和3年度契約状況調査票!$F:$AR,31,FALSE),IF(AND(Q38="○",P38="分担契約"),"分担契約"&amp;CHAR(10)&amp;"契約総額 "&amp;TEXT(VLOOKUP(A38,[1]令和3年度契約状況調査票!$F:$AR,15,FALSE),"#,##0円")&amp;"(B)"&amp;CHAR(10)&amp;VLOOKUP(A38,[1]令和3年度契約状況調査票!$F:$AR,31,FALSE),(IF(P38="分担契約/単価契約","単価契約"&amp;CHAR(10)&amp;"予定調達総額 "&amp;TEXT(VLOOKUP(A38,[1]令和3年度契約状況調査票!$F:$AR,15,FALSE),"#,##0円")&amp;CHAR(10)&amp;"分担契約"&amp;CHAR(10)&amp;VLOOKUP(A38,[1]令和3年度契約状況調査票!$F:$AR,31,FALSE),IF(P38="分担契約","分担契約"&amp;CHAR(10)&amp;"契約総額 "&amp;TEXT(VLOOKUP(A38,[1]令和3年度契約状況調査票!$F:$AR,15,FALSE),"#,##0円")&amp;CHAR(10)&amp;VLOOKUP(A38,[1]令和3年度契約状況調査票!$F:$AR,31,FALSE),IF(P38="単価契約","単価契約"&amp;CHAR(10)&amp;"予定調達総額 "&amp;TEXT(VLOOKUP(A38,[1]令和3年度契約状況調査票!$F:$AR,15,FALSE),"#,##0円")&amp;CHAR(10)&amp;VLOOKUP(A38,[1]令和3年度契約状況調査票!$F:$AR,31,FALSE),VLOOKUP(A38,[1]令和3年度契約状況調査票!$F:$AR,31,FALSE))))))))</f>
        <v/>
      </c>
      <c r="P38" s="51" t="str">
        <f>IF(A38="","",VLOOKUP(A38,[1]令和3年度契約状況調査票!$F:$BY,52,FALSE))</f>
        <v/>
      </c>
    </row>
    <row r="39" spans="1:16" s="51" customFormat="1" ht="67.5" hidden="1" customHeight="1" x14ac:dyDescent="0.15">
      <c r="A39" s="66" t="str">
        <f>IF(MAX([1]令和3年度契約状況調査票!F32:F277)&gt;=ROW()-5,ROW()-5,"")</f>
        <v/>
      </c>
      <c r="B39" s="23" t="str">
        <f>IF(A39="","",VLOOKUP(A39,[1]令和3年度契約状況調査票!$F:$AR,4,FALSE))</f>
        <v/>
      </c>
      <c r="C39" s="24" t="str">
        <f>IF(A39="","",VLOOKUP(A39,[1]令和3年度契約状況調査票!$F:$AR,5,FALSE))</f>
        <v/>
      </c>
      <c r="D39" s="25" t="str">
        <f>IF(A39="","",VLOOKUP(A39,[1]令和3年度契約状況調査票!$F:$AR,8,FALSE))</f>
        <v/>
      </c>
      <c r="E39" s="23" t="str">
        <f>IF(A39="","",VLOOKUP(A39,[1]令和3年度契約状況調査票!$F:$AR,9,FALSE))</f>
        <v/>
      </c>
      <c r="F39" s="26" t="str">
        <f>IF(A39="","",VLOOKUP(A39,[1]令和3年度契約状況調査票!$F:$AR,10,FALSE))</f>
        <v/>
      </c>
      <c r="G39" s="72" t="str">
        <f>IF(A39="","",VLOOKUP(A39,[1]令和3年度契約状況調査票!$F:$AR,30,FALSE))</f>
        <v/>
      </c>
      <c r="H39" s="28" t="str">
        <f>IF(A39="","",IF(VLOOKUP(A39,[1]令和3年度契約状況調査票!$F:$AR,20,FALSE)="②同種の他の契約の予定価格を類推されるおそれがあるため公表しない","同種の他の契約の予定価格を類推されるおそれがあるため公表しない",IF(VLOOKUP(A39,[1]令和3年度契約状況調査票!$F:$AR,20,FALSE)="－","－",IF(VLOOKUP(A39,[1]令和3年度契約状況調査票!$F:$AR,6,FALSE)&lt;&gt;"",TEXT(VLOOKUP(A39,[1]令和3年度契約状況調査票!$F:$AR,13,FALSE),"#,##0円")&amp;CHAR(10)&amp;"(A)",VLOOKUP(A39,[1]令和3年度契約状況調査票!$F:$AR,13,FALSE)))))</f>
        <v/>
      </c>
      <c r="I39" s="28" t="str">
        <f>IF(A39="","",VLOOKUP(A39,[1]令和3年度契約状況調査票!$F:$AR,14,FALSE))</f>
        <v/>
      </c>
      <c r="J39" s="30" t="str">
        <f>IF(A39="","",IF(VLOOKUP(A39,[1]令和3年度契約状況調査票!$F:$AR,20,FALSE)="②同種の他の契約の予定価格を類推されるおそれがあるため公表しない","－",IF(VLOOKUP(A39,[1]令和3年度契約状況調査票!$F:$AR,20,FALSE)="－","－",IF(VLOOKUP(A39,[1]令和3年度契約状況調査票!$F:$AR,6,FALSE)&lt;&gt;"",TEXT(VLOOKUP(A39,[1]令和3年度契約状況調査票!$F:$AR,16,FALSE),"#.0%")&amp;CHAR(10)&amp;"(B/A×100)",VLOOKUP(A39,[1]令和3年度契約状況調査票!$F:$AR,16,FALSE)))))</f>
        <v/>
      </c>
      <c r="K39" s="53"/>
      <c r="L39" s="30" t="str">
        <f>IF(A39="","",IF(VLOOKUP(A39,[1]令和3年度契約状況調査票!$F:$AR,26,FALSE)="①公益社団法人","公社",IF(VLOOKUP(A39,[1]令和3年度契約状況調査票!$F:$AR,26,FALSE)="②公益財団法人","公財","")))</f>
        <v/>
      </c>
      <c r="M39" s="30" t="str">
        <f>IF(A39="","",VLOOKUP(A39,[1]令和3年度契約状況調査票!$F:$AR,27,FALSE))</f>
        <v/>
      </c>
      <c r="N39" s="30" t="str">
        <f>IF(A39="","",IF(VLOOKUP(A39,[1]令和3年度契約状況調査票!$F:$AR,27,FALSE)="国所管",VLOOKUP(A39,[1]令和3年度契約状況調査票!$F:$AR,21,FALSE),""))</f>
        <v/>
      </c>
      <c r="O39" s="32" t="str">
        <f>IF(A39="","",IF(AND(Q39="○",P39="分担契約/単価契約"),"単価契約"&amp;CHAR(10)&amp;"予定調達総額 "&amp;TEXT(VLOOKUP(A39,[1]令和3年度契約状況調査票!$F:$AR,15,FALSE),"#,##0円")&amp;"(B)"&amp;CHAR(10)&amp;"分担契約"&amp;CHAR(10)&amp;VLOOKUP(A39,[1]令和3年度契約状況調査票!$F:$AR,31,FALSE),IF(AND(Q39="○",P39="分担契約"),"分担契約"&amp;CHAR(10)&amp;"契約総額 "&amp;TEXT(VLOOKUP(A39,[1]令和3年度契約状況調査票!$F:$AR,15,FALSE),"#,##0円")&amp;"(B)"&amp;CHAR(10)&amp;VLOOKUP(A39,[1]令和3年度契約状況調査票!$F:$AR,31,FALSE),(IF(P39="分担契約/単価契約","単価契約"&amp;CHAR(10)&amp;"予定調達総額 "&amp;TEXT(VLOOKUP(A39,[1]令和3年度契約状況調査票!$F:$AR,15,FALSE),"#,##0円")&amp;CHAR(10)&amp;"分担契約"&amp;CHAR(10)&amp;VLOOKUP(A39,[1]令和3年度契約状況調査票!$F:$AR,31,FALSE),IF(P39="分担契約","分担契約"&amp;CHAR(10)&amp;"契約総額 "&amp;TEXT(VLOOKUP(A39,[1]令和3年度契約状況調査票!$F:$AR,15,FALSE),"#,##0円")&amp;CHAR(10)&amp;VLOOKUP(A39,[1]令和3年度契約状況調査票!$F:$AR,31,FALSE),IF(P39="単価契約","単価契約"&amp;CHAR(10)&amp;"予定調達総額 "&amp;TEXT(VLOOKUP(A39,[1]令和3年度契約状況調査票!$F:$AR,15,FALSE),"#,##0円")&amp;CHAR(10)&amp;VLOOKUP(A39,[1]令和3年度契約状況調査票!$F:$AR,31,FALSE),VLOOKUP(A39,[1]令和3年度契約状況調査票!$F:$AR,31,FALSE))))))))</f>
        <v/>
      </c>
      <c r="P39" s="51" t="str">
        <f>IF(A39="","",VLOOKUP(A39,[1]令和3年度契約状況調査票!$F:$BY,52,FALSE))</f>
        <v/>
      </c>
    </row>
    <row r="40" spans="1:16" s="51" customFormat="1" ht="67.5" hidden="1" customHeight="1" x14ac:dyDescent="0.15">
      <c r="A40" s="66" t="str">
        <f>IF(MAX([1]令和3年度契約状況調査票!F33:F278)&gt;=ROW()-5,ROW()-5,"")</f>
        <v/>
      </c>
      <c r="B40" s="23" t="str">
        <f>IF(A40="","",VLOOKUP(A40,[1]令和3年度契約状況調査票!$F:$AR,4,FALSE))</f>
        <v/>
      </c>
      <c r="C40" s="24" t="str">
        <f>IF(A40="","",VLOOKUP(A40,[1]令和3年度契約状況調査票!$F:$AR,5,FALSE))</f>
        <v/>
      </c>
      <c r="D40" s="25" t="str">
        <f>IF(A40="","",VLOOKUP(A40,[1]令和3年度契約状況調査票!$F:$AR,8,FALSE))</f>
        <v/>
      </c>
      <c r="E40" s="23" t="str">
        <f>IF(A40="","",VLOOKUP(A40,[1]令和3年度契約状況調査票!$F:$AR,9,FALSE))</f>
        <v/>
      </c>
      <c r="F40" s="26" t="str">
        <f>IF(A40="","",VLOOKUP(A40,[1]令和3年度契約状況調査票!$F:$AR,10,FALSE))</f>
        <v/>
      </c>
      <c r="G40" s="72" t="str">
        <f>IF(A40="","",VLOOKUP(A40,[1]令和3年度契約状況調査票!$F:$AR,30,FALSE))</f>
        <v/>
      </c>
      <c r="H40" s="28" t="str">
        <f>IF(A40="","",IF(VLOOKUP(A40,[1]令和3年度契約状況調査票!$F:$AR,20,FALSE)="②同種の他の契約の予定価格を類推されるおそれがあるため公表しない","同種の他の契約の予定価格を類推されるおそれがあるため公表しない",IF(VLOOKUP(A40,[1]令和3年度契約状況調査票!$F:$AR,20,FALSE)="－","－",IF(VLOOKUP(A40,[1]令和3年度契約状況調査票!$F:$AR,6,FALSE)&lt;&gt;"",TEXT(VLOOKUP(A40,[1]令和3年度契約状況調査票!$F:$AR,13,FALSE),"#,##0円")&amp;CHAR(10)&amp;"(A)",VLOOKUP(A40,[1]令和3年度契約状況調査票!$F:$AR,13,FALSE)))))</f>
        <v/>
      </c>
      <c r="I40" s="28" t="str">
        <f>IF(A40="","",VLOOKUP(A40,[1]令和3年度契約状況調査票!$F:$AR,14,FALSE))</f>
        <v/>
      </c>
      <c r="J40" s="30" t="str">
        <f>IF(A40="","",IF(VLOOKUP(A40,[1]令和3年度契約状況調査票!$F:$AR,20,FALSE)="②同種の他の契約の予定価格を類推されるおそれがあるため公表しない","－",IF(VLOOKUP(A40,[1]令和3年度契約状況調査票!$F:$AR,20,FALSE)="－","－",IF(VLOOKUP(A40,[1]令和3年度契約状況調査票!$F:$AR,6,FALSE)&lt;&gt;"",TEXT(VLOOKUP(A40,[1]令和3年度契約状況調査票!$F:$AR,16,FALSE),"#.0%")&amp;CHAR(10)&amp;"(B/A×100)",VLOOKUP(A40,[1]令和3年度契約状況調査票!$F:$AR,16,FALSE)))))</f>
        <v/>
      </c>
      <c r="K40" s="53"/>
      <c r="L40" s="30" t="str">
        <f>IF(A40="","",IF(VLOOKUP(A40,[1]令和3年度契約状況調査票!$F:$AR,26,FALSE)="①公益社団法人","公社",IF(VLOOKUP(A40,[1]令和3年度契約状況調査票!$F:$AR,26,FALSE)="②公益財団法人","公財","")))</f>
        <v/>
      </c>
      <c r="M40" s="30" t="str">
        <f>IF(A40="","",VLOOKUP(A40,[1]令和3年度契約状況調査票!$F:$AR,27,FALSE))</f>
        <v/>
      </c>
      <c r="N40" s="30" t="str">
        <f>IF(A40="","",IF(VLOOKUP(A40,[1]令和3年度契約状況調査票!$F:$AR,27,FALSE)="国所管",VLOOKUP(A40,[1]令和3年度契約状況調査票!$F:$AR,21,FALSE),""))</f>
        <v/>
      </c>
      <c r="O40" s="32" t="str">
        <f>IF(A40="","",IF(AND(Q40="○",P40="分担契約/単価契約"),"単価契約"&amp;CHAR(10)&amp;"予定調達総額 "&amp;TEXT(VLOOKUP(A40,[1]令和3年度契約状況調査票!$F:$AR,15,FALSE),"#,##0円")&amp;"(B)"&amp;CHAR(10)&amp;"分担契約"&amp;CHAR(10)&amp;VLOOKUP(A40,[1]令和3年度契約状況調査票!$F:$AR,31,FALSE),IF(AND(Q40="○",P40="分担契約"),"分担契約"&amp;CHAR(10)&amp;"契約総額 "&amp;TEXT(VLOOKUP(A40,[1]令和3年度契約状況調査票!$F:$AR,15,FALSE),"#,##0円")&amp;"(B)"&amp;CHAR(10)&amp;VLOOKUP(A40,[1]令和3年度契約状況調査票!$F:$AR,31,FALSE),(IF(P40="分担契約/単価契約","単価契約"&amp;CHAR(10)&amp;"予定調達総額 "&amp;TEXT(VLOOKUP(A40,[1]令和3年度契約状況調査票!$F:$AR,15,FALSE),"#,##0円")&amp;CHAR(10)&amp;"分担契約"&amp;CHAR(10)&amp;VLOOKUP(A40,[1]令和3年度契約状況調査票!$F:$AR,31,FALSE),IF(P40="分担契約","分担契約"&amp;CHAR(10)&amp;"契約総額 "&amp;TEXT(VLOOKUP(A40,[1]令和3年度契約状況調査票!$F:$AR,15,FALSE),"#,##0円")&amp;CHAR(10)&amp;VLOOKUP(A40,[1]令和3年度契約状況調査票!$F:$AR,31,FALSE),IF(P40="単価契約","単価契約"&amp;CHAR(10)&amp;"予定調達総額 "&amp;TEXT(VLOOKUP(A40,[1]令和3年度契約状況調査票!$F:$AR,15,FALSE),"#,##0円")&amp;CHAR(10)&amp;VLOOKUP(A40,[1]令和3年度契約状況調査票!$F:$AR,31,FALSE),VLOOKUP(A40,[1]令和3年度契約状況調査票!$F:$AR,31,FALSE))))))))</f>
        <v/>
      </c>
      <c r="P40" s="51" t="str">
        <f>IF(A40="","",VLOOKUP(A40,[1]令和3年度契約状況調査票!$F:$BY,52,FALSE))</f>
        <v/>
      </c>
    </row>
    <row r="41" spans="1:16" s="51" customFormat="1" ht="67.5" hidden="1" customHeight="1" x14ac:dyDescent="0.15">
      <c r="A41" s="66" t="str">
        <f>IF(MAX([1]令和3年度契約状況調査票!F34:F279)&gt;=ROW()-5,ROW()-5,"")</f>
        <v/>
      </c>
      <c r="B41" s="23" t="str">
        <f>IF(A41="","",VLOOKUP(A41,[1]令和3年度契約状況調査票!$F:$AR,4,FALSE))</f>
        <v/>
      </c>
      <c r="C41" s="24" t="str">
        <f>IF(A41="","",VLOOKUP(A41,[1]令和3年度契約状況調査票!$F:$AR,5,FALSE))</f>
        <v/>
      </c>
      <c r="D41" s="25" t="str">
        <f>IF(A41="","",VLOOKUP(A41,[1]令和3年度契約状況調査票!$F:$AR,8,FALSE))</f>
        <v/>
      </c>
      <c r="E41" s="23" t="str">
        <f>IF(A41="","",VLOOKUP(A41,[1]令和3年度契約状況調査票!$F:$AR,9,FALSE))</f>
        <v/>
      </c>
      <c r="F41" s="26" t="str">
        <f>IF(A41="","",VLOOKUP(A41,[1]令和3年度契約状況調査票!$F:$AR,10,FALSE))</f>
        <v/>
      </c>
      <c r="G41" s="72" t="str">
        <f>IF(A41="","",VLOOKUP(A41,[1]令和3年度契約状況調査票!$F:$AR,30,FALSE))</f>
        <v/>
      </c>
      <c r="H41" s="28" t="str">
        <f>IF(A41="","",IF(VLOOKUP(A41,[1]令和3年度契約状況調査票!$F:$AR,20,FALSE)="②同種の他の契約の予定価格を類推されるおそれがあるため公表しない","同種の他の契約の予定価格を類推されるおそれがあるため公表しない",IF(VLOOKUP(A41,[1]令和3年度契約状況調査票!$F:$AR,20,FALSE)="－","－",IF(VLOOKUP(A41,[1]令和3年度契約状況調査票!$F:$AR,6,FALSE)&lt;&gt;"",TEXT(VLOOKUP(A41,[1]令和3年度契約状況調査票!$F:$AR,13,FALSE),"#,##0円")&amp;CHAR(10)&amp;"(A)",VLOOKUP(A41,[1]令和3年度契約状況調査票!$F:$AR,13,FALSE)))))</f>
        <v/>
      </c>
      <c r="I41" s="28" t="str">
        <f>IF(A41="","",VLOOKUP(A41,[1]令和3年度契約状況調査票!$F:$AR,14,FALSE))</f>
        <v/>
      </c>
      <c r="J41" s="30" t="str">
        <f>IF(A41="","",IF(VLOOKUP(A41,[1]令和3年度契約状況調査票!$F:$AR,20,FALSE)="②同種の他の契約の予定価格を類推されるおそれがあるため公表しない","－",IF(VLOOKUP(A41,[1]令和3年度契約状況調査票!$F:$AR,20,FALSE)="－","－",IF(VLOOKUP(A41,[1]令和3年度契約状況調査票!$F:$AR,6,FALSE)&lt;&gt;"",TEXT(VLOOKUP(A41,[1]令和3年度契約状況調査票!$F:$AR,16,FALSE),"#.0%")&amp;CHAR(10)&amp;"(B/A×100)",VLOOKUP(A41,[1]令和3年度契約状況調査票!$F:$AR,16,FALSE)))))</f>
        <v/>
      </c>
      <c r="K41" s="53"/>
      <c r="L41" s="30" t="str">
        <f>IF(A41="","",IF(VLOOKUP(A41,[1]令和3年度契約状況調査票!$F:$AR,26,FALSE)="①公益社団法人","公社",IF(VLOOKUP(A41,[1]令和3年度契約状況調査票!$F:$AR,26,FALSE)="②公益財団法人","公財","")))</f>
        <v/>
      </c>
      <c r="M41" s="30" t="str">
        <f>IF(A41="","",VLOOKUP(A41,[1]令和3年度契約状況調査票!$F:$AR,27,FALSE))</f>
        <v/>
      </c>
      <c r="N41" s="30" t="str">
        <f>IF(A41="","",IF(VLOOKUP(A41,[1]令和3年度契約状況調査票!$F:$AR,27,FALSE)="国所管",VLOOKUP(A41,[1]令和3年度契約状況調査票!$F:$AR,21,FALSE),""))</f>
        <v/>
      </c>
      <c r="O41" s="32" t="str">
        <f>IF(A41="","",IF(AND(Q41="○",P41="分担契約/単価契約"),"単価契約"&amp;CHAR(10)&amp;"予定調達総額 "&amp;TEXT(VLOOKUP(A41,[1]令和3年度契約状況調査票!$F:$AR,15,FALSE),"#,##0円")&amp;"(B)"&amp;CHAR(10)&amp;"分担契約"&amp;CHAR(10)&amp;VLOOKUP(A41,[1]令和3年度契約状況調査票!$F:$AR,31,FALSE),IF(AND(Q41="○",P41="分担契約"),"分担契約"&amp;CHAR(10)&amp;"契約総額 "&amp;TEXT(VLOOKUP(A41,[1]令和3年度契約状況調査票!$F:$AR,15,FALSE),"#,##0円")&amp;"(B)"&amp;CHAR(10)&amp;VLOOKUP(A41,[1]令和3年度契約状況調査票!$F:$AR,31,FALSE),(IF(P41="分担契約/単価契約","単価契約"&amp;CHAR(10)&amp;"予定調達総額 "&amp;TEXT(VLOOKUP(A41,[1]令和3年度契約状況調査票!$F:$AR,15,FALSE),"#,##0円")&amp;CHAR(10)&amp;"分担契約"&amp;CHAR(10)&amp;VLOOKUP(A41,[1]令和3年度契約状況調査票!$F:$AR,31,FALSE),IF(P41="分担契約","分担契約"&amp;CHAR(10)&amp;"契約総額 "&amp;TEXT(VLOOKUP(A41,[1]令和3年度契約状況調査票!$F:$AR,15,FALSE),"#,##0円")&amp;CHAR(10)&amp;VLOOKUP(A41,[1]令和3年度契約状況調査票!$F:$AR,31,FALSE),IF(P41="単価契約","単価契約"&amp;CHAR(10)&amp;"予定調達総額 "&amp;TEXT(VLOOKUP(A41,[1]令和3年度契約状況調査票!$F:$AR,15,FALSE),"#,##0円")&amp;CHAR(10)&amp;VLOOKUP(A41,[1]令和3年度契約状況調査票!$F:$AR,31,FALSE),VLOOKUP(A41,[1]令和3年度契約状況調査票!$F:$AR,31,FALSE))))))))</f>
        <v/>
      </c>
      <c r="P41" s="51" t="str">
        <f>IF(A41="","",VLOOKUP(A41,[1]令和3年度契約状況調査票!$F:$BY,52,FALSE))</f>
        <v/>
      </c>
    </row>
    <row r="42" spans="1:16" s="51" customFormat="1" ht="67.5" hidden="1" customHeight="1" x14ac:dyDescent="0.15">
      <c r="A42" s="66" t="str">
        <f>IF(MAX([1]令和3年度契約状況調査票!F35:F280)&gt;=ROW()-5,ROW()-5,"")</f>
        <v/>
      </c>
      <c r="B42" s="23" t="str">
        <f>IF(A42="","",VLOOKUP(A42,[1]令和3年度契約状況調査票!$F:$AR,4,FALSE))</f>
        <v/>
      </c>
      <c r="C42" s="24" t="str">
        <f>IF(A42="","",VLOOKUP(A42,[1]令和3年度契約状況調査票!$F:$AR,5,FALSE))</f>
        <v/>
      </c>
      <c r="D42" s="25" t="str">
        <f>IF(A42="","",VLOOKUP(A42,[1]令和3年度契約状況調査票!$F:$AR,8,FALSE))</f>
        <v/>
      </c>
      <c r="E42" s="23" t="str">
        <f>IF(A42="","",VLOOKUP(A42,[1]令和3年度契約状況調査票!$F:$AR,9,FALSE))</f>
        <v/>
      </c>
      <c r="F42" s="26" t="str">
        <f>IF(A42="","",VLOOKUP(A42,[1]令和3年度契約状況調査票!$F:$AR,10,FALSE))</f>
        <v/>
      </c>
      <c r="G42" s="72" t="str">
        <f>IF(A42="","",VLOOKUP(A42,[1]令和3年度契約状況調査票!$F:$AR,30,FALSE))</f>
        <v/>
      </c>
      <c r="H42" s="28" t="str">
        <f>IF(A42="","",IF(VLOOKUP(A42,[1]令和3年度契約状況調査票!$F:$AR,20,FALSE)="②同種の他の契約の予定価格を類推されるおそれがあるため公表しない","同種の他の契約の予定価格を類推されるおそれがあるため公表しない",IF(VLOOKUP(A42,[1]令和3年度契約状況調査票!$F:$AR,20,FALSE)="－","－",IF(VLOOKUP(A42,[1]令和3年度契約状況調査票!$F:$AR,6,FALSE)&lt;&gt;"",TEXT(VLOOKUP(A42,[1]令和3年度契約状況調査票!$F:$AR,13,FALSE),"#,##0円")&amp;CHAR(10)&amp;"(A)",VLOOKUP(A42,[1]令和3年度契約状況調査票!$F:$AR,13,FALSE)))))</f>
        <v/>
      </c>
      <c r="I42" s="28" t="str">
        <f>IF(A42="","",VLOOKUP(A42,[1]令和3年度契約状況調査票!$F:$AR,14,FALSE))</f>
        <v/>
      </c>
      <c r="J42" s="30" t="str">
        <f>IF(A42="","",IF(VLOOKUP(A42,[1]令和3年度契約状況調査票!$F:$AR,20,FALSE)="②同種の他の契約の予定価格を類推されるおそれがあるため公表しない","－",IF(VLOOKUP(A42,[1]令和3年度契約状況調査票!$F:$AR,20,FALSE)="－","－",IF(VLOOKUP(A42,[1]令和3年度契約状況調査票!$F:$AR,6,FALSE)&lt;&gt;"",TEXT(VLOOKUP(A42,[1]令和3年度契約状況調査票!$F:$AR,16,FALSE),"#.0%")&amp;CHAR(10)&amp;"(B/A×100)",VLOOKUP(A42,[1]令和3年度契約状況調査票!$F:$AR,16,FALSE)))))</f>
        <v/>
      </c>
      <c r="K42" s="53"/>
      <c r="L42" s="30" t="str">
        <f>IF(A42="","",IF(VLOOKUP(A42,[1]令和3年度契約状況調査票!$F:$AR,26,FALSE)="①公益社団法人","公社",IF(VLOOKUP(A42,[1]令和3年度契約状況調査票!$F:$AR,26,FALSE)="②公益財団法人","公財","")))</f>
        <v/>
      </c>
      <c r="M42" s="30" t="str">
        <f>IF(A42="","",VLOOKUP(A42,[1]令和3年度契約状況調査票!$F:$AR,27,FALSE))</f>
        <v/>
      </c>
      <c r="N42" s="30" t="str">
        <f>IF(A42="","",IF(VLOOKUP(A42,[1]令和3年度契約状況調査票!$F:$AR,27,FALSE)="国所管",VLOOKUP(A42,[1]令和3年度契約状況調査票!$F:$AR,21,FALSE),""))</f>
        <v/>
      </c>
      <c r="O42" s="32" t="str">
        <f>IF(A42="","",IF(AND(Q42="○",P42="分担契約/単価契約"),"単価契約"&amp;CHAR(10)&amp;"予定調達総額 "&amp;TEXT(VLOOKUP(A42,[1]令和3年度契約状況調査票!$F:$AR,15,FALSE),"#,##0円")&amp;"(B)"&amp;CHAR(10)&amp;"分担契約"&amp;CHAR(10)&amp;VLOOKUP(A42,[1]令和3年度契約状況調査票!$F:$AR,31,FALSE),IF(AND(Q42="○",P42="分担契約"),"分担契約"&amp;CHAR(10)&amp;"契約総額 "&amp;TEXT(VLOOKUP(A42,[1]令和3年度契約状況調査票!$F:$AR,15,FALSE),"#,##0円")&amp;"(B)"&amp;CHAR(10)&amp;VLOOKUP(A42,[1]令和3年度契約状況調査票!$F:$AR,31,FALSE),(IF(P42="分担契約/単価契約","単価契約"&amp;CHAR(10)&amp;"予定調達総額 "&amp;TEXT(VLOOKUP(A42,[1]令和3年度契約状況調査票!$F:$AR,15,FALSE),"#,##0円")&amp;CHAR(10)&amp;"分担契約"&amp;CHAR(10)&amp;VLOOKUP(A42,[1]令和3年度契約状況調査票!$F:$AR,31,FALSE),IF(P42="分担契約","分担契約"&amp;CHAR(10)&amp;"契約総額 "&amp;TEXT(VLOOKUP(A42,[1]令和3年度契約状況調査票!$F:$AR,15,FALSE),"#,##0円")&amp;CHAR(10)&amp;VLOOKUP(A42,[1]令和3年度契約状況調査票!$F:$AR,31,FALSE),IF(P42="単価契約","単価契約"&amp;CHAR(10)&amp;"予定調達総額 "&amp;TEXT(VLOOKUP(A42,[1]令和3年度契約状況調査票!$F:$AR,15,FALSE),"#,##0円")&amp;CHAR(10)&amp;VLOOKUP(A42,[1]令和3年度契約状況調査票!$F:$AR,31,FALSE),VLOOKUP(A42,[1]令和3年度契約状況調査票!$F:$AR,31,FALSE))))))))</f>
        <v/>
      </c>
      <c r="P42" s="51" t="str">
        <f>IF(A42="","",VLOOKUP(A42,[1]令和3年度契約状況調査票!$F:$BY,52,FALSE))</f>
        <v/>
      </c>
    </row>
    <row r="43" spans="1:16" s="51" customFormat="1" ht="67.5" hidden="1" customHeight="1" x14ac:dyDescent="0.15">
      <c r="A43" s="66" t="str">
        <f>IF(MAX([1]令和3年度契約状況調査票!F36:F281)&gt;=ROW()-5,ROW()-5,"")</f>
        <v/>
      </c>
      <c r="B43" s="23" t="str">
        <f>IF(A43="","",VLOOKUP(A43,[1]令和3年度契約状況調査票!$F:$AR,4,FALSE))</f>
        <v/>
      </c>
      <c r="C43" s="24" t="str">
        <f>IF(A43="","",VLOOKUP(A43,[1]令和3年度契約状況調査票!$F:$AR,5,FALSE))</f>
        <v/>
      </c>
      <c r="D43" s="25" t="str">
        <f>IF(A43="","",VLOOKUP(A43,[1]令和3年度契約状況調査票!$F:$AR,8,FALSE))</f>
        <v/>
      </c>
      <c r="E43" s="23" t="str">
        <f>IF(A43="","",VLOOKUP(A43,[1]令和3年度契約状況調査票!$F:$AR,9,FALSE))</f>
        <v/>
      </c>
      <c r="F43" s="26" t="str">
        <f>IF(A43="","",VLOOKUP(A43,[1]令和3年度契約状況調査票!$F:$AR,10,FALSE))</f>
        <v/>
      </c>
      <c r="G43" s="72" t="str">
        <f>IF(A43="","",VLOOKUP(A43,[1]令和3年度契約状況調査票!$F:$AR,30,FALSE))</f>
        <v/>
      </c>
      <c r="H43" s="28" t="str">
        <f>IF(A43="","",IF(VLOOKUP(A43,[1]令和3年度契約状況調査票!$F:$AR,20,FALSE)="②同種の他の契約の予定価格を類推されるおそれがあるため公表しない","同種の他の契約の予定価格を類推されるおそれがあるため公表しない",IF(VLOOKUP(A43,[1]令和3年度契約状況調査票!$F:$AR,20,FALSE)="－","－",IF(VLOOKUP(A43,[1]令和3年度契約状況調査票!$F:$AR,6,FALSE)&lt;&gt;"",TEXT(VLOOKUP(A43,[1]令和3年度契約状況調査票!$F:$AR,13,FALSE),"#,##0円")&amp;CHAR(10)&amp;"(A)",VLOOKUP(A43,[1]令和3年度契約状況調査票!$F:$AR,13,FALSE)))))</f>
        <v/>
      </c>
      <c r="I43" s="28" t="str">
        <f>IF(A43="","",VLOOKUP(A43,[1]令和3年度契約状況調査票!$F:$AR,14,FALSE))</f>
        <v/>
      </c>
      <c r="J43" s="30" t="str">
        <f>IF(A43="","",IF(VLOOKUP(A43,[1]令和3年度契約状況調査票!$F:$AR,20,FALSE)="②同種の他の契約の予定価格を類推されるおそれがあるため公表しない","－",IF(VLOOKUP(A43,[1]令和3年度契約状況調査票!$F:$AR,20,FALSE)="－","－",IF(VLOOKUP(A43,[1]令和3年度契約状況調査票!$F:$AR,6,FALSE)&lt;&gt;"",TEXT(VLOOKUP(A43,[1]令和3年度契約状況調査票!$F:$AR,16,FALSE),"#.0%")&amp;CHAR(10)&amp;"(B/A×100)",VLOOKUP(A43,[1]令和3年度契約状況調査票!$F:$AR,16,FALSE)))))</f>
        <v/>
      </c>
      <c r="K43" s="53"/>
      <c r="L43" s="30" t="str">
        <f>IF(A43="","",IF(VLOOKUP(A43,[1]令和3年度契約状況調査票!$F:$AR,26,FALSE)="①公益社団法人","公社",IF(VLOOKUP(A43,[1]令和3年度契約状況調査票!$F:$AR,26,FALSE)="②公益財団法人","公財","")))</f>
        <v/>
      </c>
      <c r="M43" s="30" t="str">
        <f>IF(A43="","",VLOOKUP(A43,[1]令和3年度契約状況調査票!$F:$AR,27,FALSE))</f>
        <v/>
      </c>
      <c r="N43" s="30" t="str">
        <f>IF(A43="","",IF(VLOOKUP(A43,[1]令和3年度契約状況調査票!$F:$AR,27,FALSE)="国所管",VLOOKUP(A43,[1]令和3年度契約状況調査票!$F:$AR,21,FALSE),""))</f>
        <v/>
      </c>
      <c r="O43" s="32" t="str">
        <f>IF(A43="","",IF(AND(Q43="○",P43="分担契約/単価契約"),"単価契約"&amp;CHAR(10)&amp;"予定調達総額 "&amp;TEXT(VLOOKUP(A43,[1]令和3年度契約状況調査票!$F:$AR,15,FALSE),"#,##0円")&amp;"(B)"&amp;CHAR(10)&amp;"分担契約"&amp;CHAR(10)&amp;VLOOKUP(A43,[1]令和3年度契約状況調査票!$F:$AR,31,FALSE),IF(AND(Q43="○",P43="分担契約"),"分担契約"&amp;CHAR(10)&amp;"契約総額 "&amp;TEXT(VLOOKUP(A43,[1]令和3年度契約状況調査票!$F:$AR,15,FALSE),"#,##0円")&amp;"(B)"&amp;CHAR(10)&amp;VLOOKUP(A43,[1]令和3年度契約状況調査票!$F:$AR,31,FALSE),(IF(P43="分担契約/単価契約","単価契約"&amp;CHAR(10)&amp;"予定調達総額 "&amp;TEXT(VLOOKUP(A43,[1]令和3年度契約状況調査票!$F:$AR,15,FALSE),"#,##0円")&amp;CHAR(10)&amp;"分担契約"&amp;CHAR(10)&amp;VLOOKUP(A43,[1]令和3年度契約状況調査票!$F:$AR,31,FALSE),IF(P43="分担契約","分担契約"&amp;CHAR(10)&amp;"契約総額 "&amp;TEXT(VLOOKUP(A43,[1]令和3年度契約状況調査票!$F:$AR,15,FALSE),"#,##0円")&amp;CHAR(10)&amp;VLOOKUP(A43,[1]令和3年度契約状況調査票!$F:$AR,31,FALSE),IF(P43="単価契約","単価契約"&amp;CHAR(10)&amp;"予定調達総額 "&amp;TEXT(VLOOKUP(A43,[1]令和3年度契約状況調査票!$F:$AR,15,FALSE),"#,##0円")&amp;CHAR(10)&amp;VLOOKUP(A43,[1]令和3年度契約状況調査票!$F:$AR,31,FALSE),VLOOKUP(A43,[1]令和3年度契約状況調査票!$F:$AR,31,FALSE))))))))</f>
        <v/>
      </c>
      <c r="P43" s="51" t="str">
        <f>IF(A43="","",VLOOKUP(A43,[1]令和3年度契約状況調査票!$F:$BY,52,FALSE))</f>
        <v/>
      </c>
    </row>
    <row r="44" spans="1:16" s="51" customFormat="1" ht="67.5" hidden="1" customHeight="1" x14ac:dyDescent="0.15">
      <c r="A44" s="66" t="str">
        <f>IF(MAX([1]令和3年度契約状況調査票!F37:F282)&gt;=ROW()-5,ROW()-5,"")</f>
        <v/>
      </c>
      <c r="B44" s="23" t="str">
        <f>IF(A44="","",VLOOKUP(A44,[1]令和3年度契約状況調査票!$F:$AR,4,FALSE))</f>
        <v/>
      </c>
      <c r="C44" s="24" t="str">
        <f>IF(A44="","",VLOOKUP(A44,[1]令和3年度契約状況調査票!$F:$AR,5,FALSE))</f>
        <v/>
      </c>
      <c r="D44" s="25" t="str">
        <f>IF(A44="","",VLOOKUP(A44,[1]令和3年度契約状況調査票!$F:$AR,8,FALSE))</f>
        <v/>
      </c>
      <c r="E44" s="23" t="str">
        <f>IF(A44="","",VLOOKUP(A44,[1]令和3年度契約状況調査票!$F:$AR,9,FALSE))</f>
        <v/>
      </c>
      <c r="F44" s="26" t="str">
        <f>IF(A44="","",VLOOKUP(A44,[1]令和3年度契約状況調査票!$F:$AR,10,FALSE))</f>
        <v/>
      </c>
      <c r="G44" s="72" t="str">
        <f>IF(A44="","",VLOOKUP(A44,[1]令和3年度契約状況調査票!$F:$AR,30,FALSE))</f>
        <v/>
      </c>
      <c r="H44" s="28" t="str">
        <f>IF(A44="","",IF(VLOOKUP(A44,[1]令和3年度契約状況調査票!$F:$AR,20,FALSE)="②同種の他の契約の予定価格を類推されるおそれがあるため公表しない","同種の他の契約の予定価格を類推されるおそれがあるため公表しない",IF(VLOOKUP(A44,[1]令和3年度契約状況調査票!$F:$AR,20,FALSE)="－","－",IF(VLOOKUP(A44,[1]令和3年度契約状況調査票!$F:$AR,6,FALSE)&lt;&gt;"",TEXT(VLOOKUP(A44,[1]令和3年度契約状況調査票!$F:$AR,13,FALSE),"#,##0円")&amp;CHAR(10)&amp;"(A)",VLOOKUP(A44,[1]令和3年度契約状況調査票!$F:$AR,13,FALSE)))))</f>
        <v/>
      </c>
      <c r="I44" s="28" t="str">
        <f>IF(A44="","",VLOOKUP(A44,[1]令和3年度契約状況調査票!$F:$AR,14,FALSE))</f>
        <v/>
      </c>
      <c r="J44" s="30" t="str">
        <f>IF(A44="","",IF(VLOOKUP(A44,[1]令和3年度契約状況調査票!$F:$AR,20,FALSE)="②同種の他の契約の予定価格を類推されるおそれがあるため公表しない","－",IF(VLOOKUP(A44,[1]令和3年度契約状況調査票!$F:$AR,20,FALSE)="－","－",IF(VLOOKUP(A44,[1]令和3年度契約状況調査票!$F:$AR,6,FALSE)&lt;&gt;"",TEXT(VLOOKUP(A44,[1]令和3年度契約状況調査票!$F:$AR,16,FALSE),"#.0%")&amp;CHAR(10)&amp;"(B/A×100)",VLOOKUP(A44,[1]令和3年度契約状況調査票!$F:$AR,16,FALSE)))))</f>
        <v/>
      </c>
      <c r="K44" s="53"/>
      <c r="L44" s="30" t="str">
        <f>IF(A44="","",IF(VLOOKUP(A44,[1]令和3年度契約状況調査票!$F:$AR,26,FALSE)="①公益社団法人","公社",IF(VLOOKUP(A44,[1]令和3年度契約状況調査票!$F:$AR,26,FALSE)="②公益財団法人","公財","")))</f>
        <v/>
      </c>
      <c r="M44" s="30" t="str">
        <f>IF(A44="","",VLOOKUP(A44,[1]令和3年度契約状況調査票!$F:$AR,27,FALSE))</f>
        <v/>
      </c>
      <c r="N44" s="30" t="str">
        <f>IF(A44="","",IF(VLOOKUP(A44,[1]令和3年度契約状況調査票!$F:$AR,27,FALSE)="国所管",VLOOKUP(A44,[1]令和3年度契約状況調査票!$F:$AR,21,FALSE),""))</f>
        <v/>
      </c>
      <c r="O44" s="32" t="str">
        <f>IF(A44="","",IF(AND(Q44="○",P44="分担契約/単価契約"),"単価契約"&amp;CHAR(10)&amp;"予定調達総額 "&amp;TEXT(VLOOKUP(A44,[1]令和3年度契約状況調査票!$F:$AR,15,FALSE),"#,##0円")&amp;"(B)"&amp;CHAR(10)&amp;"分担契約"&amp;CHAR(10)&amp;VLOOKUP(A44,[1]令和3年度契約状況調査票!$F:$AR,31,FALSE),IF(AND(Q44="○",P44="分担契約"),"分担契約"&amp;CHAR(10)&amp;"契約総額 "&amp;TEXT(VLOOKUP(A44,[1]令和3年度契約状況調査票!$F:$AR,15,FALSE),"#,##0円")&amp;"(B)"&amp;CHAR(10)&amp;VLOOKUP(A44,[1]令和3年度契約状況調査票!$F:$AR,31,FALSE),(IF(P44="分担契約/単価契約","単価契約"&amp;CHAR(10)&amp;"予定調達総額 "&amp;TEXT(VLOOKUP(A44,[1]令和3年度契約状況調査票!$F:$AR,15,FALSE),"#,##0円")&amp;CHAR(10)&amp;"分担契約"&amp;CHAR(10)&amp;VLOOKUP(A44,[1]令和3年度契約状況調査票!$F:$AR,31,FALSE),IF(P44="分担契約","分担契約"&amp;CHAR(10)&amp;"契約総額 "&amp;TEXT(VLOOKUP(A44,[1]令和3年度契約状況調査票!$F:$AR,15,FALSE),"#,##0円")&amp;CHAR(10)&amp;VLOOKUP(A44,[1]令和3年度契約状況調査票!$F:$AR,31,FALSE),IF(P44="単価契約","単価契約"&amp;CHAR(10)&amp;"予定調達総額 "&amp;TEXT(VLOOKUP(A44,[1]令和3年度契約状況調査票!$F:$AR,15,FALSE),"#,##0円")&amp;CHAR(10)&amp;VLOOKUP(A44,[1]令和3年度契約状況調査票!$F:$AR,31,FALSE),VLOOKUP(A44,[1]令和3年度契約状況調査票!$F:$AR,31,FALSE))))))))</f>
        <v/>
      </c>
      <c r="P44" s="51" t="str">
        <f>IF(A44="","",VLOOKUP(A44,[1]令和3年度契約状況調査票!$F:$BY,52,FALSE))</f>
        <v/>
      </c>
    </row>
    <row r="45" spans="1:16" s="51" customFormat="1" ht="67.5" hidden="1" customHeight="1" x14ac:dyDescent="0.15">
      <c r="A45" s="66" t="str">
        <f>IF(MAX([1]令和3年度契約状況調査票!F38:F283)&gt;=ROW()-5,ROW()-5,"")</f>
        <v/>
      </c>
      <c r="B45" s="23" t="str">
        <f>IF(A45="","",VLOOKUP(A45,[1]令和3年度契約状況調査票!$F:$AR,4,FALSE))</f>
        <v/>
      </c>
      <c r="C45" s="24" t="str">
        <f>IF(A45="","",VLOOKUP(A45,[1]令和3年度契約状況調査票!$F:$AR,5,FALSE))</f>
        <v/>
      </c>
      <c r="D45" s="25" t="str">
        <f>IF(A45="","",VLOOKUP(A45,[1]令和3年度契約状況調査票!$F:$AR,8,FALSE))</f>
        <v/>
      </c>
      <c r="E45" s="23" t="str">
        <f>IF(A45="","",VLOOKUP(A45,[1]令和3年度契約状況調査票!$F:$AR,9,FALSE))</f>
        <v/>
      </c>
      <c r="F45" s="26" t="str">
        <f>IF(A45="","",VLOOKUP(A45,[1]令和3年度契約状況調査票!$F:$AR,10,FALSE))</f>
        <v/>
      </c>
      <c r="G45" s="72" t="str">
        <f>IF(A45="","",VLOOKUP(A45,[1]令和3年度契約状況調査票!$F:$AR,30,FALSE))</f>
        <v/>
      </c>
      <c r="H45" s="28" t="str">
        <f>IF(A45="","",IF(VLOOKUP(A45,[1]令和3年度契約状況調査票!$F:$AR,20,FALSE)="②同種の他の契約の予定価格を類推されるおそれがあるため公表しない","同種の他の契約の予定価格を類推されるおそれがあるため公表しない",IF(VLOOKUP(A45,[1]令和3年度契約状況調査票!$F:$AR,20,FALSE)="－","－",IF(VLOOKUP(A45,[1]令和3年度契約状況調査票!$F:$AR,6,FALSE)&lt;&gt;"",TEXT(VLOOKUP(A45,[1]令和3年度契約状況調査票!$F:$AR,13,FALSE),"#,##0円")&amp;CHAR(10)&amp;"(A)",VLOOKUP(A45,[1]令和3年度契約状況調査票!$F:$AR,13,FALSE)))))</f>
        <v/>
      </c>
      <c r="I45" s="28" t="str">
        <f>IF(A45="","",VLOOKUP(A45,[1]令和3年度契約状況調査票!$F:$AR,14,FALSE))</f>
        <v/>
      </c>
      <c r="J45" s="30" t="str">
        <f>IF(A45="","",IF(VLOOKUP(A45,[1]令和3年度契約状況調査票!$F:$AR,20,FALSE)="②同種の他の契約の予定価格を類推されるおそれがあるため公表しない","－",IF(VLOOKUP(A45,[1]令和3年度契約状況調査票!$F:$AR,20,FALSE)="－","－",IF(VLOOKUP(A45,[1]令和3年度契約状況調査票!$F:$AR,6,FALSE)&lt;&gt;"",TEXT(VLOOKUP(A45,[1]令和3年度契約状況調査票!$F:$AR,16,FALSE),"#.0%")&amp;CHAR(10)&amp;"(B/A×100)",VLOOKUP(A45,[1]令和3年度契約状況調査票!$F:$AR,16,FALSE)))))</f>
        <v/>
      </c>
      <c r="K45" s="53"/>
      <c r="L45" s="30" t="str">
        <f>IF(A45="","",IF(VLOOKUP(A45,[1]令和3年度契約状況調査票!$F:$AR,26,FALSE)="①公益社団法人","公社",IF(VLOOKUP(A45,[1]令和3年度契約状況調査票!$F:$AR,26,FALSE)="②公益財団法人","公財","")))</f>
        <v/>
      </c>
      <c r="M45" s="30" t="str">
        <f>IF(A45="","",VLOOKUP(A45,[1]令和3年度契約状況調査票!$F:$AR,27,FALSE))</f>
        <v/>
      </c>
      <c r="N45" s="30" t="str">
        <f>IF(A45="","",IF(VLOOKUP(A45,[1]令和3年度契約状況調査票!$F:$AR,27,FALSE)="国所管",VLOOKUP(A45,[1]令和3年度契約状況調査票!$F:$AR,21,FALSE),""))</f>
        <v/>
      </c>
      <c r="O45" s="32" t="str">
        <f>IF(A45="","",IF(AND(Q45="○",P45="分担契約/単価契約"),"単価契約"&amp;CHAR(10)&amp;"予定調達総額 "&amp;TEXT(VLOOKUP(A45,[1]令和3年度契約状況調査票!$F:$AR,15,FALSE),"#,##0円")&amp;"(B)"&amp;CHAR(10)&amp;"分担契約"&amp;CHAR(10)&amp;VLOOKUP(A45,[1]令和3年度契約状況調査票!$F:$AR,31,FALSE),IF(AND(Q45="○",P45="分担契約"),"分担契約"&amp;CHAR(10)&amp;"契約総額 "&amp;TEXT(VLOOKUP(A45,[1]令和3年度契約状況調査票!$F:$AR,15,FALSE),"#,##0円")&amp;"(B)"&amp;CHAR(10)&amp;VLOOKUP(A45,[1]令和3年度契約状況調査票!$F:$AR,31,FALSE),(IF(P45="分担契約/単価契約","単価契約"&amp;CHAR(10)&amp;"予定調達総額 "&amp;TEXT(VLOOKUP(A45,[1]令和3年度契約状況調査票!$F:$AR,15,FALSE),"#,##0円")&amp;CHAR(10)&amp;"分担契約"&amp;CHAR(10)&amp;VLOOKUP(A45,[1]令和3年度契約状況調査票!$F:$AR,31,FALSE),IF(P45="分担契約","分担契約"&amp;CHAR(10)&amp;"契約総額 "&amp;TEXT(VLOOKUP(A45,[1]令和3年度契約状況調査票!$F:$AR,15,FALSE),"#,##0円")&amp;CHAR(10)&amp;VLOOKUP(A45,[1]令和3年度契約状況調査票!$F:$AR,31,FALSE),IF(P45="単価契約","単価契約"&amp;CHAR(10)&amp;"予定調達総額 "&amp;TEXT(VLOOKUP(A45,[1]令和3年度契約状況調査票!$F:$AR,15,FALSE),"#,##0円")&amp;CHAR(10)&amp;VLOOKUP(A45,[1]令和3年度契約状況調査票!$F:$AR,31,FALSE),VLOOKUP(A45,[1]令和3年度契約状況調査票!$F:$AR,31,FALSE))))))))</f>
        <v/>
      </c>
      <c r="P45" s="51" t="str">
        <f>IF(A45="","",VLOOKUP(A45,[1]令和3年度契約状況調査票!$F:$BY,52,FALSE))</f>
        <v/>
      </c>
    </row>
    <row r="46" spans="1:16" s="51" customFormat="1" ht="67.5" hidden="1" customHeight="1" x14ac:dyDescent="0.15">
      <c r="A46" s="66" t="str">
        <f>IF(MAX([1]令和3年度契約状況調査票!F39:F284)&gt;=ROW()-5,ROW()-5,"")</f>
        <v/>
      </c>
      <c r="B46" s="23" t="str">
        <f>IF(A46="","",VLOOKUP(A46,[1]令和3年度契約状況調査票!$F:$AR,4,FALSE))</f>
        <v/>
      </c>
      <c r="C46" s="24" t="str">
        <f>IF(A46="","",VLOOKUP(A46,[1]令和3年度契約状況調査票!$F:$AR,5,FALSE))</f>
        <v/>
      </c>
      <c r="D46" s="25" t="str">
        <f>IF(A46="","",VLOOKUP(A46,[1]令和3年度契約状況調査票!$F:$AR,8,FALSE))</f>
        <v/>
      </c>
      <c r="E46" s="23" t="str">
        <f>IF(A46="","",VLOOKUP(A46,[1]令和3年度契約状況調査票!$F:$AR,9,FALSE))</f>
        <v/>
      </c>
      <c r="F46" s="26" t="str">
        <f>IF(A46="","",VLOOKUP(A46,[1]令和3年度契約状況調査票!$F:$AR,10,FALSE))</f>
        <v/>
      </c>
      <c r="G46" s="72" t="str">
        <f>IF(A46="","",VLOOKUP(A46,[1]令和3年度契約状況調査票!$F:$AR,30,FALSE))</f>
        <v/>
      </c>
      <c r="H46" s="28" t="str">
        <f>IF(A46="","",IF(VLOOKUP(A46,[1]令和3年度契約状況調査票!$F:$AR,20,FALSE)="②同種の他の契約の予定価格を類推されるおそれがあるため公表しない","同種の他の契約の予定価格を類推されるおそれがあるため公表しない",IF(VLOOKUP(A46,[1]令和3年度契約状況調査票!$F:$AR,20,FALSE)="－","－",IF(VLOOKUP(A46,[1]令和3年度契約状況調査票!$F:$AR,6,FALSE)&lt;&gt;"",TEXT(VLOOKUP(A46,[1]令和3年度契約状況調査票!$F:$AR,13,FALSE),"#,##0円")&amp;CHAR(10)&amp;"(A)",VLOOKUP(A46,[1]令和3年度契約状況調査票!$F:$AR,13,FALSE)))))</f>
        <v/>
      </c>
      <c r="I46" s="28" t="str">
        <f>IF(A46="","",VLOOKUP(A46,[1]令和3年度契約状況調査票!$F:$AR,14,FALSE))</f>
        <v/>
      </c>
      <c r="J46" s="30" t="str">
        <f>IF(A46="","",IF(VLOOKUP(A46,[1]令和3年度契約状況調査票!$F:$AR,20,FALSE)="②同種の他の契約の予定価格を類推されるおそれがあるため公表しない","－",IF(VLOOKUP(A46,[1]令和3年度契約状況調査票!$F:$AR,20,FALSE)="－","－",IF(VLOOKUP(A46,[1]令和3年度契約状況調査票!$F:$AR,6,FALSE)&lt;&gt;"",TEXT(VLOOKUP(A46,[1]令和3年度契約状況調査票!$F:$AR,16,FALSE),"#.0%")&amp;CHAR(10)&amp;"(B/A×100)",VLOOKUP(A46,[1]令和3年度契約状況調査票!$F:$AR,16,FALSE)))))</f>
        <v/>
      </c>
      <c r="K46" s="53"/>
      <c r="L46" s="30" t="str">
        <f>IF(A46="","",IF(VLOOKUP(A46,[1]令和3年度契約状況調査票!$F:$AR,26,FALSE)="①公益社団法人","公社",IF(VLOOKUP(A46,[1]令和3年度契約状況調査票!$F:$AR,26,FALSE)="②公益財団法人","公財","")))</f>
        <v/>
      </c>
      <c r="M46" s="30" t="str">
        <f>IF(A46="","",VLOOKUP(A46,[1]令和3年度契約状況調査票!$F:$AR,27,FALSE))</f>
        <v/>
      </c>
      <c r="N46" s="30" t="str">
        <f>IF(A46="","",IF(VLOOKUP(A46,[1]令和3年度契約状況調査票!$F:$AR,27,FALSE)="国所管",VLOOKUP(A46,[1]令和3年度契約状況調査票!$F:$AR,21,FALSE),""))</f>
        <v/>
      </c>
      <c r="O46" s="32" t="str">
        <f>IF(A46="","",IF(AND(Q46="○",P46="分担契約/単価契約"),"単価契約"&amp;CHAR(10)&amp;"予定調達総額 "&amp;TEXT(VLOOKUP(A46,[1]令和3年度契約状況調査票!$F:$AR,15,FALSE),"#,##0円")&amp;"(B)"&amp;CHAR(10)&amp;"分担契約"&amp;CHAR(10)&amp;VLOOKUP(A46,[1]令和3年度契約状況調査票!$F:$AR,31,FALSE),IF(AND(Q46="○",P46="分担契約"),"分担契約"&amp;CHAR(10)&amp;"契約総額 "&amp;TEXT(VLOOKUP(A46,[1]令和3年度契約状況調査票!$F:$AR,15,FALSE),"#,##0円")&amp;"(B)"&amp;CHAR(10)&amp;VLOOKUP(A46,[1]令和3年度契約状況調査票!$F:$AR,31,FALSE),(IF(P46="分担契約/単価契約","単価契約"&amp;CHAR(10)&amp;"予定調達総額 "&amp;TEXT(VLOOKUP(A46,[1]令和3年度契約状況調査票!$F:$AR,15,FALSE),"#,##0円")&amp;CHAR(10)&amp;"分担契約"&amp;CHAR(10)&amp;VLOOKUP(A46,[1]令和3年度契約状況調査票!$F:$AR,31,FALSE),IF(P46="分担契約","分担契約"&amp;CHAR(10)&amp;"契約総額 "&amp;TEXT(VLOOKUP(A46,[1]令和3年度契約状況調査票!$F:$AR,15,FALSE),"#,##0円")&amp;CHAR(10)&amp;VLOOKUP(A46,[1]令和3年度契約状況調査票!$F:$AR,31,FALSE),IF(P46="単価契約","単価契約"&amp;CHAR(10)&amp;"予定調達総額 "&amp;TEXT(VLOOKUP(A46,[1]令和3年度契約状況調査票!$F:$AR,15,FALSE),"#,##0円")&amp;CHAR(10)&amp;VLOOKUP(A46,[1]令和3年度契約状況調査票!$F:$AR,31,FALSE),VLOOKUP(A46,[1]令和3年度契約状況調査票!$F:$AR,31,FALSE))))))))</f>
        <v/>
      </c>
      <c r="P46" s="51" t="str">
        <f>IF(A46="","",VLOOKUP(A46,[1]令和3年度契約状況調査票!$F:$BY,52,FALSE))</f>
        <v/>
      </c>
    </row>
    <row r="47" spans="1:16" s="51" customFormat="1" ht="67.5" hidden="1" customHeight="1" x14ac:dyDescent="0.15">
      <c r="A47" s="66" t="str">
        <f>IF(MAX([1]令和3年度契約状況調査票!F40:F285)&gt;=ROW()-5,ROW()-5,"")</f>
        <v/>
      </c>
      <c r="B47" s="23" t="str">
        <f>IF(A47="","",VLOOKUP(A47,[1]令和3年度契約状況調査票!$F:$AR,4,FALSE))</f>
        <v/>
      </c>
      <c r="C47" s="24" t="str">
        <f>IF(A47="","",VLOOKUP(A47,[1]令和3年度契約状況調査票!$F:$AR,5,FALSE))</f>
        <v/>
      </c>
      <c r="D47" s="25" t="str">
        <f>IF(A47="","",VLOOKUP(A47,[1]令和3年度契約状況調査票!$F:$AR,8,FALSE))</f>
        <v/>
      </c>
      <c r="E47" s="23" t="str">
        <f>IF(A47="","",VLOOKUP(A47,[1]令和3年度契約状況調査票!$F:$AR,9,FALSE))</f>
        <v/>
      </c>
      <c r="F47" s="26" t="str">
        <f>IF(A47="","",VLOOKUP(A47,[1]令和3年度契約状況調査票!$F:$AR,10,FALSE))</f>
        <v/>
      </c>
      <c r="G47" s="72" t="str">
        <f>IF(A47="","",VLOOKUP(A47,[1]令和3年度契約状況調査票!$F:$AR,30,FALSE))</f>
        <v/>
      </c>
      <c r="H47" s="28" t="str">
        <f>IF(A47="","",IF(VLOOKUP(A47,[1]令和3年度契約状況調査票!$F:$AR,20,FALSE)="②同種の他の契約の予定価格を類推されるおそれがあるため公表しない","同種の他の契約の予定価格を類推されるおそれがあるため公表しない",IF(VLOOKUP(A47,[1]令和3年度契約状況調査票!$F:$AR,20,FALSE)="－","－",IF(VLOOKUP(A47,[1]令和3年度契約状況調査票!$F:$AR,6,FALSE)&lt;&gt;"",TEXT(VLOOKUP(A47,[1]令和3年度契約状況調査票!$F:$AR,13,FALSE),"#,##0円")&amp;CHAR(10)&amp;"(A)",VLOOKUP(A47,[1]令和3年度契約状況調査票!$F:$AR,13,FALSE)))))</f>
        <v/>
      </c>
      <c r="I47" s="28" t="str">
        <f>IF(A47="","",VLOOKUP(A47,[1]令和3年度契約状況調査票!$F:$AR,14,FALSE))</f>
        <v/>
      </c>
      <c r="J47" s="30" t="str">
        <f>IF(A47="","",IF(VLOOKUP(A47,[1]令和3年度契約状況調査票!$F:$AR,20,FALSE)="②同種の他の契約の予定価格を類推されるおそれがあるため公表しない","－",IF(VLOOKUP(A47,[1]令和3年度契約状況調査票!$F:$AR,20,FALSE)="－","－",IF(VLOOKUP(A47,[1]令和3年度契約状況調査票!$F:$AR,6,FALSE)&lt;&gt;"",TEXT(VLOOKUP(A47,[1]令和3年度契約状況調査票!$F:$AR,16,FALSE),"#.0%")&amp;CHAR(10)&amp;"(B/A×100)",VLOOKUP(A47,[1]令和3年度契約状況調査票!$F:$AR,16,FALSE)))))</f>
        <v/>
      </c>
      <c r="K47" s="53"/>
      <c r="L47" s="30" t="str">
        <f>IF(A47="","",IF(VLOOKUP(A47,[1]令和3年度契約状況調査票!$F:$AR,26,FALSE)="①公益社団法人","公社",IF(VLOOKUP(A47,[1]令和3年度契約状況調査票!$F:$AR,26,FALSE)="②公益財団法人","公財","")))</f>
        <v/>
      </c>
      <c r="M47" s="30" t="str">
        <f>IF(A47="","",VLOOKUP(A47,[1]令和3年度契約状況調査票!$F:$AR,27,FALSE))</f>
        <v/>
      </c>
      <c r="N47" s="30" t="str">
        <f>IF(A47="","",IF(VLOOKUP(A47,[1]令和3年度契約状況調査票!$F:$AR,27,FALSE)="国所管",VLOOKUP(A47,[1]令和3年度契約状況調査票!$F:$AR,21,FALSE),""))</f>
        <v/>
      </c>
      <c r="O47" s="32" t="str">
        <f>IF(A47="","",IF(AND(Q47="○",P47="分担契約/単価契約"),"単価契約"&amp;CHAR(10)&amp;"予定調達総額 "&amp;TEXT(VLOOKUP(A47,[1]令和3年度契約状況調査票!$F:$AR,15,FALSE),"#,##0円")&amp;"(B)"&amp;CHAR(10)&amp;"分担契約"&amp;CHAR(10)&amp;VLOOKUP(A47,[1]令和3年度契約状況調査票!$F:$AR,31,FALSE),IF(AND(Q47="○",P47="分担契約"),"分担契約"&amp;CHAR(10)&amp;"契約総額 "&amp;TEXT(VLOOKUP(A47,[1]令和3年度契約状況調査票!$F:$AR,15,FALSE),"#,##0円")&amp;"(B)"&amp;CHAR(10)&amp;VLOOKUP(A47,[1]令和3年度契約状況調査票!$F:$AR,31,FALSE),(IF(P47="分担契約/単価契約","単価契約"&amp;CHAR(10)&amp;"予定調達総額 "&amp;TEXT(VLOOKUP(A47,[1]令和3年度契約状況調査票!$F:$AR,15,FALSE),"#,##0円")&amp;CHAR(10)&amp;"分担契約"&amp;CHAR(10)&amp;VLOOKUP(A47,[1]令和3年度契約状況調査票!$F:$AR,31,FALSE),IF(P47="分担契約","分担契約"&amp;CHAR(10)&amp;"契約総額 "&amp;TEXT(VLOOKUP(A47,[1]令和3年度契約状況調査票!$F:$AR,15,FALSE),"#,##0円")&amp;CHAR(10)&amp;VLOOKUP(A47,[1]令和3年度契約状況調査票!$F:$AR,31,FALSE),IF(P47="単価契約","単価契約"&amp;CHAR(10)&amp;"予定調達総額 "&amp;TEXT(VLOOKUP(A47,[1]令和3年度契約状況調査票!$F:$AR,15,FALSE),"#,##0円")&amp;CHAR(10)&amp;VLOOKUP(A47,[1]令和3年度契約状況調査票!$F:$AR,31,FALSE),VLOOKUP(A47,[1]令和3年度契約状況調査票!$F:$AR,31,FALSE))))))))</f>
        <v/>
      </c>
      <c r="P47" s="51" t="str">
        <f>IF(A47="","",VLOOKUP(A47,[1]令和3年度契約状況調査票!$F:$BY,52,FALSE))</f>
        <v/>
      </c>
    </row>
    <row r="48" spans="1:16" s="51" customFormat="1" ht="67.5" hidden="1" customHeight="1" x14ac:dyDescent="0.15">
      <c r="A48" s="66" t="str">
        <f>IF(MAX([1]令和3年度契約状況調査票!F41:F286)&gt;=ROW()-5,ROW()-5,"")</f>
        <v/>
      </c>
      <c r="B48" s="23" t="str">
        <f>IF(A48="","",VLOOKUP(A48,[1]令和3年度契約状況調査票!$F:$AR,4,FALSE))</f>
        <v/>
      </c>
      <c r="C48" s="24" t="str">
        <f>IF(A48="","",VLOOKUP(A48,[1]令和3年度契約状況調査票!$F:$AR,5,FALSE))</f>
        <v/>
      </c>
      <c r="D48" s="25" t="str">
        <f>IF(A48="","",VLOOKUP(A48,[1]令和3年度契約状況調査票!$F:$AR,8,FALSE))</f>
        <v/>
      </c>
      <c r="E48" s="23" t="str">
        <f>IF(A48="","",VLOOKUP(A48,[1]令和3年度契約状況調査票!$F:$AR,9,FALSE))</f>
        <v/>
      </c>
      <c r="F48" s="26" t="str">
        <f>IF(A48="","",VLOOKUP(A48,[1]令和3年度契約状況調査票!$F:$AR,10,FALSE))</f>
        <v/>
      </c>
      <c r="G48" s="72" t="str">
        <f>IF(A48="","",VLOOKUP(A48,[1]令和3年度契約状況調査票!$F:$AR,30,FALSE))</f>
        <v/>
      </c>
      <c r="H48" s="28" t="str">
        <f>IF(A48="","",IF(VLOOKUP(A48,[1]令和3年度契約状況調査票!$F:$AR,20,FALSE)="②同種の他の契約の予定価格を類推されるおそれがあるため公表しない","同種の他の契約の予定価格を類推されるおそれがあるため公表しない",IF(VLOOKUP(A48,[1]令和3年度契約状況調査票!$F:$AR,20,FALSE)="－","－",IF(VLOOKUP(A48,[1]令和3年度契約状況調査票!$F:$AR,6,FALSE)&lt;&gt;"",TEXT(VLOOKUP(A48,[1]令和3年度契約状況調査票!$F:$AR,13,FALSE),"#,##0円")&amp;CHAR(10)&amp;"(A)",VLOOKUP(A48,[1]令和3年度契約状況調査票!$F:$AR,13,FALSE)))))</f>
        <v/>
      </c>
      <c r="I48" s="28" t="str">
        <f>IF(A48="","",VLOOKUP(A48,[1]令和3年度契約状況調査票!$F:$AR,14,FALSE))</f>
        <v/>
      </c>
      <c r="J48" s="30" t="str">
        <f>IF(A48="","",IF(VLOOKUP(A48,[1]令和3年度契約状況調査票!$F:$AR,20,FALSE)="②同種の他の契約の予定価格を類推されるおそれがあるため公表しない","－",IF(VLOOKUP(A48,[1]令和3年度契約状況調査票!$F:$AR,20,FALSE)="－","－",IF(VLOOKUP(A48,[1]令和3年度契約状況調査票!$F:$AR,6,FALSE)&lt;&gt;"",TEXT(VLOOKUP(A48,[1]令和3年度契約状況調査票!$F:$AR,16,FALSE),"#.0%")&amp;CHAR(10)&amp;"(B/A×100)",VLOOKUP(A48,[1]令和3年度契約状況調査票!$F:$AR,16,FALSE)))))</f>
        <v/>
      </c>
      <c r="K48" s="53"/>
      <c r="L48" s="30" t="str">
        <f>IF(A48="","",IF(VLOOKUP(A48,[1]令和3年度契約状況調査票!$F:$AR,26,FALSE)="①公益社団法人","公社",IF(VLOOKUP(A48,[1]令和3年度契約状況調査票!$F:$AR,26,FALSE)="②公益財団法人","公財","")))</f>
        <v/>
      </c>
      <c r="M48" s="30" t="str">
        <f>IF(A48="","",VLOOKUP(A48,[1]令和3年度契約状況調査票!$F:$AR,27,FALSE))</f>
        <v/>
      </c>
      <c r="N48" s="30" t="str">
        <f>IF(A48="","",IF(VLOOKUP(A48,[1]令和3年度契約状況調査票!$F:$AR,27,FALSE)="国所管",VLOOKUP(A48,[1]令和3年度契約状況調査票!$F:$AR,21,FALSE),""))</f>
        <v/>
      </c>
      <c r="O48" s="32" t="str">
        <f>IF(A48="","",IF(AND(Q48="○",P48="分担契約/単価契約"),"単価契約"&amp;CHAR(10)&amp;"予定調達総額 "&amp;TEXT(VLOOKUP(A48,[1]令和3年度契約状況調査票!$F:$AR,15,FALSE),"#,##0円")&amp;"(B)"&amp;CHAR(10)&amp;"分担契約"&amp;CHAR(10)&amp;VLOOKUP(A48,[1]令和3年度契約状況調査票!$F:$AR,31,FALSE),IF(AND(Q48="○",P48="分担契約"),"分担契約"&amp;CHAR(10)&amp;"契約総額 "&amp;TEXT(VLOOKUP(A48,[1]令和3年度契約状況調査票!$F:$AR,15,FALSE),"#,##0円")&amp;"(B)"&amp;CHAR(10)&amp;VLOOKUP(A48,[1]令和3年度契約状況調査票!$F:$AR,31,FALSE),(IF(P48="分担契約/単価契約","単価契約"&amp;CHAR(10)&amp;"予定調達総額 "&amp;TEXT(VLOOKUP(A48,[1]令和3年度契約状況調査票!$F:$AR,15,FALSE),"#,##0円")&amp;CHAR(10)&amp;"分担契約"&amp;CHAR(10)&amp;VLOOKUP(A48,[1]令和3年度契約状況調査票!$F:$AR,31,FALSE),IF(P48="分担契約","分担契約"&amp;CHAR(10)&amp;"契約総額 "&amp;TEXT(VLOOKUP(A48,[1]令和3年度契約状況調査票!$F:$AR,15,FALSE),"#,##0円")&amp;CHAR(10)&amp;VLOOKUP(A48,[1]令和3年度契約状況調査票!$F:$AR,31,FALSE),IF(P48="単価契約","単価契約"&amp;CHAR(10)&amp;"予定調達総額 "&amp;TEXT(VLOOKUP(A48,[1]令和3年度契約状況調査票!$F:$AR,15,FALSE),"#,##0円")&amp;CHAR(10)&amp;VLOOKUP(A48,[1]令和3年度契約状況調査票!$F:$AR,31,FALSE),VLOOKUP(A48,[1]令和3年度契約状況調査票!$F:$AR,31,FALSE))))))))</f>
        <v/>
      </c>
      <c r="P48" s="51" t="str">
        <f>IF(A48="","",VLOOKUP(A48,[1]令和3年度契約状況調査票!$F:$BY,52,FALSE))</f>
        <v/>
      </c>
    </row>
    <row r="49" spans="1:16" s="51" customFormat="1" ht="67.5" hidden="1" customHeight="1" x14ac:dyDescent="0.15">
      <c r="A49" s="66" t="str">
        <f>IF(MAX([1]令和3年度契約状況調査票!F42:F287)&gt;=ROW()-5,ROW()-5,"")</f>
        <v/>
      </c>
      <c r="B49" s="23" t="str">
        <f>IF(A49="","",VLOOKUP(A49,[1]令和3年度契約状況調査票!$F:$AR,4,FALSE))</f>
        <v/>
      </c>
      <c r="C49" s="24" t="str">
        <f>IF(A49="","",VLOOKUP(A49,[1]令和3年度契約状況調査票!$F:$AR,5,FALSE))</f>
        <v/>
      </c>
      <c r="D49" s="25" t="str">
        <f>IF(A49="","",VLOOKUP(A49,[1]令和3年度契約状況調査票!$F:$AR,8,FALSE))</f>
        <v/>
      </c>
      <c r="E49" s="23" t="str">
        <f>IF(A49="","",VLOOKUP(A49,[1]令和3年度契約状況調査票!$F:$AR,9,FALSE))</f>
        <v/>
      </c>
      <c r="F49" s="26" t="str">
        <f>IF(A49="","",VLOOKUP(A49,[1]令和3年度契約状況調査票!$F:$AR,10,FALSE))</f>
        <v/>
      </c>
      <c r="G49" s="72" t="str">
        <f>IF(A49="","",VLOOKUP(A49,[1]令和3年度契約状況調査票!$F:$AR,30,FALSE))</f>
        <v/>
      </c>
      <c r="H49" s="28" t="str">
        <f>IF(A49="","",IF(VLOOKUP(A49,[1]令和3年度契約状況調査票!$F:$AR,20,FALSE)="②同種の他の契約の予定価格を類推されるおそれがあるため公表しない","同種の他の契約の予定価格を類推されるおそれがあるため公表しない",IF(VLOOKUP(A49,[1]令和3年度契約状況調査票!$F:$AR,20,FALSE)="－","－",IF(VLOOKUP(A49,[1]令和3年度契約状況調査票!$F:$AR,6,FALSE)&lt;&gt;"",TEXT(VLOOKUP(A49,[1]令和3年度契約状況調査票!$F:$AR,13,FALSE),"#,##0円")&amp;CHAR(10)&amp;"(A)",VLOOKUP(A49,[1]令和3年度契約状況調査票!$F:$AR,13,FALSE)))))</f>
        <v/>
      </c>
      <c r="I49" s="28" t="str">
        <f>IF(A49="","",VLOOKUP(A49,[1]令和3年度契約状況調査票!$F:$AR,14,FALSE))</f>
        <v/>
      </c>
      <c r="J49" s="30" t="str">
        <f>IF(A49="","",IF(VLOOKUP(A49,[1]令和3年度契約状況調査票!$F:$AR,20,FALSE)="②同種の他の契約の予定価格を類推されるおそれがあるため公表しない","－",IF(VLOOKUP(A49,[1]令和3年度契約状況調査票!$F:$AR,20,FALSE)="－","－",IF(VLOOKUP(A49,[1]令和3年度契約状況調査票!$F:$AR,6,FALSE)&lt;&gt;"",TEXT(VLOOKUP(A49,[1]令和3年度契約状況調査票!$F:$AR,16,FALSE),"#.0%")&amp;CHAR(10)&amp;"(B/A×100)",VLOOKUP(A49,[1]令和3年度契約状況調査票!$F:$AR,16,FALSE)))))</f>
        <v/>
      </c>
      <c r="K49" s="53"/>
      <c r="L49" s="30" t="str">
        <f>IF(A49="","",IF(VLOOKUP(A49,[1]令和3年度契約状況調査票!$F:$AR,26,FALSE)="①公益社団法人","公社",IF(VLOOKUP(A49,[1]令和3年度契約状況調査票!$F:$AR,26,FALSE)="②公益財団法人","公財","")))</f>
        <v/>
      </c>
      <c r="M49" s="30" t="str">
        <f>IF(A49="","",VLOOKUP(A49,[1]令和3年度契約状況調査票!$F:$AR,27,FALSE))</f>
        <v/>
      </c>
      <c r="N49" s="30" t="str">
        <f>IF(A49="","",IF(VLOOKUP(A49,[1]令和3年度契約状況調査票!$F:$AR,27,FALSE)="国所管",VLOOKUP(A49,[1]令和3年度契約状況調査票!$F:$AR,21,FALSE),""))</f>
        <v/>
      </c>
      <c r="O49" s="32" t="str">
        <f>IF(A49="","",IF(AND(Q49="○",P49="分担契約/単価契約"),"単価契約"&amp;CHAR(10)&amp;"予定調達総額 "&amp;TEXT(VLOOKUP(A49,[1]令和3年度契約状況調査票!$F:$AR,15,FALSE),"#,##0円")&amp;"(B)"&amp;CHAR(10)&amp;"分担契約"&amp;CHAR(10)&amp;VLOOKUP(A49,[1]令和3年度契約状況調査票!$F:$AR,31,FALSE),IF(AND(Q49="○",P49="分担契約"),"分担契約"&amp;CHAR(10)&amp;"契約総額 "&amp;TEXT(VLOOKUP(A49,[1]令和3年度契約状況調査票!$F:$AR,15,FALSE),"#,##0円")&amp;"(B)"&amp;CHAR(10)&amp;VLOOKUP(A49,[1]令和3年度契約状況調査票!$F:$AR,31,FALSE),(IF(P49="分担契約/単価契約","単価契約"&amp;CHAR(10)&amp;"予定調達総額 "&amp;TEXT(VLOOKUP(A49,[1]令和3年度契約状況調査票!$F:$AR,15,FALSE),"#,##0円")&amp;CHAR(10)&amp;"分担契約"&amp;CHAR(10)&amp;VLOOKUP(A49,[1]令和3年度契約状況調査票!$F:$AR,31,FALSE),IF(P49="分担契約","分担契約"&amp;CHAR(10)&amp;"契約総額 "&amp;TEXT(VLOOKUP(A49,[1]令和3年度契約状況調査票!$F:$AR,15,FALSE),"#,##0円")&amp;CHAR(10)&amp;VLOOKUP(A49,[1]令和3年度契約状況調査票!$F:$AR,31,FALSE),IF(P49="単価契約","単価契約"&amp;CHAR(10)&amp;"予定調達総額 "&amp;TEXT(VLOOKUP(A49,[1]令和3年度契約状況調査票!$F:$AR,15,FALSE),"#,##0円")&amp;CHAR(10)&amp;VLOOKUP(A49,[1]令和3年度契約状況調査票!$F:$AR,31,FALSE),VLOOKUP(A49,[1]令和3年度契約状況調査票!$F:$AR,31,FALSE))))))))</f>
        <v/>
      </c>
      <c r="P49" s="51" t="str">
        <f>IF(A49="","",VLOOKUP(A49,[1]令和3年度契約状況調査票!$F:$BY,52,FALSE))</f>
        <v/>
      </c>
    </row>
    <row r="50" spans="1:16" s="51" customFormat="1" ht="67.5" hidden="1" customHeight="1" x14ac:dyDescent="0.15">
      <c r="A50" s="66" t="str">
        <f>IF(MAX([1]令和3年度契約状況調査票!F43:F288)&gt;=ROW()-5,ROW()-5,"")</f>
        <v/>
      </c>
      <c r="B50" s="23" t="str">
        <f>IF(A50="","",VLOOKUP(A50,[1]令和3年度契約状況調査票!$F:$AR,4,FALSE))</f>
        <v/>
      </c>
      <c r="C50" s="24" t="str">
        <f>IF(A50="","",VLOOKUP(A50,[1]令和3年度契約状況調査票!$F:$AR,5,FALSE))</f>
        <v/>
      </c>
      <c r="D50" s="25" t="str">
        <f>IF(A50="","",VLOOKUP(A50,[1]令和3年度契約状況調査票!$F:$AR,8,FALSE))</f>
        <v/>
      </c>
      <c r="E50" s="23" t="str">
        <f>IF(A50="","",VLOOKUP(A50,[1]令和3年度契約状況調査票!$F:$AR,9,FALSE))</f>
        <v/>
      </c>
      <c r="F50" s="26" t="str">
        <f>IF(A50="","",VLOOKUP(A50,[1]令和3年度契約状況調査票!$F:$AR,10,FALSE))</f>
        <v/>
      </c>
      <c r="G50" s="72" t="str">
        <f>IF(A50="","",VLOOKUP(A50,[1]令和3年度契約状況調査票!$F:$AR,30,FALSE))</f>
        <v/>
      </c>
      <c r="H50" s="28" t="str">
        <f>IF(A50="","",IF(VLOOKUP(A50,[1]令和3年度契約状況調査票!$F:$AR,20,FALSE)="②同種の他の契約の予定価格を類推されるおそれがあるため公表しない","同種の他の契約の予定価格を類推されるおそれがあるため公表しない",IF(VLOOKUP(A50,[1]令和3年度契約状況調査票!$F:$AR,20,FALSE)="－","－",IF(VLOOKUP(A50,[1]令和3年度契約状況調査票!$F:$AR,6,FALSE)&lt;&gt;"",TEXT(VLOOKUP(A50,[1]令和3年度契約状況調査票!$F:$AR,13,FALSE),"#,##0円")&amp;CHAR(10)&amp;"(A)",VLOOKUP(A50,[1]令和3年度契約状況調査票!$F:$AR,13,FALSE)))))</f>
        <v/>
      </c>
      <c r="I50" s="28" t="str">
        <f>IF(A50="","",VLOOKUP(A50,[1]令和3年度契約状況調査票!$F:$AR,14,FALSE))</f>
        <v/>
      </c>
      <c r="J50" s="30" t="str">
        <f>IF(A50="","",IF(VLOOKUP(A50,[1]令和3年度契約状況調査票!$F:$AR,20,FALSE)="②同種の他の契約の予定価格を類推されるおそれがあるため公表しない","－",IF(VLOOKUP(A50,[1]令和3年度契約状況調査票!$F:$AR,20,FALSE)="－","－",IF(VLOOKUP(A50,[1]令和3年度契約状況調査票!$F:$AR,6,FALSE)&lt;&gt;"",TEXT(VLOOKUP(A50,[1]令和3年度契約状況調査票!$F:$AR,16,FALSE),"#.0%")&amp;CHAR(10)&amp;"(B/A×100)",VLOOKUP(A50,[1]令和3年度契約状況調査票!$F:$AR,16,FALSE)))))</f>
        <v/>
      </c>
      <c r="K50" s="53"/>
      <c r="L50" s="30" t="str">
        <f>IF(A50="","",IF(VLOOKUP(A50,[1]令和3年度契約状況調査票!$F:$AR,26,FALSE)="①公益社団法人","公社",IF(VLOOKUP(A50,[1]令和3年度契約状況調査票!$F:$AR,26,FALSE)="②公益財団法人","公財","")))</f>
        <v/>
      </c>
      <c r="M50" s="30" t="str">
        <f>IF(A50="","",VLOOKUP(A50,[1]令和3年度契約状況調査票!$F:$AR,27,FALSE))</f>
        <v/>
      </c>
      <c r="N50" s="30" t="str">
        <f>IF(A50="","",IF(VLOOKUP(A50,[1]令和3年度契約状況調査票!$F:$AR,27,FALSE)="国所管",VLOOKUP(A50,[1]令和3年度契約状況調査票!$F:$AR,21,FALSE),""))</f>
        <v/>
      </c>
      <c r="O50" s="32" t="str">
        <f>IF(A50="","",IF(AND(Q50="○",P50="分担契約/単価契約"),"単価契約"&amp;CHAR(10)&amp;"予定調達総額 "&amp;TEXT(VLOOKUP(A50,[1]令和3年度契約状況調査票!$F:$AR,15,FALSE),"#,##0円")&amp;"(B)"&amp;CHAR(10)&amp;"分担契約"&amp;CHAR(10)&amp;VLOOKUP(A50,[1]令和3年度契約状況調査票!$F:$AR,31,FALSE),IF(AND(Q50="○",P50="分担契約"),"分担契約"&amp;CHAR(10)&amp;"契約総額 "&amp;TEXT(VLOOKUP(A50,[1]令和3年度契約状況調査票!$F:$AR,15,FALSE),"#,##0円")&amp;"(B)"&amp;CHAR(10)&amp;VLOOKUP(A50,[1]令和3年度契約状況調査票!$F:$AR,31,FALSE),(IF(P50="分担契約/単価契約","単価契約"&amp;CHAR(10)&amp;"予定調達総額 "&amp;TEXT(VLOOKUP(A50,[1]令和3年度契約状況調査票!$F:$AR,15,FALSE),"#,##0円")&amp;CHAR(10)&amp;"分担契約"&amp;CHAR(10)&amp;VLOOKUP(A50,[1]令和3年度契約状況調査票!$F:$AR,31,FALSE),IF(P50="分担契約","分担契約"&amp;CHAR(10)&amp;"契約総額 "&amp;TEXT(VLOOKUP(A50,[1]令和3年度契約状況調査票!$F:$AR,15,FALSE),"#,##0円")&amp;CHAR(10)&amp;VLOOKUP(A50,[1]令和3年度契約状況調査票!$F:$AR,31,FALSE),IF(P50="単価契約","単価契約"&amp;CHAR(10)&amp;"予定調達総額 "&amp;TEXT(VLOOKUP(A50,[1]令和3年度契約状況調査票!$F:$AR,15,FALSE),"#,##0円")&amp;CHAR(10)&amp;VLOOKUP(A50,[1]令和3年度契約状況調査票!$F:$AR,31,FALSE),VLOOKUP(A50,[1]令和3年度契約状況調査票!$F:$AR,31,FALSE))))))))</f>
        <v/>
      </c>
      <c r="P50" s="51" t="str">
        <f>IF(A50="","",VLOOKUP(A50,[1]令和3年度契約状況調査票!$F:$BY,52,FALSE))</f>
        <v/>
      </c>
    </row>
    <row r="51" spans="1:16" s="51" customFormat="1" ht="67.5" hidden="1" customHeight="1" x14ac:dyDescent="0.15">
      <c r="A51" s="66" t="str">
        <f>IF(MAX([1]令和3年度契約状況調査票!F44:F289)&gt;=ROW()-5,ROW()-5,"")</f>
        <v/>
      </c>
      <c r="B51" s="23" t="str">
        <f>IF(A51="","",VLOOKUP(A51,[1]令和3年度契約状況調査票!$F:$AR,4,FALSE))</f>
        <v/>
      </c>
      <c r="C51" s="24" t="str">
        <f>IF(A51="","",VLOOKUP(A51,[1]令和3年度契約状況調査票!$F:$AR,5,FALSE))</f>
        <v/>
      </c>
      <c r="D51" s="25" t="str">
        <f>IF(A51="","",VLOOKUP(A51,[1]令和3年度契約状況調査票!$F:$AR,8,FALSE))</f>
        <v/>
      </c>
      <c r="E51" s="23" t="str">
        <f>IF(A51="","",VLOOKUP(A51,[1]令和3年度契約状況調査票!$F:$AR,9,FALSE))</f>
        <v/>
      </c>
      <c r="F51" s="26" t="str">
        <f>IF(A51="","",VLOOKUP(A51,[1]令和3年度契約状況調査票!$F:$AR,10,FALSE))</f>
        <v/>
      </c>
      <c r="G51" s="72" t="str">
        <f>IF(A51="","",VLOOKUP(A51,[1]令和3年度契約状況調査票!$F:$AR,30,FALSE))</f>
        <v/>
      </c>
      <c r="H51" s="28" t="str">
        <f>IF(A51="","",IF(VLOOKUP(A51,[1]令和3年度契約状況調査票!$F:$AR,20,FALSE)="②同種の他の契約の予定価格を類推されるおそれがあるため公表しない","同種の他の契約の予定価格を類推されるおそれがあるため公表しない",IF(VLOOKUP(A51,[1]令和3年度契約状況調査票!$F:$AR,20,FALSE)="－","－",IF(VLOOKUP(A51,[1]令和3年度契約状況調査票!$F:$AR,6,FALSE)&lt;&gt;"",TEXT(VLOOKUP(A51,[1]令和3年度契約状況調査票!$F:$AR,13,FALSE),"#,##0円")&amp;CHAR(10)&amp;"(A)",VLOOKUP(A51,[1]令和3年度契約状況調査票!$F:$AR,13,FALSE)))))</f>
        <v/>
      </c>
      <c r="I51" s="28" t="str">
        <f>IF(A51="","",VLOOKUP(A51,[1]令和3年度契約状況調査票!$F:$AR,14,FALSE))</f>
        <v/>
      </c>
      <c r="J51" s="30" t="str">
        <f>IF(A51="","",IF(VLOOKUP(A51,[1]令和3年度契約状況調査票!$F:$AR,20,FALSE)="②同種の他の契約の予定価格を類推されるおそれがあるため公表しない","－",IF(VLOOKUP(A51,[1]令和3年度契約状況調査票!$F:$AR,20,FALSE)="－","－",IF(VLOOKUP(A51,[1]令和3年度契約状況調査票!$F:$AR,6,FALSE)&lt;&gt;"",TEXT(VLOOKUP(A51,[1]令和3年度契約状況調査票!$F:$AR,16,FALSE),"#.0%")&amp;CHAR(10)&amp;"(B/A×100)",VLOOKUP(A51,[1]令和3年度契約状況調査票!$F:$AR,16,FALSE)))))</f>
        <v/>
      </c>
      <c r="K51" s="53"/>
      <c r="L51" s="30" t="str">
        <f>IF(A51="","",IF(VLOOKUP(A51,[1]令和3年度契約状況調査票!$F:$AR,26,FALSE)="①公益社団法人","公社",IF(VLOOKUP(A51,[1]令和3年度契約状況調査票!$F:$AR,26,FALSE)="②公益財団法人","公財","")))</f>
        <v/>
      </c>
      <c r="M51" s="30" t="str">
        <f>IF(A51="","",VLOOKUP(A51,[1]令和3年度契約状況調査票!$F:$AR,27,FALSE))</f>
        <v/>
      </c>
      <c r="N51" s="30" t="str">
        <f>IF(A51="","",IF(VLOOKUP(A51,[1]令和3年度契約状況調査票!$F:$AR,27,FALSE)="国所管",VLOOKUP(A51,[1]令和3年度契約状況調査票!$F:$AR,21,FALSE),""))</f>
        <v/>
      </c>
      <c r="O51" s="32" t="str">
        <f>IF(A51="","",IF(AND(Q51="○",P51="分担契約/単価契約"),"単価契約"&amp;CHAR(10)&amp;"予定調達総額 "&amp;TEXT(VLOOKUP(A51,[1]令和3年度契約状況調査票!$F:$AR,15,FALSE),"#,##0円")&amp;"(B)"&amp;CHAR(10)&amp;"分担契約"&amp;CHAR(10)&amp;VLOOKUP(A51,[1]令和3年度契約状況調査票!$F:$AR,31,FALSE),IF(AND(Q51="○",P51="分担契約"),"分担契約"&amp;CHAR(10)&amp;"契約総額 "&amp;TEXT(VLOOKUP(A51,[1]令和3年度契約状況調査票!$F:$AR,15,FALSE),"#,##0円")&amp;"(B)"&amp;CHAR(10)&amp;VLOOKUP(A51,[1]令和3年度契約状況調査票!$F:$AR,31,FALSE),(IF(P51="分担契約/単価契約","単価契約"&amp;CHAR(10)&amp;"予定調達総額 "&amp;TEXT(VLOOKUP(A51,[1]令和3年度契約状況調査票!$F:$AR,15,FALSE),"#,##0円")&amp;CHAR(10)&amp;"分担契約"&amp;CHAR(10)&amp;VLOOKUP(A51,[1]令和3年度契約状況調査票!$F:$AR,31,FALSE),IF(P51="分担契約","分担契約"&amp;CHAR(10)&amp;"契約総額 "&amp;TEXT(VLOOKUP(A51,[1]令和3年度契約状況調査票!$F:$AR,15,FALSE),"#,##0円")&amp;CHAR(10)&amp;VLOOKUP(A51,[1]令和3年度契約状況調査票!$F:$AR,31,FALSE),IF(P51="単価契約","単価契約"&amp;CHAR(10)&amp;"予定調達総額 "&amp;TEXT(VLOOKUP(A51,[1]令和3年度契約状況調査票!$F:$AR,15,FALSE),"#,##0円")&amp;CHAR(10)&amp;VLOOKUP(A51,[1]令和3年度契約状況調査票!$F:$AR,31,FALSE),VLOOKUP(A51,[1]令和3年度契約状況調査票!$F:$AR,31,FALSE))))))))</f>
        <v/>
      </c>
      <c r="P51" s="51" t="str">
        <f>IF(A51="","",VLOOKUP(A51,[1]令和3年度契約状況調査票!$F:$BY,52,FALSE))</f>
        <v/>
      </c>
    </row>
    <row r="52" spans="1:16" s="51" customFormat="1" ht="67.5" hidden="1" customHeight="1" x14ac:dyDescent="0.15">
      <c r="A52" s="66" t="str">
        <f>IF(MAX([1]令和3年度契約状況調査票!F45:F290)&gt;=ROW()-5,ROW()-5,"")</f>
        <v/>
      </c>
      <c r="B52" s="23" t="str">
        <f>IF(A52="","",VLOOKUP(A52,[1]令和3年度契約状況調査票!$F:$AR,4,FALSE))</f>
        <v/>
      </c>
      <c r="C52" s="24" t="str">
        <f>IF(A52="","",VLOOKUP(A52,[1]令和3年度契約状況調査票!$F:$AR,5,FALSE))</f>
        <v/>
      </c>
      <c r="D52" s="25" t="str">
        <f>IF(A52="","",VLOOKUP(A52,[1]令和3年度契約状況調査票!$F:$AR,8,FALSE))</f>
        <v/>
      </c>
      <c r="E52" s="23" t="str">
        <f>IF(A52="","",VLOOKUP(A52,[1]令和3年度契約状況調査票!$F:$AR,9,FALSE))</f>
        <v/>
      </c>
      <c r="F52" s="26" t="str">
        <f>IF(A52="","",VLOOKUP(A52,[1]令和3年度契約状況調査票!$F:$AR,10,FALSE))</f>
        <v/>
      </c>
      <c r="G52" s="72" t="str">
        <f>IF(A52="","",VLOOKUP(A52,[1]令和3年度契約状況調査票!$F:$AR,30,FALSE))</f>
        <v/>
      </c>
      <c r="H52" s="28" t="str">
        <f>IF(A52="","",IF(VLOOKUP(A52,[1]令和3年度契約状況調査票!$F:$AR,20,FALSE)="②同種の他の契約の予定価格を類推されるおそれがあるため公表しない","同種の他の契約の予定価格を類推されるおそれがあるため公表しない",IF(VLOOKUP(A52,[1]令和3年度契約状況調査票!$F:$AR,20,FALSE)="－","－",IF(VLOOKUP(A52,[1]令和3年度契約状況調査票!$F:$AR,6,FALSE)&lt;&gt;"",TEXT(VLOOKUP(A52,[1]令和3年度契約状況調査票!$F:$AR,13,FALSE),"#,##0円")&amp;CHAR(10)&amp;"(A)",VLOOKUP(A52,[1]令和3年度契約状況調査票!$F:$AR,13,FALSE)))))</f>
        <v/>
      </c>
      <c r="I52" s="28" t="str">
        <f>IF(A52="","",VLOOKUP(A52,[1]令和3年度契約状況調査票!$F:$AR,14,FALSE))</f>
        <v/>
      </c>
      <c r="J52" s="30" t="str">
        <f>IF(A52="","",IF(VLOOKUP(A52,[1]令和3年度契約状況調査票!$F:$AR,20,FALSE)="②同種の他の契約の予定価格を類推されるおそれがあるため公表しない","－",IF(VLOOKUP(A52,[1]令和3年度契約状況調査票!$F:$AR,20,FALSE)="－","－",IF(VLOOKUP(A52,[1]令和3年度契約状況調査票!$F:$AR,6,FALSE)&lt;&gt;"",TEXT(VLOOKUP(A52,[1]令和3年度契約状況調査票!$F:$AR,16,FALSE),"#.0%")&amp;CHAR(10)&amp;"(B/A×100)",VLOOKUP(A52,[1]令和3年度契約状況調査票!$F:$AR,16,FALSE)))))</f>
        <v/>
      </c>
      <c r="K52" s="53"/>
      <c r="L52" s="30" t="str">
        <f>IF(A52="","",IF(VLOOKUP(A52,[1]令和3年度契約状況調査票!$F:$AR,26,FALSE)="①公益社団法人","公社",IF(VLOOKUP(A52,[1]令和3年度契約状況調査票!$F:$AR,26,FALSE)="②公益財団法人","公財","")))</f>
        <v/>
      </c>
      <c r="M52" s="30" t="str">
        <f>IF(A52="","",VLOOKUP(A52,[1]令和3年度契約状況調査票!$F:$AR,27,FALSE))</f>
        <v/>
      </c>
      <c r="N52" s="30" t="str">
        <f>IF(A52="","",IF(VLOOKUP(A52,[1]令和3年度契約状況調査票!$F:$AR,27,FALSE)="国所管",VLOOKUP(A52,[1]令和3年度契約状況調査票!$F:$AR,21,FALSE),""))</f>
        <v/>
      </c>
      <c r="O52" s="32" t="str">
        <f>IF(A52="","",IF(AND(Q52="○",P52="分担契約/単価契約"),"単価契約"&amp;CHAR(10)&amp;"予定調達総額 "&amp;TEXT(VLOOKUP(A52,[1]令和3年度契約状況調査票!$F:$AR,15,FALSE),"#,##0円")&amp;"(B)"&amp;CHAR(10)&amp;"分担契約"&amp;CHAR(10)&amp;VLOOKUP(A52,[1]令和3年度契約状況調査票!$F:$AR,31,FALSE),IF(AND(Q52="○",P52="分担契約"),"分担契約"&amp;CHAR(10)&amp;"契約総額 "&amp;TEXT(VLOOKUP(A52,[1]令和3年度契約状況調査票!$F:$AR,15,FALSE),"#,##0円")&amp;"(B)"&amp;CHAR(10)&amp;VLOOKUP(A52,[1]令和3年度契約状況調査票!$F:$AR,31,FALSE),(IF(P52="分担契約/単価契約","単価契約"&amp;CHAR(10)&amp;"予定調達総額 "&amp;TEXT(VLOOKUP(A52,[1]令和3年度契約状況調査票!$F:$AR,15,FALSE),"#,##0円")&amp;CHAR(10)&amp;"分担契約"&amp;CHAR(10)&amp;VLOOKUP(A52,[1]令和3年度契約状況調査票!$F:$AR,31,FALSE),IF(P52="分担契約","分担契約"&amp;CHAR(10)&amp;"契約総額 "&amp;TEXT(VLOOKUP(A52,[1]令和3年度契約状況調査票!$F:$AR,15,FALSE),"#,##0円")&amp;CHAR(10)&amp;VLOOKUP(A52,[1]令和3年度契約状況調査票!$F:$AR,31,FALSE),IF(P52="単価契約","単価契約"&amp;CHAR(10)&amp;"予定調達総額 "&amp;TEXT(VLOOKUP(A52,[1]令和3年度契約状況調査票!$F:$AR,15,FALSE),"#,##0円")&amp;CHAR(10)&amp;VLOOKUP(A52,[1]令和3年度契約状況調査票!$F:$AR,31,FALSE),VLOOKUP(A52,[1]令和3年度契約状況調査票!$F:$AR,31,FALSE))))))))</f>
        <v/>
      </c>
      <c r="P52" s="51" t="str">
        <f>IF(A52="","",VLOOKUP(A52,[1]令和3年度契約状況調査票!$F:$BY,52,FALSE))</f>
        <v/>
      </c>
    </row>
    <row r="53" spans="1:16" s="51" customFormat="1" ht="67.5" hidden="1" customHeight="1" x14ac:dyDescent="0.15">
      <c r="A53" s="66" t="str">
        <f>IF(MAX([1]令和3年度契約状況調査票!F46:F291)&gt;=ROW()-5,ROW()-5,"")</f>
        <v/>
      </c>
      <c r="B53" s="23" t="str">
        <f>IF(A53="","",VLOOKUP(A53,[1]令和3年度契約状況調査票!$F:$AR,4,FALSE))</f>
        <v/>
      </c>
      <c r="C53" s="24" t="str">
        <f>IF(A53="","",VLOOKUP(A53,[1]令和3年度契約状況調査票!$F:$AR,5,FALSE))</f>
        <v/>
      </c>
      <c r="D53" s="25" t="str">
        <f>IF(A53="","",VLOOKUP(A53,[1]令和3年度契約状況調査票!$F:$AR,8,FALSE))</f>
        <v/>
      </c>
      <c r="E53" s="23" t="str">
        <f>IF(A53="","",VLOOKUP(A53,[1]令和3年度契約状況調査票!$F:$AR,9,FALSE))</f>
        <v/>
      </c>
      <c r="F53" s="26" t="str">
        <f>IF(A53="","",VLOOKUP(A53,[1]令和3年度契約状況調査票!$F:$AR,10,FALSE))</f>
        <v/>
      </c>
      <c r="G53" s="72" t="str">
        <f>IF(A53="","",VLOOKUP(A53,[1]令和3年度契約状況調査票!$F:$AR,30,FALSE))</f>
        <v/>
      </c>
      <c r="H53" s="28" t="str">
        <f>IF(A53="","",IF(VLOOKUP(A53,[1]令和3年度契約状況調査票!$F:$AR,20,FALSE)="②同種の他の契約の予定価格を類推されるおそれがあるため公表しない","同種の他の契約の予定価格を類推されるおそれがあるため公表しない",IF(VLOOKUP(A53,[1]令和3年度契約状況調査票!$F:$AR,20,FALSE)="－","－",IF(VLOOKUP(A53,[1]令和3年度契約状況調査票!$F:$AR,6,FALSE)&lt;&gt;"",TEXT(VLOOKUP(A53,[1]令和3年度契約状況調査票!$F:$AR,13,FALSE),"#,##0円")&amp;CHAR(10)&amp;"(A)",VLOOKUP(A53,[1]令和3年度契約状況調査票!$F:$AR,13,FALSE)))))</f>
        <v/>
      </c>
      <c r="I53" s="28" t="str">
        <f>IF(A53="","",VLOOKUP(A53,[1]令和3年度契約状況調査票!$F:$AR,14,FALSE))</f>
        <v/>
      </c>
      <c r="J53" s="30" t="str">
        <f>IF(A53="","",IF(VLOOKUP(A53,[1]令和3年度契約状況調査票!$F:$AR,20,FALSE)="②同種の他の契約の予定価格を類推されるおそれがあるため公表しない","－",IF(VLOOKUP(A53,[1]令和3年度契約状況調査票!$F:$AR,20,FALSE)="－","－",IF(VLOOKUP(A53,[1]令和3年度契約状況調査票!$F:$AR,6,FALSE)&lt;&gt;"",TEXT(VLOOKUP(A53,[1]令和3年度契約状況調査票!$F:$AR,16,FALSE),"#.0%")&amp;CHAR(10)&amp;"(B/A×100)",VLOOKUP(A53,[1]令和3年度契約状況調査票!$F:$AR,16,FALSE)))))</f>
        <v/>
      </c>
      <c r="K53" s="53"/>
      <c r="L53" s="30" t="str">
        <f>IF(A53="","",IF(VLOOKUP(A53,[1]令和3年度契約状況調査票!$F:$AR,26,FALSE)="①公益社団法人","公社",IF(VLOOKUP(A53,[1]令和3年度契約状況調査票!$F:$AR,26,FALSE)="②公益財団法人","公財","")))</f>
        <v/>
      </c>
      <c r="M53" s="30" t="str">
        <f>IF(A53="","",VLOOKUP(A53,[1]令和3年度契約状況調査票!$F:$AR,27,FALSE))</f>
        <v/>
      </c>
      <c r="N53" s="30" t="str">
        <f>IF(A53="","",IF(VLOOKUP(A53,[1]令和3年度契約状況調査票!$F:$AR,27,FALSE)="国所管",VLOOKUP(A53,[1]令和3年度契約状況調査票!$F:$AR,21,FALSE),""))</f>
        <v/>
      </c>
      <c r="O53" s="32" t="str">
        <f>IF(A53="","",IF(AND(Q53="○",P53="分担契約/単価契約"),"単価契約"&amp;CHAR(10)&amp;"予定調達総額 "&amp;TEXT(VLOOKUP(A53,[1]令和3年度契約状況調査票!$F:$AR,15,FALSE),"#,##0円")&amp;"(B)"&amp;CHAR(10)&amp;"分担契約"&amp;CHAR(10)&amp;VLOOKUP(A53,[1]令和3年度契約状況調査票!$F:$AR,31,FALSE),IF(AND(Q53="○",P53="分担契約"),"分担契約"&amp;CHAR(10)&amp;"契約総額 "&amp;TEXT(VLOOKUP(A53,[1]令和3年度契約状況調査票!$F:$AR,15,FALSE),"#,##0円")&amp;"(B)"&amp;CHAR(10)&amp;VLOOKUP(A53,[1]令和3年度契約状況調査票!$F:$AR,31,FALSE),(IF(P53="分担契約/単価契約","単価契約"&amp;CHAR(10)&amp;"予定調達総額 "&amp;TEXT(VLOOKUP(A53,[1]令和3年度契約状況調査票!$F:$AR,15,FALSE),"#,##0円")&amp;CHAR(10)&amp;"分担契約"&amp;CHAR(10)&amp;VLOOKUP(A53,[1]令和3年度契約状況調査票!$F:$AR,31,FALSE),IF(P53="分担契約","分担契約"&amp;CHAR(10)&amp;"契約総額 "&amp;TEXT(VLOOKUP(A53,[1]令和3年度契約状況調査票!$F:$AR,15,FALSE),"#,##0円")&amp;CHAR(10)&amp;VLOOKUP(A53,[1]令和3年度契約状況調査票!$F:$AR,31,FALSE),IF(P53="単価契約","単価契約"&amp;CHAR(10)&amp;"予定調達総額 "&amp;TEXT(VLOOKUP(A53,[1]令和3年度契約状況調査票!$F:$AR,15,FALSE),"#,##0円")&amp;CHAR(10)&amp;VLOOKUP(A53,[1]令和3年度契約状況調査票!$F:$AR,31,FALSE),VLOOKUP(A53,[1]令和3年度契約状況調査票!$F:$AR,31,FALSE))))))))</f>
        <v/>
      </c>
      <c r="P53" s="51" t="str">
        <f>IF(A53="","",VLOOKUP(A53,[1]令和3年度契約状況調査票!$F:$BY,52,FALSE))</f>
        <v/>
      </c>
    </row>
    <row r="54" spans="1:16" s="51" customFormat="1" ht="67.5" hidden="1" customHeight="1" x14ac:dyDescent="0.15">
      <c r="A54" s="66" t="str">
        <f>IF(MAX([1]令和3年度契約状況調査票!F47:F292)&gt;=ROW()-5,ROW()-5,"")</f>
        <v/>
      </c>
      <c r="B54" s="23" t="str">
        <f>IF(A54="","",VLOOKUP(A54,[1]令和3年度契約状況調査票!$F:$AR,4,FALSE))</f>
        <v/>
      </c>
      <c r="C54" s="24" t="str">
        <f>IF(A54="","",VLOOKUP(A54,[1]令和3年度契約状況調査票!$F:$AR,5,FALSE))</f>
        <v/>
      </c>
      <c r="D54" s="25" t="str">
        <f>IF(A54="","",VLOOKUP(A54,[1]令和3年度契約状況調査票!$F:$AR,8,FALSE))</f>
        <v/>
      </c>
      <c r="E54" s="23" t="str">
        <f>IF(A54="","",VLOOKUP(A54,[1]令和3年度契約状況調査票!$F:$AR,9,FALSE))</f>
        <v/>
      </c>
      <c r="F54" s="26" t="str">
        <f>IF(A54="","",VLOOKUP(A54,[1]令和3年度契約状況調査票!$F:$AR,10,FALSE))</f>
        <v/>
      </c>
      <c r="G54" s="72" t="str">
        <f>IF(A54="","",VLOOKUP(A54,[1]令和3年度契約状況調査票!$F:$AR,30,FALSE))</f>
        <v/>
      </c>
      <c r="H54" s="28" t="str">
        <f>IF(A54="","",IF(VLOOKUP(A54,[1]令和3年度契約状況調査票!$F:$AR,20,FALSE)="②同種の他の契約の予定価格を類推されるおそれがあるため公表しない","同種の他の契約の予定価格を類推されるおそれがあるため公表しない",IF(VLOOKUP(A54,[1]令和3年度契約状況調査票!$F:$AR,20,FALSE)="－","－",IF(VLOOKUP(A54,[1]令和3年度契約状況調査票!$F:$AR,6,FALSE)&lt;&gt;"",TEXT(VLOOKUP(A54,[1]令和3年度契約状況調査票!$F:$AR,13,FALSE),"#,##0円")&amp;CHAR(10)&amp;"(A)",VLOOKUP(A54,[1]令和3年度契約状況調査票!$F:$AR,13,FALSE)))))</f>
        <v/>
      </c>
      <c r="I54" s="28" t="str">
        <f>IF(A54="","",VLOOKUP(A54,[1]令和3年度契約状況調査票!$F:$AR,14,FALSE))</f>
        <v/>
      </c>
      <c r="J54" s="30" t="str">
        <f>IF(A54="","",IF(VLOOKUP(A54,[1]令和3年度契約状況調査票!$F:$AR,20,FALSE)="②同種の他の契約の予定価格を類推されるおそれがあるため公表しない","－",IF(VLOOKUP(A54,[1]令和3年度契約状況調査票!$F:$AR,20,FALSE)="－","－",IF(VLOOKUP(A54,[1]令和3年度契約状況調査票!$F:$AR,6,FALSE)&lt;&gt;"",TEXT(VLOOKUP(A54,[1]令和3年度契約状況調査票!$F:$AR,16,FALSE),"#.0%")&amp;CHAR(10)&amp;"(B/A×100)",VLOOKUP(A54,[1]令和3年度契約状況調査票!$F:$AR,16,FALSE)))))</f>
        <v/>
      </c>
      <c r="K54" s="53"/>
      <c r="L54" s="30" t="str">
        <f>IF(A54="","",IF(VLOOKUP(A54,[1]令和3年度契約状況調査票!$F:$AR,26,FALSE)="①公益社団法人","公社",IF(VLOOKUP(A54,[1]令和3年度契約状況調査票!$F:$AR,26,FALSE)="②公益財団法人","公財","")))</f>
        <v/>
      </c>
      <c r="M54" s="30" t="str">
        <f>IF(A54="","",VLOOKUP(A54,[1]令和3年度契約状況調査票!$F:$AR,27,FALSE))</f>
        <v/>
      </c>
      <c r="N54" s="30" t="str">
        <f>IF(A54="","",IF(VLOOKUP(A54,[1]令和3年度契約状況調査票!$F:$AR,27,FALSE)="国所管",VLOOKUP(A54,[1]令和3年度契約状況調査票!$F:$AR,21,FALSE),""))</f>
        <v/>
      </c>
      <c r="O54" s="32" t="str">
        <f>IF(A54="","",IF(AND(Q54="○",P54="分担契約/単価契約"),"単価契約"&amp;CHAR(10)&amp;"予定調達総額 "&amp;TEXT(VLOOKUP(A54,[1]令和3年度契約状況調査票!$F:$AR,15,FALSE),"#,##0円")&amp;"(B)"&amp;CHAR(10)&amp;"分担契約"&amp;CHAR(10)&amp;VLOOKUP(A54,[1]令和3年度契約状況調査票!$F:$AR,31,FALSE),IF(AND(Q54="○",P54="分担契約"),"分担契約"&amp;CHAR(10)&amp;"契約総額 "&amp;TEXT(VLOOKUP(A54,[1]令和3年度契約状況調査票!$F:$AR,15,FALSE),"#,##0円")&amp;"(B)"&amp;CHAR(10)&amp;VLOOKUP(A54,[1]令和3年度契約状況調査票!$F:$AR,31,FALSE),(IF(P54="分担契約/単価契約","単価契約"&amp;CHAR(10)&amp;"予定調達総額 "&amp;TEXT(VLOOKUP(A54,[1]令和3年度契約状況調査票!$F:$AR,15,FALSE),"#,##0円")&amp;CHAR(10)&amp;"分担契約"&amp;CHAR(10)&amp;VLOOKUP(A54,[1]令和3年度契約状況調査票!$F:$AR,31,FALSE),IF(P54="分担契約","分担契約"&amp;CHAR(10)&amp;"契約総額 "&amp;TEXT(VLOOKUP(A54,[1]令和3年度契約状況調査票!$F:$AR,15,FALSE),"#,##0円")&amp;CHAR(10)&amp;VLOOKUP(A54,[1]令和3年度契約状況調査票!$F:$AR,31,FALSE),IF(P54="単価契約","単価契約"&amp;CHAR(10)&amp;"予定調達総額 "&amp;TEXT(VLOOKUP(A54,[1]令和3年度契約状況調査票!$F:$AR,15,FALSE),"#,##0円")&amp;CHAR(10)&amp;VLOOKUP(A54,[1]令和3年度契約状況調査票!$F:$AR,31,FALSE),VLOOKUP(A54,[1]令和3年度契約状況調査票!$F:$AR,31,FALSE))))))))</f>
        <v/>
      </c>
      <c r="P54" s="51" t="str">
        <f>IF(A54="","",VLOOKUP(A54,[1]令和3年度契約状況調査票!$F:$BY,52,FALSE))</f>
        <v/>
      </c>
    </row>
    <row r="55" spans="1:16" s="51" customFormat="1" ht="67.5" hidden="1" customHeight="1" x14ac:dyDescent="0.15">
      <c r="A55" s="66" t="str">
        <f>IF(MAX([1]令和3年度契約状況調査票!F48:F293)&gt;=ROW()-5,ROW()-5,"")</f>
        <v/>
      </c>
      <c r="B55" s="23" t="str">
        <f>IF(A55="","",VLOOKUP(A55,[1]令和3年度契約状況調査票!$F:$AR,4,FALSE))</f>
        <v/>
      </c>
      <c r="C55" s="24" t="str">
        <f>IF(A55="","",VLOOKUP(A55,[1]令和3年度契約状況調査票!$F:$AR,5,FALSE))</f>
        <v/>
      </c>
      <c r="D55" s="25" t="str">
        <f>IF(A55="","",VLOOKUP(A55,[1]令和3年度契約状況調査票!$F:$AR,8,FALSE))</f>
        <v/>
      </c>
      <c r="E55" s="23" t="str">
        <f>IF(A55="","",VLOOKUP(A55,[1]令和3年度契約状況調査票!$F:$AR,9,FALSE))</f>
        <v/>
      </c>
      <c r="F55" s="26" t="str">
        <f>IF(A55="","",VLOOKUP(A55,[1]令和3年度契約状況調査票!$F:$AR,10,FALSE))</f>
        <v/>
      </c>
      <c r="G55" s="72" t="str">
        <f>IF(A55="","",VLOOKUP(A55,[1]令和3年度契約状況調査票!$F:$AR,30,FALSE))</f>
        <v/>
      </c>
      <c r="H55" s="28" t="str">
        <f>IF(A55="","",IF(VLOOKUP(A55,[1]令和3年度契約状況調査票!$F:$AR,20,FALSE)="②同種の他の契約の予定価格を類推されるおそれがあるため公表しない","同種の他の契約の予定価格を類推されるおそれがあるため公表しない",IF(VLOOKUP(A55,[1]令和3年度契約状況調査票!$F:$AR,20,FALSE)="－","－",IF(VLOOKUP(A55,[1]令和3年度契約状況調査票!$F:$AR,6,FALSE)&lt;&gt;"",TEXT(VLOOKUP(A55,[1]令和3年度契約状況調査票!$F:$AR,13,FALSE),"#,##0円")&amp;CHAR(10)&amp;"(A)",VLOOKUP(A55,[1]令和3年度契約状況調査票!$F:$AR,13,FALSE)))))</f>
        <v/>
      </c>
      <c r="I55" s="28" t="str">
        <f>IF(A55="","",VLOOKUP(A55,[1]令和3年度契約状況調査票!$F:$AR,14,FALSE))</f>
        <v/>
      </c>
      <c r="J55" s="30" t="str">
        <f>IF(A55="","",IF(VLOOKUP(A55,[1]令和3年度契約状況調査票!$F:$AR,20,FALSE)="②同種の他の契約の予定価格を類推されるおそれがあるため公表しない","－",IF(VLOOKUP(A55,[1]令和3年度契約状況調査票!$F:$AR,20,FALSE)="－","－",IF(VLOOKUP(A55,[1]令和3年度契約状況調査票!$F:$AR,6,FALSE)&lt;&gt;"",TEXT(VLOOKUP(A55,[1]令和3年度契約状況調査票!$F:$AR,16,FALSE),"#.0%")&amp;CHAR(10)&amp;"(B/A×100)",VLOOKUP(A55,[1]令和3年度契約状況調査票!$F:$AR,16,FALSE)))))</f>
        <v/>
      </c>
      <c r="K55" s="53"/>
      <c r="L55" s="30" t="str">
        <f>IF(A55="","",IF(VLOOKUP(A55,[1]令和3年度契約状況調査票!$F:$AR,26,FALSE)="①公益社団法人","公社",IF(VLOOKUP(A55,[1]令和3年度契約状況調査票!$F:$AR,26,FALSE)="②公益財団法人","公財","")))</f>
        <v/>
      </c>
      <c r="M55" s="30" t="str">
        <f>IF(A55="","",VLOOKUP(A55,[1]令和3年度契約状況調査票!$F:$AR,27,FALSE))</f>
        <v/>
      </c>
      <c r="N55" s="30" t="str">
        <f>IF(A55="","",IF(VLOOKUP(A55,[1]令和3年度契約状況調査票!$F:$AR,27,FALSE)="国所管",VLOOKUP(A55,[1]令和3年度契約状況調査票!$F:$AR,21,FALSE),""))</f>
        <v/>
      </c>
      <c r="O55" s="32" t="str">
        <f>IF(A55="","",IF(AND(Q55="○",P55="分担契約/単価契約"),"単価契約"&amp;CHAR(10)&amp;"予定調達総額 "&amp;TEXT(VLOOKUP(A55,[1]令和3年度契約状況調査票!$F:$AR,15,FALSE),"#,##0円")&amp;"(B)"&amp;CHAR(10)&amp;"分担契約"&amp;CHAR(10)&amp;VLOOKUP(A55,[1]令和3年度契約状況調査票!$F:$AR,31,FALSE),IF(AND(Q55="○",P55="分担契約"),"分担契約"&amp;CHAR(10)&amp;"契約総額 "&amp;TEXT(VLOOKUP(A55,[1]令和3年度契約状況調査票!$F:$AR,15,FALSE),"#,##0円")&amp;"(B)"&amp;CHAR(10)&amp;VLOOKUP(A55,[1]令和3年度契約状況調査票!$F:$AR,31,FALSE),(IF(P55="分担契約/単価契約","単価契約"&amp;CHAR(10)&amp;"予定調達総額 "&amp;TEXT(VLOOKUP(A55,[1]令和3年度契約状況調査票!$F:$AR,15,FALSE),"#,##0円")&amp;CHAR(10)&amp;"分担契約"&amp;CHAR(10)&amp;VLOOKUP(A55,[1]令和3年度契約状況調査票!$F:$AR,31,FALSE),IF(P55="分担契約","分担契約"&amp;CHAR(10)&amp;"契約総額 "&amp;TEXT(VLOOKUP(A55,[1]令和3年度契約状況調査票!$F:$AR,15,FALSE),"#,##0円")&amp;CHAR(10)&amp;VLOOKUP(A55,[1]令和3年度契約状況調査票!$F:$AR,31,FALSE),IF(P55="単価契約","単価契約"&amp;CHAR(10)&amp;"予定調達総額 "&amp;TEXT(VLOOKUP(A55,[1]令和3年度契約状況調査票!$F:$AR,15,FALSE),"#,##0円")&amp;CHAR(10)&amp;VLOOKUP(A55,[1]令和3年度契約状況調査票!$F:$AR,31,FALSE),VLOOKUP(A55,[1]令和3年度契約状況調査票!$F:$AR,31,FALSE))))))))</f>
        <v/>
      </c>
      <c r="P55" s="51" t="str">
        <f>IF(A55="","",VLOOKUP(A55,[1]令和3年度契約状況調査票!$F:$BY,52,FALSE))</f>
        <v/>
      </c>
    </row>
    <row r="56" spans="1:16" s="51" customFormat="1" ht="67.5" hidden="1" customHeight="1" x14ac:dyDescent="0.15">
      <c r="A56" s="66" t="str">
        <f>IF(MAX([1]令和3年度契約状況調査票!F49:F294)&gt;=ROW()-5,ROW()-5,"")</f>
        <v/>
      </c>
      <c r="B56" s="23" t="str">
        <f>IF(A56="","",VLOOKUP(A56,[1]令和3年度契約状況調査票!$F:$AR,4,FALSE))</f>
        <v/>
      </c>
      <c r="C56" s="24" t="str">
        <f>IF(A56="","",VLOOKUP(A56,[1]令和3年度契約状況調査票!$F:$AR,5,FALSE))</f>
        <v/>
      </c>
      <c r="D56" s="25" t="str">
        <f>IF(A56="","",VLOOKUP(A56,[1]令和3年度契約状況調査票!$F:$AR,8,FALSE))</f>
        <v/>
      </c>
      <c r="E56" s="23" t="str">
        <f>IF(A56="","",VLOOKUP(A56,[1]令和3年度契約状況調査票!$F:$AR,9,FALSE))</f>
        <v/>
      </c>
      <c r="F56" s="26" t="str">
        <f>IF(A56="","",VLOOKUP(A56,[1]令和3年度契約状況調査票!$F:$AR,10,FALSE))</f>
        <v/>
      </c>
      <c r="G56" s="72" t="str">
        <f>IF(A56="","",VLOOKUP(A56,[1]令和3年度契約状況調査票!$F:$AR,30,FALSE))</f>
        <v/>
      </c>
      <c r="H56" s="28" t="str">
        <f>IF(A56="","",IF(VLOOKUP(A56,[1]令和3年度契約状況調査票!$F:$AR,20,FALSE)="②同種の他の契約の予定価格を類推されるおそれがあるため公表しない","同種の他の契約の予定価格を類推されるおそれがあるため公表しない",IF(VLOOKUP(A56,[1]令和3年度契約状況調査票!$F:$AR,20,FALSE)="－","－",IF(VLOOKUP(A56,[1]令和3年度契約状況調査票!$F:$AR,6,FALSE)&lt;&gt;"",TEXT(VLOOKUP(A56,[1]令和3年度契約状況調査票!$F:$AR,13,FALSE),"#,##0円")&amp;CHAR(10)&amp;"(A)",VLOOKUP(A56,[1]令和3年度契約状況調査票!$F:$AR,13,FALSE)))))</f>
        <v/>
      </c>
      <c r="I56" s="28" t="str">
        <f>IF(A56="","",VLOOKUP(A56,[1]令和3年度契約状況調査票!$F:$AR,14,FALSE))</f>
        <v/>
      </c>
      <c r="J56" s="30" t="str">
        <f>IF(A56="","",IF(VLOOKUP(A56,[1]令和3年度契約状況調査票!$F:$AR,20,FALSE)="②同種の他の契約の予定価格を類推されるおそれがあるため公表しない","－",IF(VLOOKUP(A56,[1]令和3年度契約状況調査票!$F:$AR,20,FALSE)="－","－",IF(VLOOKUP(A56,[1]令和3年度契約状況調査票!$F:$AR,6,FALSE)&lt;&gt;"",TEXT(VLOOKUP(A56,[1]令和3年度契約状況調査票!$F:$AR,16,FALSE),"#.0%")&amp;CHAR(10)&amp;"(B/A×100)",VLOOKUP(A56,[1]令和3年度契約状況調査票!$F:$AR,16,FALSE)))))</f>
        <v/>
      </c>
      <c r="K56" s="53"/>
      <c r="L56" s="30" t="str">
        <f>IF(A56="","",IF(VLOOKUP(A56,[1]令和3年度契約状況調査票!$F:$AR,26,FALSE)="①公益社団法人","公社",IF(VLOOKUP(A56,[1]令和3年度契約状況調査票!$F:$AR,26,FALSE)="②公益財団法人","公財","")))</f>
        <v/>
      </c>
      <c r="M56" s="30" t="str">
        <f>IF(A56="","",VLOOKUP(A56,[1]令和3年度契約状況調査票!$F:$AR,27,FALSE))</f>
        <v/>
      </c>
      <c r="N56" s="30" t="str">
        <f>IF(A56="","",IF(VLOOKUP(A56,[1]令和3年度契約状況調査票!$F:$AR,27,FALSE)="国所管",VLOOKUP(A56,[1]令和3年度契約状況調査票!$F:$AR,21,FALSE),""))</f>
        <v/>
      </c>
      <c r="O56" s="32" t="str">
        <f>IF(A56="","",IF(AND(Q56="○",P56="分担契約/単価契約"),"単価契約"&amp;CHAR(10)&amp;"予定調達総額 "&amp;TEXT(VLOOKUP(A56,[1]令和3年度契約状況調査票!$F:$AR,15,FALSE),"#,##0円")&amp;"(B)"&amp;CHAR(10)&amp;"分担契約"&amp;CHAR(10)&amp;VLOOKUP(A56,[1]令和3年度契約状況調査票!$F:$AR,31,FALSE),IF(AND(Q56="○",P56="分担契約"),"分担契約"&amp;CHAR(10)&amp;"契約総額 "&amp;TEXT(VLOOKUP(A56,[1]令和3年度契約状況調査票!$F:$AR,15,FALSE),"#,##0円")&amp;"(B)"&amp;CHAR(10)&amp;VLOOKUP(A56,[1]令和3年度契約状況調査票!$F:$AR,31,FALSE),(IF(P56="分担契約/単価契約","単価契約"&amp;CHAR(10)&amp;"予定調達総額 "&amp;TEXT(VLOOKUP(A56,[1]令和3年度契約状況調査票!$F:$AR,15,FALSE),"#,##0円")&amp;CHAR(10)&amp;"分担契約"&amp;CHAR(10)&amp;VLOOKUP(A56,[1]令和3年度契約状況調査票!$F:$AR,31,FALSE),IF(P56="分担契約","分担契約"&amp;CHAR(10)&amp;"契約総額 "&amp;TEXT(VLOOKUP(A56,[1]令和3年度契約状況調査票!$F:$AR,15,FALSE),"#,##0円")&amp;CHAR(10)&amp;VLOOKUP(A56,[1]令和3年度契約状況調査票!$F:$AR,31,FALSE),IF(P56="単価契約","単価契約"&amp;CHAR(10)&amp;"予定調達総額 "&amp;TEXT(VLOOKUP(A56,[1]令和3年度契約状況調査票!$F:$AR,15,FALSE),"#,##0円")&amp;CHAR(10)&amp;VLOOKUP(A56,[1]令和3年度契約状況調査票!$F:$AR,31,FALSE),VLOOKUP(A56,[1]令和3年度契約状況調査票!$F:$AR,31,FALSE))))))))</f>
        <v/>
      </c>
      <c r="P56" s="51" t="str">
        <f>IF(A56="","",VLOOKUP(A56,[1]令和3年度契約状況調査票!$F:$BY,52,FALSE))</f>
        <v/>
      </c>
    </row>
    <row r="57" spans="1:16" s="51" customFormat="1" ht="67.5" hidden="1" customHeight="1" x14ac:dyDescent="0.15">
      <c r="A57" s="66" t="str">
        <f>IF(MAX([1]令和3年度契約状況調査票!F50:F295)&gt;=ROW()-5,ROW()-5,"")</f>
        <v/>
      </c>
      <c r="B57" s="23" t="str">
        <f>IF(A57="","",VLOOKUP(A57,[1]令和3年度契約状況調査票!$F:$AR,4,FALSE))</f>
        <v/>
      </c>
      <c r="C57" s="24" t="str">
        <f>IF(A57="","",VLOOKUP(A57,[1]令和3年度契約状況調査票!$F:$AR,5,FALSE))</f>
        <v/>
      </c>
      <c r="D57" s="25" t="str">
        <f>IF(A57="","",VLOOKUP(A57,[1]令和3年度契約状況調査票!$F:$AR,8,FALSE))</f>
        <v/>
      </c>
      <c r="E57" s="23" t="str">
        <f>IF(A57="","",VLOOKUP(A57,[1]令和3年度契約状況調査票!$F:$AR,9,FALSE))</f>
        <v/>
      </c>
      <c r="F57" s="26" t="str">
        <f>IF(A57="","",VLOOKUP(A57,[1]令和3年度契約状況調査票!$F:$AR,10,FALSE))</f>
        <v/>
      </c>
      <c r="G57" s="72" t="str">
        <f>IF(A57="","",VLOOKUP(A57,[1]令和3年度契約状況調査票!$F:$AR,30,FALSE))</f>
        <v/>
      </c>
      <c r="H57" s="28" t="str">
        <f>IF(A57="","",IF(VLOOKUP(A57,[1]令和3年度契約状況調査票!$F:$AR,20,FALSE)="②同種の他の契約の予定価格を類推されるおそれがあるため公表しない","同種の他の契約の予定価格を類推されるおそれがあるため公表しない",IF(VLOOKUP(A57,[1]令和3年度契約状況調査票!$F:$AR,20,FALSE)="－","－",IF(VLOOKUP(A57,[1]令和3年度契約状況調査票!$F:$AR,6,FALSE)&lt;&gt;"",TEXT(VLOOKUP(A57,[1]令和3年度契約状況調査票!$F:$AR,13,FALSE),"#,##0円")&amp;CHAR(10)&amp;"(A)",VLOOKUP(A57,[1]令和3年度契約状況調査票!$F:$AR,13,FALSE)))))</f>
        <v/>
      </c>
      <c r="I57" s="28" t="str">
        <f>IF(A57="","",VLOOKUP(A57,[1]令和3年度契約状況調査票!$F:$AR,14,FALSE))</f>
        <v/>
      </c>
      <c r="J57" s="30" t="str">
        <f>IF(A57="","",IF(VLOOKUP(A57,[1]令和3年度契約状況調査票!$F:$AR,20,FALSE)="②同種の他の契約の予定価格を類推されるおそれがあるため公表しない","－",IF(VLOOKUP(A57,[1]令和3年度契約状況調査票!$F:$AR,20,FALSE)="－","－",IF(VLOOKUP(A57,[1]令和3年度契約状況調査票!$F:$AR,6,FALSE)&lt;&gt;"",TEXT(VLOOKUP(A57,[1]令和3年度契約状況調査票!$F:$AR,16,FALSE),"#.0%")&amp;CHAR(10)&amp;"(B/A×100)",VLOOKUP(A57,[1]令和3年度契約状況調査票!$F:$AR,16,FALSE)))))</f>
        <v/>
      </c>
      <c r="K57" s="53"/>
      <c r="L57" s="30" t="str">
        <f>IF(A57="","",IF(VLOOKUP(A57,[1]令和3年度契約状況調査票!$F:$AR,26,FALSE)="①公益社団法人","公社",IF(VLOOKUP(A57,[1]令和3年度契約状況調査票!$F:$AR,26,FALSE)="②公益財団法人","公財","")))</f>
        <v/>
      </c>
      <c r="M57" s="30" t="str">
        <f>IF(A57="","",VLOOKUP(A57,[1]令和3年度契約状況調査票!$F:$AR,27,FALSE))</f>
        <v/>
      </c>
      <c r="N57" s="30" t="str">
        <f>IF(A57="","",IF(VLOOKUP(A57,[1]令和3年度契約状況調査票!$F:$AR,27,FALSE)="国所管",VLOOKUP(A57,[1]令和3年度契約状況調査票!$F:$AR,21,FALSE),""))</f>
        <v/>
      </c>
      <c r="O57" s="32" t="str">
        <f>IF(A57="","",IF(AND(Q57="○",P57="分担契約/単価契約"),"単価契約"&amp;CHAR(10)&amp;"予定調達総額 "&amp;TEXT(VLOOKUP(A57,[1]令和3年度契約状況調査票!$F:$AR,15,FALSE),"#,##0円")&amp;"(B)"&amp;CHAR(10)&amp;"分担契約"&amp;CHAR(10)&amp;VLOOKUP(A57,[1]令和3年度契約状況調査票!$F:$AR,31,FALSE),IF(AND(Q57="○",P57="分担契約"),"分担契約"&amp;CHAR(10)&amp;"契約総額 "&amp;TEXT(VLOOKUP(A57,[1]令和3年度契約状況調査票!$F:$AR,15,FALSE),"#,##0円")&amp;"(B)"&amp;CHAR(10)&amp;VLOOKUP(A57,[1]令和3年度契約状況調査票!$F:$AR,31,FALSE),(IF(P57="分担契約/単価契約","単価契約"&amp;CHAR(10)&amp;"予定調達総額 "&amp;TEXT(VLOOKUP(A57,[1]令和3年度契約状況調査票!$F:$AR,15,FALSE),"#,##0円")&amp;CHAR(10)&amp;"分担契約"&amp;CHAR(10)&amp;VLOOKUP(A57,[1]令和3年度契約状況調査票!$F:$AR,31,FALSE),IF(P57="分担契約","分担契約"&amp;CHAR(10)&amp;"契約総額 "&amp;TEXT(VLOOKUP(A57,[1]令和3年度契約状況調査票!$F:$AR,15,FALSE),"#,##0円")&amp;CHAR(10)&amp;VLOOKUP(A57,[1]令和3年度契約状況調査票!$F:$AR,31,FALSE),IF(P57="単価契約","単価契約"&amp;CHAR(10)&amp;"予定調達総額 "&amp;TEXT(VLOOKUP(A57,[1]令和3年度契約状況調査票!$F:$AR,15,FALSE),"#,##0円")&amp;CHAR(10)&amp;VLOOKUP(A57,[1]令和3年度契約状況調査票!$F:$AR,31,FALSE),VLOOKUP(A57,[1]令和3年度契約状況調査票!$F:$AR,31,FALSE))))))))</f>
        <v/>
      </c>
      <c r="P57" s="51" t="str">
        <f>IF(A57="","",VLOOKUP(A57,[1]令和3年度契約状況調査票!$F:$BY,52,FALSE))</f>
        <v/>
      </c>
    </row>
    <row r="58" spans="1:16" s="51" customFormat="1" ht="67.5" hidden="1" customHeight="1" x14ac:dyDescent="0.15">
      <c r="A58" s="66" t="str">
        <f>IF(MAX([1]令和3年度契約状況調査票!F51:F296)&gt;=ROW()-5,ROW()-5,"")</f>
        <v/>
      </c>
      <c r="B58" s="23" t="str">
        <f>IF(A58="","",VLOOKUP(A58,[1]令和3年度契約状況調査票!$F:$AR,4,FALSE))</f>
        <v/>
      </c>
      <c r="C58" s="24" t="str">
        <f>IF(A58="","",VLOOKUP(A58,[1]令和3年度契約状況調査票!$F:$AR,5,FALSE))</f>
        <v/>
      </c>
      <c r="D58" s="25" t="str">
        <f>IF(A58="","",VLOOKUP(A58,[1]令和3年度契約状況調査票!$F:$AR,8,FALSE))</f>
        <v/>
      </c>
      <c r="E58" s="23" t="str">
        <f>IF(A58="","",VLOOKUP(A58,[1]令和3年度契約状況調査票!$F:$AR,9,FALSE))</f>
        <v/>
      </c>
      <c r="F58" s="26" t="str">
        <f>IF(A58="","",VLOOKUP(A58,[1]令和3年度契約状況調査票!$F:$AR,10,FALSE))</f>
        <v/>
      </c>
      <c r="G58" s="72" t="str">
        <f>IF(A58="","",VLOOKUP(A58,[1]令和3年度契約状況調査票!$F:$AR,30,FALSE))</f>
        <v/>
      </c>
      <c r="H58" s="28" t="str">
        <f>IF(A58="","",IF(VLOOKUP(A58,[1]令和3年度契約状況調査票!$F:$AR,20,FALSE)="②同種の他の契約の予定価格を類推されるおそれがあるため公表しない","同種の他の契約の予定価格を類推されるおそれがあるため公表しない",IF(VLOOKUP(A58,[1]令和3年度契約状況調査票!$F:$AR,20,FALSE)="－","－",IF(VLOOKUP(A58,[1]令和3年度契約状況調査票!$F:$AR,6,FALSE)&lt;&gt;"",TEXT(VLOOKUP(A58,[1]令和3年度契約状況調査票!$F:$AR,13,FALSE),"#,##0円")&amp;CHAR(10)&amp;"(A)",VLOOKUP(A58,[1]令和3年度契約状況調査票!$F:$AR,13,FALSE)))))</f>
        <v/>
      </c>
      <c r="I58" s="28" t="str">
        <f>IF(A58="","",VLOOKUP(A58,[1]令和3年度契約状況調査票!$F:$AR,14,FALSE))</f>
        <v/>
      </c>
      <c r="J58" s="30" t="str">
        <f>IF(A58="","",IF(VLOOKUP(A58,[1]令和3年度契約状況調査票!$F:$AR,20,FALSE)="②同種の他の契約の予定価格を類推されるおそれがあるため公表しない","－",IF(VLOOKUP(A58,[1]令和3年度契約状況調査票!$F:$AR,20,FALSE)="－","－",IF(VLOOKUP(A58,[1]令和3年度契約状況調査票!$F:$AR,6,FALSE)&lt;&gt;"",TEXT(VLOOKUP(A58,[1]令和3年度契約状況調査票!$F:$AR,16,FALSE),"#.0%")&amp;CHAR(10)&amp;"(B/A×100)",VLOOKUP(A58,[1]令和3年度契約状況調査票!$F:$AR,16,FALSE)))))</f>
        <v/>
      </c>
      <c r="K58" s="53"/>
      <c r="L58" s="30" t="str">
        <f>IF(A58="","",IF(VLOOKUP(A58,[1]令和3年度契約状況調査票!$F:$AR,26,FALSE)="①公益社団法人","公社",IF(VLOOKUP(A58,[1]令和3年度契約状況調査票!$F:$AR,26,FALSE)="②公益財団法人","公財","")))</f>
        <v/>
      </c>
      <c r="M58" s="30" t="str">
        <f>IF(A58="","",VLOOKUP(A58,[1]令和3年度契約状況調査票!$F:$AR,27,FALSE))</f>
        <v/>
      </c>
      <c r="N58" s="30" t="str">
        <f>IF(A58="","",IF(VLOOKUP(A58,[1]令和3年度契約状況調査票!$F:$AR,27,FALSE)="国所管",VLOOKUP(A58,[1]令和3年度契約状況調査票!$F:$AR,21,FALSE),""))</f>
        <v/>
      </c>
      <c r="O58" s="32" t="str">
        <f>IF(A58="","",IF(AND(Q58="○",P58="分担契約/単価契約"),"単価契約"&amp;CHAR(10)&amp;"予定調達総額 "&amp;TEXT(VLOOKUP(A58,[1]令和3年度契約状況調査票!$F:$AR,15,FALSE),"#,##0円")&amp;"(B)"&amp;CHAR(10)&amp;"分担契約"&amp;CHAR(10)&amp;VLOOKUP(A58,[1]令和3年度契約状況調査票!$F:$AR,31,FALSE),IF(AND(Q58="○",P58="分担契約"),"分担契約"&amp;CHAR(10)&amp;"契約総額 "&amp;TEXT(VLOOKUP(A58,[1]令和3年度契約状況調査票!$F:$AR,15,FALSE),"#,##0円")&amp;"(B)"&amp;CHAR(10)&amp;VLOOKUP(A58,[1]令和3年度契約状況調査票!$F:$AR,31,FALSE),(IF(P58="分担契約/単価契約","単価契約"&amp;CHAR(10)&amp;"予定調達総額 "&amp;TEXT(VLOOKUP(A58,[1]令和3年度契約状況調査票!$F:$AR,15,FALSE),"#,##0円")&amp;CHAR(10)&amp;"分担契約"&amp;CHAR(10)&amp;VLOOKUP(A58,[1]令和3年度契約状況調査票!$F:$AR,31,FALSE),IF(P58="分担契約","分担契約"&amp;CHAR(10)&amp;"契約総額 "&amp;TEXT(VLOOKUP(A58,[1]令和3年度契約状況調査票!$F:$AR,15,FALSE),"#,##0円")&amp;CHAR(10)&amp;VLOOKUP(A58,[1]令和3年度契約状況調査票!$F:$AR,31,FALSE),IF(P58="単価契約","単価契約"&amp;CHAR(10)&amp;"予定調達総額 "&amp;TEXT(VLOOKUP(A58,[1]令和3年度契約状況調査票!$F:$AR,15,FALSE),"#,##0円")&amp;CHAR(10)&amp;VLOOKUP(A58,[1]令和3年度契約状況調査票!$F:$AR,31,FALSE),VLOOKUP(A58,[1]令和3年度契約状況調査票!$F:$AR,31,FALSE))))))))</f>
        <v/>
      </c>
      <c r="P58" s="51" t="str">
        <f>IF(A58="","",VLOOKUP(A58,[1]令和3年度契約状況調査票!$F:$BY,52,FALSE))</f>
        <v/>
      </c>
    </row>
    <row r="59" spans="1:16" s="51" customFormat="1" ht="67.5" hidden="1" customHeight="1" x14ac:dyDescent="0.15">
      <c r="A59" s="66" t="str">
        <f>IF(MAX([1]令和3年度契約状況調査票!F52:F297)&gt;=ROW()-5,ROW()-5,"")</f>
        <v/>
      </c>
      <c r="B59" s="23" t="str">
        <f>IF(A59="","",VLOOKUP(A59,[1]令和3年度契約状況調査票!$F:$AR,4,FALSE))</f>
        <v/>
      </c>
      <c r="C59" s="24" t="str">
        <f>IF(A59="","",VLOOKUP(A59,[1]令和3年度契約状況調査票!$F:$AR,5,FALSE))</f>
        <v/>
      </c>
      <c r="D59" s="25" t="str">
        <f>IF(A59="","",VLOOKUP(A59,[1]令和3年度契約状況調査票!$F:$AR,8,FALSE))</f>
        <v/>
      </c>
      <c r="E59" s="23" t="str">
        <f>IF(A59="","",VLOOKUP(A59,[1]令和3年度契約状況調査票!$F:$AR,9,FALSE))</f>
        <v/>
      </c>
      <c r="F59" s="26" t="str">
        <f>IF(A59="","",VLOOKUP(A59,[1]令和3年度契約状況調査票!$F:$AR,10,FALSE))</f>
        <v/>
      </c>
      <c r="G59" s="72" t="str">
        <f>IF(A59="","",VLOOKUP(A59,[1]令和3年度契約状況調査票!$F:$AR,30,FALSE))</f>
        <v/>
      </c>
      <c r="H59" s="28" t="str">
        <f>IF(A59="","",IF(VLOOKUP(A59,[1]令和3年度契約状況調査票!$F:$AR,20,FALSE)="②同種の他の契約の予定価格を類推されるおそれがあるため公表しない","同種の他の契約の予定価格を類推されるおそれがあるため公表しない",IF(VLOOKUP(A59,[1]令和3年度契約状況調査票!$F:$AR,20,FALSE)="－","－",IF(VLOOKUP(A59,[1]令和3年度契約状況調査票!$F:$AR,6,FALSE)&lt;&gt;"",TEXT(VLOOKUP(A59,[1]令和3年度契約状況調査票!$F:$AR,13,FALSE),"#,##0円")&amp;CHAR(10)&amp;"(A)",VLOOKUP(A59,[1]令和3年度契約状況調査票!$F:$AR,13,FALSE)))))</f>
        <v/>
      </c>
      <c r="I59" s="28" t="str">
        <f>IF(A59="","",VLOOKUP(A59,[1]令和3年度契約状況調査票!$F:$AR,14,FALSE))</f>
        <v/>
      </c>
      <c r="J59" s="30" t="str">
        <f>IF(A59="","",IF(VLOOKUP(A59,[1]令和3年度契約状況調査票!$F:$AR,20,FALSE)="②同種の他の契約の予定価格を類推されるおそれがあるため公表しない","－",IF(VLOOKUP(A59,[1]令和3年度契約状況調査票!$F:$AR,20,FALSE)="－","－",IF(VLOOKUP(A59,[1]令和3年度契約状況調査票!$F:$AR,6,FALSE)&lt;&gt;"",TEXT(VLOOKUP(A59,[1]令和3年度契約状況調査票!$F:$AR,16,FALSE),"#.0%")&amp;CHAR(10)&amp;"(B/A×100)",VLOOKUP(A59,[1]令和3年度契約状況調査票!$F:$AR,16,FALSE)))))</f>
        <v/>
      </c>
      <c r="K59" s="53"/>
      <c r="L59" s="30" t="str">
        <f>IF(A59="","",IF(VLOOKUP(A59,[1]令和3年度契約状況調査票!$F:$AR,26,FALSE)="①公益社団法人","公社",IF(VLOOKUP(A59,[1]令和3年度契約状況調査票!$F:$AR,26,FALSE)="②公益財団法人","公財","")))</f>
        <v/>
      </c>
      <c r="M59" s="30" t="str">
        <f>IF(A59="","",VLOOKUP(A59,[1]令和3年度契約状況調査票!$F:$AR,27,FALSE))</f>
        <v/>
      </c>
      <c r="N59" s="30" t="str">
        <f>IF(A59="","",IF(VLOOKUP(A59,[1]令和3年度契約状況調査票!$F:$AR,27,FALSE)="国所管",VLOOKUP(A59,[1]令和3年度契約状況調査票!$F:$AR,21,FALSE),""))</f>
        <v/>
      </c>
      <c r="O59" s="32" t="str">
        <f>IF(A59="","",IF(AND(Q59="○",P59="分担契約/単価契約"),"単価契約"&amp;CHAR(10)&amp;"予定調達総額 "&amp;TEXT(VLOOKUP(A59,[1]令和3年度契約状況調査票!$F:$AR,15,FALSE),"#,##0円")&amp;"(B)"&amp;CHAR(10)&amp;"分担契約"&amp;CHAR(10)&amp;VLOOKUP(A59,[1]令和3年度契約状況調査票!$F:$AR,31,FALSE),IF(AND(Q59="○",P59="分担契約"),"分担契約"&amp;CHAR(10)&amp;"契約総額 "&amp;TEXT(VLOOKUP(A59,[1]令和3年度契約状況調査票!$F:$AR,15,FALSE),"#,##0円")&amp;"(B)"&amp;CHAR(10)&amp;VLOOKUP(A59,[1]令和3年度契約状況調査票!$F:$AR,31,FALSE),(IF(P59="分担契約/単価契約","単価契約"&amp;CHAR(10)&amp;"予定調達総額 "&amp;TEXT(VLOOKUP(A59,[1]令和3年度契約状況調査票!$F:$AR,15,FALSE),"#,##0円")&amp;CHAR(10)&amp;"分担契約"&amp;CHAR(10)&amp;VLOOKUP(A59,[1]令和3年度契約状況調査票!$F:$AR,31,FALSE),IF(P59="分担契約","分担契約"&amp;CHAR(10)&amp;"契約総額 "&amp;TEXT(VLOOKUP(A59,[1]令和3年度契約状況調査票!$F:$AR,15,FALSE),"#,##0円")&amp;CHAR(10)&amp;VLOOKUP(A59,[1]令和3年度契約状況調査票!$F:$AR,31,FALSE),IF(P59="単価契約","単価契約"&amp;CHAR(10)&amp;"予定調達総額 "&amp;TEXT(VLOOKUP(A59,[1]令和3年度契約状況調査票!$F:$AR,15,FALSE),"#,##0円")&amp;CHAR(10)&amp;VLOOKUP(A59,[1]令和3年度契約状況調査票!$F:$AR,31,FALSE),VLOOKUP(A59,[1]令和3年度契約状況調査票!$F:$AR,31,FALSE))))))))</f>
        <v/>
      </c>
      <c r="P59" s="51" t="str">
        <f>IF(A59="","",VLOOKUP(A59,[1]令和3年度契約状況調査票!$F:$BY,52,FALSE))</f>
        <v/>
      </c>
    </row>
    <row r="60" spans="1:16" s="51" customFormat="1" ht="60" hidden="1" customHeight="1" x14ac:dyDescent="0.15">
      <c r="A60" s="66" t="str">
        <f>IF(MAX([1]令和3年度契約状況調査票!F53:F298)&gt;=ROW()-5,ROW()-5,"")</f>
        <v/>
      </c>
      <c r="B60" s="23" t="str">
        <f>IF(A60="","",VLOOKUP(A60,[1]令和3年度契約状況調査票!$F:$AR,4,FALSE))</f>
        <v/>
      </c>
      <c r="C60" s="24" t="str">
        <f>IF(A60="","",VLOOKUP(A60,[1]令和3年度契約状況調査票!$F:$AR,5,FALSE))</f>
        <v/>
      </c>
      <c r="D60" s="25" t="str">
        <f>IF(A60="","",VLOOKUP(A60,[1]令和3年度契約状況調査票!$F:$AR,8,FALSE))</f>
        <v/>
      </c>
      <c r="E60" s="23" t="str">
        <f>IF(A60="","",VLOOKUP(A60,[1]令和3年度契約状況調査票!$F:$AR,9,FALSE))</f>
        <v/>
      </c>
      <c r="F60" s="26" t="str">
        <f>IF(A60="","",VLOOKUP(A60,[1]令和3年度契約状況調査票!$F:$AR,10,FALSE))</f>
        <v/>
      </c>
      <c r="G60" s="72" t="str">
        <f>IF(A60="","",VLOOKUP(A60,[1]令和3年度契約状況調査票!$F:$AR,30,FALSE))</f>
        <v/>
      </c>
      <c r="H60" s="28" t="str">
        <f>IF(A60="","",IF(VLOOKUP(A60,[1]令和3年度契約状況調査票!$F:$AR,20,FALSE)="②同種の他の契約の予定価格を類推されるおそれがあるため公表しない","同種の他の契約の予定価格を類推されるおそれがあるため公表しない",IF(VLOOKUP(A60,[1]令和3年度契約状況調査票!$F:$AR,20,FALSE)="－","－",IF(VLOOKUP(A60,[1]令和3年度契約状況調査票!$F:$AR,6,FALSE)&lt;&gt;"",TEXT(VLOOKUP(A60,[1]令和3年度契約状況調査票!$F:$AR,13,FALSE),"#,##0円")&amp;CHAR(10)&amp;"(A)",VLOOKUP(A60,[1]令和3年度契約状況調査票!$F:$AR,13,FALSE)))))</f>
        <v/>
      </c>
      <c r="I60" s="28" t="str">
        <f>IF(A60="","",VLOOKUP(A60,[1]令和3年度契約状況調査票!$F:$AR,14,FALSE))</f>
        <v/>
      </c>
      <c r="J60" s="30" t="str">
        <f>IF(A60="","",IF(VLOOKUP(A60,[1]令和3年度契約状況調査票!$F:$AR,20,FALSE)="②同種の他の契約の予定価格を類推されるおそれがあるため公表しない","－",IF(VLOOKUP(A60,[1]令和3年度契約状況調査票!$F:$AR,20,FALSE)="－","－",IF(VLOOKUP(A60,[1]令和3年度契約状況調査票!$F:$AR,6,FALSE)&lt;&gt;"",TEXT(VLOOKUP(A60,[1]令和3年度契約状況調査票!$F:$AR,16,FALSE),"#.0%")&amp;CHAR(10)&amp;"(B/A×100)",VLOOKUP(A60,[1]令和3年度契約状況調査票!$F:$AR,16,FALSE)))))</f>
        <v/>
      </c>
      <c r="K60" s="53"/>
      <c r="L60" s="30" t="str">
        <f>IF(A60="","",IF(VLOOKUP(A60,[1]令和3年度契約状況調査票!$F:$AR,26,FALSE)="①公益社団法人","公社",IF(VLOOKUP(A60,[1]令和3年度契約状況調査票!$F:$AR,26,FALSE)="②公益財団法人","公財","")))</f>
        <v/>
      </c>
      <c r="M60" s="30" t="str">
        <f>IF(A60="","",VLOOKUP(A60,[1]令和3年度契約状況調査票!$F:$AR,27,FALSE))</f>
        <v/>
      </c>
      <c r="N60" s="30" t="str">
        <f>IF(A60="","",IF(VLOOKUP(A60,[1]令和3年度契約状況調査票!$F:$AR,27,FALSE)="国所管",VLOOKUP(A60,[1]令和3年度契約状況調査票!$F:$AR,21,FALSE),""))</f>
        <v/>
      </c>
      <c r="O60" s="32" t="str">
        <f>IF(A60="","",IF(AND(Q60="○",P60="分担契約/単価契約"),"単価契約"&amp;CHAR(10)&amp;"予定調達総額 "&amp;TEXT(VLOOKUP(A60,[1]令和3年度契約状況調査票!$F:$AR,15,FALSE),"#,##0円")&amp;"(B)"&amp;CHAR(10)&amp;"分担契約"&amp;CHAR(10)&amp;VLOOKUP(A60,[1]令和3年度契約状況調査票!$F:$AR,31,FALSE),IF(AND(Q60="○",P60="分担契約"),"分担契約"&amp;CHAR(10)&amp;"契約総額 "&amp;TEXT(VLOOKUP(A60,[1]令和3年度契約状況調査票!$F:$AR,15,FALSE),"#,##0円")&amp;"(B)"&amp;CHAR(10)&amp;VLOOKUP(A60,[1]令和3年度契約状況調査票!$F:$AR,31,FALSE),(IF(P60="分担契約/単価契約","単価契約"&amp;CHAR(10)&amp;"予定調達総額 "&amp;TEXT(VLOOKUP(A60,[1]令和3年度契約状況調査票!$F:$AR,15,FALSE),"#,##0円")&amp;CHAR(10)&amp;"分担契約"&amp;CHAR(10)&amp;VLOOKUP(A60,[1]令和3年度契約状況調査票!$F:$AR,31,FALSE),IF(P60="分担契約","分担契約"&amp;CHAR(10)&amp;"契約総額 "&amp;TEXT(VLOOKUP(A60,[1]令和3年度契約状況調査票!$F:$AR,15,FALSE),"#,##0円")&amp;CHAR(10)&amp;VLOOKUP(A60,[1]令和3年度契約状況調査票!$F:$AR,31,FALSE),IF(P60="単価契約","単価契約"&amp;CHAR(10)&amp;"予定調達総額 "&amp;TEXT(VLOOKUP(A60,[1]令和3年度契約状況調査票!$F:$AR,15,FALSE),"#,##0円")&amp;CHAR(10)&amp;VLOOKUP(A60,[1]令和3年度契約状況調査票!$F:$AR,31,FALSE),VLOOKUP(A60,[1]令和3年度契約状況調査票!$F:$AR,31,FALSE))))))))</f>
        <v/>
      </c>
      <c r="P60" s="51" t="str">
        <f>IF(A60="","",VLOOKUP(A60,[1]令和3年度契約状況調査票!$F:$BY,52,FALSE))</f>
        <v/>
      </c>
    </row>
    <row r="61" spans="1:16" s="51" customFormat="1" ht="60" hidden="1" customHeight="1" x14ac:dyDescent="0.15">
      <c r="A61" s="66" t="str">
        <f>IF(MAX([1]令和3年度契約状況調査票!F54:F299)&gt;=ROW()-5,ROW()-5,"")</f>
        <v/>
      </c>
      <c r="B61" s="23" t="str">
        <f>IF(A61="","",VLOOKUP(A61,[1]令和3年度契約状況調査票!$F:$AR,4,FALSE))</f>
        <v/>
      </c>
      <c r="C61" s="24" t="str">
        <f>IF(A61="","",VLOOKUP(A61,[1]令和3年度契約状況調査票!$F:$AR,5,FALSE))</f>
        <v/>
      </c>
      <c r="D61" s="25" t="str">
        <f>IF(A61="","",VLOOKUP(A61,[1]令和3年度契約状況調査票!$F:$AR,8,FALSE))</f>
        <v/>
      </c>
      <c r="E61" s="23" t="str">
        <f>IF(A61="","",VLOOKUP(A61,[1]令和3年度契約状況調査票!$F:$AR,9,FALSE))</f>
        <v/>
      </c>
      <c r="F61" s="26" t="str">
        <f>IF(A61="","",VLOOKUP(A61,[1]令和3年度契約状況調査票!$F:$AR,10,FALSE))</f>
        <v/>
      </c>
      <c r="G61" s="72" t="str">
        <f>IF(A61="","",VLOOKUP(A61,[1]令和3年度契約状況調査票!$F:$AR,30,FALSE))</f>
        <v/>
      </c>
      <c r="H61" s="28" t="str">
        <f>IF(A61="","",IF(VLOOKUP(A61,[1]令和3年度契約状況調査票!$F:$AR,20,FALSE)="②同種の他の契約の予定価格を類推されるおそれがあるため公表しない","同種の他の契約の予定価格を類推されるおそれがあるため公表しない",IF(VLOOKUP(A61,[1]令和3年度契約状況調査票!$F:$AR,20,FALSE)="－","－",IF(VLOOKUP(A61,[1]令和3年度契約状況調査票!$F:$AR,6,FALSE)&lt;&gt;"",TEXT(VLOOKUP(A61,[1]令和3年度契約状況調査票!$F:$AR,13,FALSE),"#,##0円")&amp;CHAR(10)&amp;"(A)",VLOOKUP(A61,[1]令和3年度契約状況調査票!$F:$AR,13,FALSE)))))</f>
        <v/>
      </c>
      <c r="I61" s="28" t="str">
        <f>IF(A61="","",VLOOKUP(A61,[1]令和3年度契約状況調査票!$F:$AR,14,FALSE))</f>
        <v/>
      </c>
      <c r="J61" s="30" t="str">
        <f>IF(A61="","",IF(VLOOKUP(A61,[1]令和3年度契約状況調査票!$F:$AR,20,FALSE)="②同種の他の契約の予定価格を類推されるおそれがあるため公表しない","－",IF(VLOOKUP(A61,[1]令和3年度契約状況調査票!$F:$AR,20,FALSE)="－","－",IF(VLOOKUP(A61,[1]令和3年度契約状況調査票!$F:$AR,6,FALSE)&lt;&gt;"",TEXT(VLOOKUP(A61,[1]令和3年度契約状況調査票!$F:$AR,16,FALSE),"#.0%")&amp;CHAR(10)&amp;"(B/A×100)",VLOOKUP(A61,[1]令和3年度契約状況調査票!$F:$AR,16,FALSE)))))</f>
        <v/>
      </c>
      <c r="K61" s="53"/>
      <c r="L61" s="30" t="str">
        <f>IF(A61="","",IF(VLOOKUP(A61,[1]令和3年度契約状況調査票!$F:$AR,26,FALSE)="①公益社団法人","公社",IF(VLOOKUP(A61,[1]令和3年度契約状況調査票!$F:$AR,26,FALSE)="②公益財団法人","公財","")))</f>
        <v/>
      </c>
      <c r="M61" s="30" t="str">
        <f>IF(A61="","",VLOOKUP(A61,[1]令和3年度契約状況調査票!$F:$AR,27,FALSE))</f>
        <v/>
      </c>
      <c r="N61" s="30" t="str">
        <f>IF(A61="","",IF(VLOOKUP(A61,[1]令和3年度契約状況調査票!$F:$AR,27,FALSE)="国所管",VLOOKUP(A61,[1]令和3年度契約状況調査票!$F:$AR,21,FALSE),""))</f>
        <v/>
      </c>
      <c r="O61" s="32" t="str">
        <f>IF(A61="","",IF(AND(Q61="○",P61="分担契約/単価契約"),"単価契約"&amp;CHAR(10)&amp;"予定調達総額 "&amp;TEXT(VLOOKUP(A61,[1]令和3年度契約状況調査票!$F:$AR,15,FALSE),"#,##0円")&amp;"(B)"&amp;CHAR(10)&amp;"分担契約"&amp;CHAR(10)&amp;VLOOKUP(A61,[1]令和3年度契約状況調査票!$F:$AR,31,FALSE),IF(AND(Q61="○",P61="分担契約"),"分担契約"&amp;CHAR(10)&amp;"契約総額 "&amp;TEXT(VLOOKUP(A61,[1]令和3年度契約状況調査票!$F:$AR,15,FALSE),"#,##0円")&amp;"(B)"&amp;CHAR(10)&amp;VLOOKUP(A61,[1]令和3年度契約状況調査票!$F:$AR,31,FALSE),(IF(P61="分担契約/単価契約","単価契約"&amp;CHAR(10)&amp;"予定調達総額 "&amp;TEXT(VLOOKUP(A61,[1]令和3年度契約状況調査票!$F:$AR,15,FALSE),"#,##0円")&amp;CHAR(10)&amp;"分担契約"&amp;CHAR(10)&amp;VLOOKUP(A61,[1]令和3年度契約状況調査票!$F:$AR,31,FALSE),IF(P61="分担契約","分担契約"&amp;CHAR(10)&amp;"契約総額 "&amp;TEXT(VLOOKUP(A61,[1]令和3年度契約状況調査票!$F:$AR,15,FALSE),"#,##0円")&amp;CHAR(10)&amp;VLOOKUP(A61,[1]令和3年度契約状況調査票!$F:$AR,31,FALSE),IF(P61="単価契約","単価契約"&amp;CHAR(10)&amp;"予定調達総額 "&amp;TEXT(VLOOKUP(A61,[1]令和3年度契約状況調査票!$F:$AR,15,FALSE),"#,##0円")&amp;CHAR(10)&amp;VLOOKUP(A61,[1]令和3年度契約状況調査票!$F:$AR,31,FALSE),VLOOKUP(A61,[1]令和3年度契約状況調査票!$F:$AR,31,FALSE))))))))</f>
        <v/>
      </c>
      <c r="P61" s="51" t="str">
        <f>IF(A61="","",VLOOKUP(A61,[1]令和3年度契約状況調査票!$F:$BY,52,FALSE))</f>
        <v/>
      </c>
    </row>
    <row r="62" spans="1:16" s="51" customFormat="1" ht="60" hidden="1" customHeight="1" x14ac:dyDescent="0.15">
      <c r="A62" s="66" t="str">
        <f>IF(MAX([1]令和3年度契約状況調査票!F55:F300)&gt;=ROW()-5,ROW()-5,"")</f>
        <v/>
      </c>
      <c r="B62" s="23" t="str">
        <f>IF(A62="","",VLOOKUP(A62,[1]令和3年度契約状況調査票!$F:$AR,4,FALSE))</f>
        <v/>
      </c>
      <c r="C62" s="24" t="str">
        <f>IF(A62="","",VLOOKUP(A62,[1]令和3年度契約状況調査票!$F:$AR,5,FALSE))</f>
        <v/>
      </c>
      <c r="D62" s="25" t="str">
        <f>IF(A62="","",VLOOKUP(A62,[1]令和3年度契約状況調査票!$F:$AR,8,FALSE))</f>
        <v/>
      </c>
      <c r="E62" s="23" t="str">
        <f>IF(A62="","",VLOOKUP(A62,[1]令和3年度契約状況調査票!$F:$AR,9,FALSE))</f>
        <v/>
      </c>
      <c r="F62" s="26" t="str">
        <f>IF(A62="","",VLOOKUP(A62,[1]令和3年度契約状況調査票!$F:$AR,10,FALSE))</f>
        <v/>
      </c>
      <c r="G62" s="72" t="str">
        <f>IF(A62="","",VLOOKUP(A62,[1]令和3年度契約状況調査票!$F:$AR,30,FALSE))</f>
        <v/>
      </c>
      <c r="H62" s="28" t="str">
        <f>IF(A62="","",IF(VLOOKUP(A62,[1]令和3年度契約状況調査票!$F:$AR,20,FALSE)="②同種の他の契約の予定価格を類推されるおそれがあるため公表しない","同種の他の契約の予定価格を類推されるおそれがあるため公表しない",IF(VLOOKUP(A62,[1]令和3年度契約状況調査票!$F:$AR,20,FALSE)="－","－",IF(VLOOKUP(A62,[1]令和3年度契約状況調査票!$F:$AR,6,FALSE)&lt;&gt;"",TEXT(VLOOKUP(A62,[1]令和3年度契約状況調査票!$F:$AR,13,FALSE),"#,##0円")&amp;CHAR(10)&amp;"(A)",VLOOKUP(A62,[1]令和3年度契約状況調査票!$F:$AR,13,FALSE)))))</f>
        <v/>
      </c>
      <c r="I62" s="28" t="str">
        <f>IF(A62="","",VLOOKUP(A62,[1]令和3年度契約状況調査票!$F:$AR,14,FALSE))</f>
        <v/>
      </c>
      <c r="J62" s="30" t="str">
        <f>IF(A62="","",IF(VLOOKUP(A62,[1]令和3年度契約状況調査票!$F:$AR,20,FALSE)="②同種の他の契約の予定価格を類推されるおそれがあるため公表しない","－",IF(VLOOKUP(A62,[1]令和3年度契約状況調査票!$F:$AR,20,FALSE)="－","－",IF(VLOOKUP(A62,[1]令和3年度契約状況調査票!$F:$AR,6,FALSE)&lt;&gt;"",TEXT(VLOOKUP(A62,[1]令和3年度契約状況調査票!$F:$AR,16,FALSE),"#.0%")&amp;CHAR(10)&amp;"(B/A×100)",VLOOKUP(A62,[1]令和3年度契約状況調査票!$F:$AR,16,FALSE)))))</f>
        <v/>
      </c>
      <c r="K62" s="53"/>
      <c r="L62" s="30" t="str">
        <f>IF(A62="","",IF(VLOOKUP(A62,[1]令和3年度契約状況調査票!$F:$AR,26,FALSE)="①公益社団法人","公社",IF(VLOOKUP(A62,[1]令和3年度契約状況調査票!$F:$AR,26,FALSE)="②公益財団法人","公財","")))</f>
        <v/>
      </c>
      <c r="M62" s="30" t="str">
        <f>IF(A62="","",VLOOKUP(A62,[1]令和3年度契約状況調査票!$F:$AR,27,FALSE))</f>
        <v/>
      </c>
      <c r="N62" s="30" t="str">
        <f>IF(A62="","",IF(VLOOKUP(A62,[1]令和3年度契約状況調査票!$F:$AR,27,FALSE)="国所管",VLOOKUP(A62,[1]令和3年度契約状況調査票!$F:$AR,21,FALSE),""))</f>
        <v/>
      </c>
      <c r="O62" s="32" t="str">
        <f>IF(A62="","",IF(AND(Q62="○",P62="分担契約/単価契約"),"単価契約"&amp;CHAR(10)&amp;"予定調達総額 "&amp;TEXT(VLOOKUP(A62,[1]令和3年度契約状況調査票!$F:$AR,15,FALSE),"#,##0円")&amp;"(B)"&amp;CHAR(10)&amp;"分担契約"&amp;CHAR(10)&amp;VLOOKUP(A62,[1]令和3年度契約状況調査票!$F:$AR,31,FALSE),IF(AND(Q62="○",P62="分担契約"),"分担契約"&amp;CHAR(10)&amp;"契約総額 "&amp;TEXT(VLOOKUP(A62,[1]令和3年度契約状況調査票!$F:$AR,15,FALSE),"#,##0円")&amp;"(B)"&amp;CHAR(10)&amp;VLOOKUP(A62,[1]令和3年度契約状況調査票!$F:$AR,31,FALSE),(IF(P62="分担契約/単価契約","単価契約"&amp;CHAR(10)&amp;"予定調達総額 "&amp;TEXT(VLOOKUP(A62,[1]令和3年度契約状況調査票!$F:$AR,15,FALSE),"#,##0円")&amp;CHAR(10)&amp;"分担契約"&amp;CHAR(10)&amp;VLOOKUP(A62,[1]令和3年度契約状況調査票!$F:$AR,31,FALSE),IF(P62="分担契約","分担契約"&amp;CHAR(10)&amp;"契約総額 "&amp;TEXT(VLOOKUP(A62,[1]令和3年度契約状況調査票!$F:$AR,15,FALSE),"#,##0円")&amp;CHAR(10)&amp;VLOOKUP(A62,[1]令和3年度契約状況調査票!$F:$AR,31,FALSE),IF(P62="単価契約","単価契約"&amp;CHAR(10)&amp;"予定調達総額 "&amp;TEXT(VLOOKUP(A62,[1]令和3年度契約状況調査票!$F:$AR,15,FALSE),"#,##0円")&amp;CHAR(10)&amp;VLOOKUP(A62,[1]令和3年度契約状況調査票!$F:$AR,31,FALSE),VLOOKUP(A62,[1]令和3年度契約状況調査票!$F:$AR,31,FALSE))))))))</f>
        <v/>
      </c>
      <c r="P62" s="51" t="str">
        <f>IF(A62="","",VLOOKUP(A62,[1]令和3年度契約状況調査票!$F:$BY,52,FALSE))</f>
        <v/>
      </c>
    </row>
    <row r="63" spans="1:16" s="51" customFormat="1" ht="60" hidden="1" customHeight="1" x14ac:dyDescent="0.15">
      <c r="A63" s="66" t="str">
        <f>IF(MAX([1]令和3年度契約状況調査票!F56:F301)&gt;=ROW()-5,ROW()-5,"")</f>
        <v/>
      </c>
      <c r="B63" s="23" t="str">
        <f>IF(A63="","",VLOOKUP(A63,[1]令和3年度契約状況調査票!$F:$AR,4,FALSE))</f>
        <v/>
      </c>
      <c r="C63" s="24" t="str">
        <f>IF(A63="","",VLOOKUP(A63,[1]令和3年度契約状況調査票!$F:$AR,5,FALSE))</f>
        <v/>
      </c>
      <c r="D63" s="25" t="str">
        <f>IF(A63="","",VLOOKUP(A63,[1]令和3年度契約状況調査票!$F:$AR,8,FALSE))</f>
        <v/>
      </c>
      <c r="E63" s="23" t="str">
        <f>IF(A63="","",VLOOKUP(A63,[1]令和3年度契約状況調査票!$F:$AR,9,FALSE))</f>
        <v/>
      </c>
      <c r="F63" s="26" t="str">
        <f>IF(A63="","",VLOOKUP(A63,[1]令和3年度契約状況調査票!$F:$AR,10,FALSE))</f>
        <v/>
      </c>
      <c r="G63" s="72" t="str">
        <f>IF(A63="","",VLOOKUP(A63,[1]令和3年度契約状況調査票!$F:$AR,30,FALSE))</f>
        <v/>
      </c>
      <c r="H63" s="28" t="str">
        <f>IF(A63="","",IF(VLOOKUP(A63,[1]令和3年度契約状況調査票!$F:$AR,20,FALSE)="②同種の他の契約の予定価格を類推されるおそれがあるため公表しない","同種の他の契約の予定価格を類推されるおそれがあるため公表しない",IF(VLOOKUP(A63,[1]令和3年度契約状況調査票!$F:$AR,20,FALSE)="－","－",IF(VLOOKUP(A63,[1]令和3年度契約状況調査票!$F:$AR,6,FALSE)&lt;&gt;"",TEXT(VLOOKUP(A63,[1]令和3年度契約状況調査票!$F:$AR,13,FALSE),"#,##0円")&amp;CHAR(10)&amp;"(A)",VLOOKUP(A63,[1]令和3年度契約状況調査票!$F:$AR,13,FALSE)))))</f>
        <v/>
      </c>
      <c r="I63" s="28" t="str">
        <f>IF(A63="","",VLOOKUP(A63,[1]令和3年度契約状況調査票!$F:$AR,14,FALSE))</f>
        <v/>
      </c>
      <c r="J63" s="30" t="str">
        <f>IF(A63="","",IF(VLOOKUP(A63,[1]令和3年度契約状況調査票!$F:$AR,20,FALSE)="②同種の他の契約の予定価格を類推されるおそれがあるため公表しない","－",IF(VLOOKUP(A63,[1]令和3年度契約状況調査票!$F:$AR,20,FALSE)="－","－",IF(VLOOKUP(A63,[1]令和3年度契約状況調査票!$F:$AR,6,FALSE)&lt;&gt;"",TEXT(VLOOKUP(A63,[1]令和3年度契約状況調査票!$F:$AR,16,FALSE),"#.0%")&amp;CHAR(10)&amp;"(B/A×100)",VLOOKUP(A63,[1]令和3年度契約状況調査票!$F:$AR,16,FALSE)))))</f>
        <v/>
      </c>
      <c r="K63" s="53"/>
      <c r="L63" s="30" t="str">
        <f>IF(A63="","",IF(VLOOKUP(A63,[1]令和3年度契約状況調査票!$F:$AR,26,FALSE)="①公益社団法人","公社",IF(VLOOKUP(A63,[1]令和3年度契約状況調査票!$F:$AR,26,FALSE)="②公益財団法人","公財","")))</f>
        <v/>
      </c>
      <c r="M63" s="30" t="str">
        <f>IF(A63="","",VLOOKUP(A63,[1]令和3年度契約状況調査票!$F:$AR,27,FALSE))</f>
        <v/>
      </c>
      <c r="N63" s="30" t="str">
        <f>IF(A63="","",IF(VLOOKUP(A63,[1]令和3年度契約状況調査票!$F:$AR,27,FALSE)="国所管",VLOOKUP(A63,[1]令和3年度契約状況調査票!$F:$AR,21,FALSE),""))</f>
        <v/>
      </c>
      <c r="O63" s="32" t="str">
        <f>IF(A63="","",IF(AND(Q63="○",P63="分担契約/単価契約"),"単価契約"&amp;CHAR(10)&amp;"予定調達総額 "&amp;TEXT(VLOOKUP(A63,[1]令和3年度契約状況調査票!$F:$AR,15,FALSE),"#,##0円")&amp;"(B)"&amp;CHAR(10)&amp;"分担契約"&amp;CHAR(10)&amp;VLOOKUP(A63,[1]令和3年度契約状況調査票!$F:$AR,31,FALSE),IF(AND(Q63="○",P63="分担契約"),"分担契約"&amp;CHAR(10)&amp;"契約総額 "&amp;TEXT(VLOOKUP(A63,[1]令和3年度契約状況調査票!$F:$AR,15,FALSE),"#,##0円")&amp;"(B)"&amp;CHAR(10)&amp;VLOOKUP(A63,[1]令和3年度契約状況調査票!$F:$AR,31,FALSE),(IF(P63="分担契約/単価契約","単価契約"&amp;CHAR(10)&amp;"予定調達総額 "&amp;TEXT(VLOOKUP(A63,[1]令和3年度契約状況調査票!$F:$AR,15,FALSE),"#,##0円")&amp;CHAR(10)&amp;"分担契約"&amp;CHAR(10)&amp;VLOOKUP(A63,[1]令和3年度契約状況調査票!$F:$AR,31,FALSE),IF(P63="分担契約","分担契約"&amp;CHAR(10)&amp;"契約総額 "&amp;TEXT(VLOOKUP(A63,[1]令和3年度契約状況調査票!$F:$AR,15,FALSE),"#,##0円")&amp;CHAR(10)&amp;VLOOKUP(A63,[1]令和3年度契約状況調査票!$F:$AR,31,FALSE),IF(P63="単価契約","単価契約"&amp;CHAR(10)&amp;"予定調達総額 "&amp;TEXT(VLOOKUP(A63,[1]令和3年度契約状況調査票!$F:$AR,15,FALSE),"#,##0円")&amp;CHAR(10)&amp;VLOOKUP(A63,[1]令和3年度契約状況調査票!$F:$AR,31,FALSE),VLOOKUP(A63,[1]令和3年度契約状況調査票!$F:$AR,31,FALSE))))))))</f>
        <v/>
      </c>
      <c r="P63" s="51" t="str">
        <f>IF(A63="","",VLOOKUP(A63,[1]令和3年度契約状況調査票!$F:$BY,52,FALSE))</f>
        <v/>
      </c>
    </row>
    <row r="64" spans="1:16" s="51" customFormat="1" ht="60" hidden="1" customHeight="1" x14ac:dyDescent="0.15">
      <c r="A64" s="66" t="str">
        <f>IF(MAX([1]令和3年度契約状況調査票!F57:F302)&gt;=ROW()-5,ROW()-5,"")</f>
        <v/>
      </c>
      <c r="B64" s="23" t="str">
        <f>IF(A64="","",VLOOKUP(A64,[1]令和3年度契約状況調査票!$F:$AR,4,FALSE))</f>
        <v/>
      </c>
      <c r="C64" s="24" t="str">
        <f>IF(A64="","",VLOOKUP(A64,[1]令和3年度契約状況調査票!$F:$AR,5,FALSE))</f>
        <v/>
      </c>
      <c r="D64" s="25" t="str">
        <f>IF(A64="","",VLOOKUP(A64,[1]令和3年度契約状況調査票!$F:$AR,8,FALSE))</f>
        <v/>
      </c>
      <c r="E64" s="23" t="str">
        <f>IF(A64="","",VLOOKUP(A64,[1]令和3年度契約状況調査票!$F:$AR,9,FALSE))</f>
        <v/>
      </c>
      <c r="F64" s="26" t="str">
        <f>IF(A64="","",VLOOKUP(A64,[1]令和3年度契約状況調査票!$F:$AR,10,FALSE))</f>
        <v/>
      </c>
      <c r="G64" s="72" t="str">
        <f>IF(A64="","",VLOOKUP(A64,[1]令和3年度契約状況調査票!$F:$AR,30,FALSE))</f>
        <v/>
      </c>
      <c r="H64" s="28" t="str">
        <f>IF(A64="","",IF(VLOOKUP(A64,[1]令和3年度契約状況調査票!$F:$AR,20,FALSE)="②同種の他の契約の予定価格を類推されるおそれがあるため公表しない","同種の他の契約の予定価格を類推されるおそれがあるため公表しない",IF(VLOOKUP(A64,[1]令和3年度契約状況調査票!$F:$AR,20,FALSE)="－","－",IF(VLOOKUP(A64,[1]令和3年度契約状況調査票!$F:$AR,6,FALSE)&lt;&gt;"",TEXT(VLOOKUP(A64,[1]令和3年度契約状況調査票!$F:$AR,13,FALSE),"#,##0円")&amp;CHAR(10)&amp;"(A)",VLOOKUP(A64,[1]令和3年度契約状況調査票!$F:$AR,13,FALSE)))))</f>
        <v/>
      </c>
      <c r="I64" s="28" t="str">
        <f>IF(A64="","",VLOOKUP(A64,[1]令和3年度契約状況調査票!$F:$AR,14,FALSE))</f>
        <v/>
      </c>
      <c r="J64" s="30" t="str">
        <f>IF(A64="","",IF(VLOOKUP(A64,[1]令和3年度契約状況調査票!$F:$AR,20,FALSE)="②同種の他の契約の予定価格を類推されるおそれがあるため公表しない","－",IF(VLOOKUP(A64,[1]令和3年度契約状況調査票!$F:$AR,20,FALSE)="－","－",IF(VLOOKUP(A64,[1]令和3年度契約状況調査票!$F:$AR,6,FALSE)&lt;&gt;"",TEXT(VLOOKUP(A64,[1]令和3年度契約状況調査票!$F:$AR,16,FALSE),"#.0%")&amp;CHAR(10)&amp;"(B/A×100)",VLOOKUP(A64,[1]令和3年度契約状況調査票!$F:$AR,16,FALSE)))))</f>
        <v/>
      </c>
      <c r="K64" s="53"/>
      <c r="L64" s="30" t="str">
        <f>IF(A64="","",IF(VLOOKUP(A64,[1]令和3年度契約状況調査票!$F:$AR,26,FALSE)="①公益社団法人","公社",IF(VLOOKUP(A64,[1]令和3年度契約状況調査票!$F:$AR,26,FALSE)="②公益財団法人","公財","")))</f>
        <v/>
      </c>
      <c r="M64" s="30" t="str">
        <f>IF(A64="","",VLOOKUP(A64,[1]令和3年度契約状況調査票!$F:$AR,27,FALSE))</f>
        <v/>
      </c>
      <c r="N64" s="30" t="str">
        <f>IF(A64="","",IF(VLOOKUP(A64,[1]令和3年度契約状況調査票!$F:$AR,27,FALSE)="国所管",VLOOKUP(A64,[1]令和3年度契約状況調査票!$F:$AR,21,FALSE),""))</f>
        <v/>
      </c>
      <c r="O64" s="32" t="str">
        <f>IF(A64="","",IF(AND(Q64="○",P64="分担契約/単価契約"),"単価契約"&amp;CHAR(10)&amp;"予定調達総額 "&amp;TEXT(VLOOKUP(A64,[1]令和3年度契約状況調査票!$F:$AR,15,FALSE),"#,##0円")&amp;"(B)"&amp;CHAR(10)&amp;"分担契約"&amp;CHAR(10)&amp;VLOOKUP(A64,[1]令和3年度契約状況調査票!$F:$AR,31,FALSE),IF(AND(Q64="○",P64="分担契約"),"分担契約"&amp;CHAR(10)&amp;"契約総額 "&amp;TEXT(VLOOKUP(A64,[1]令和3年度契約状況調査票!$F:$AR,15,FALSE),"#,##0円")&amp;"(B)"&amp;CHAR(10)&amp;VLOOKUP(A64,[1]令和3年度契約状況調査票!$F:$AR,31,FALSE),(IF(P64="分担契約/単価契約","単価契約"&amp;CHAR(10)&amp;"予定調達総額 "&amp;TEXT(VLOOKUP(A64,[1]令和3年度契約状況調査票!$F:$AR,15,FALSE),"#,##0円")&amp;CHAR(10)&amp;"分担契約"&amp;CHAR(10)&amp;VLOOKUP(A64,[1]令和3年度契約状況調査票!$F:$AR,31,FALSE),IF(P64="分担契約","分担契約"&amp;CHAR(10)&amp;"契約総額 "&amp;TEXT(VLOOKUP(A64,[1]令和3年度契約状況調査票!$F:$AR,15,FALSE),"#,##0円")&amp;CHAR(10)&amp;VLOOKUP(A64,[1]令和3年度契約状況調査票!$F:$AR,31,FALSE),IF(P64="単価契約","単価契約"&amp;CHAR(10)&amp;"予定調達総額 "&amp;TEXT(VLOOKUP(A64,[1]令和3年度契約状況調査票!$F:$AR,15,FALSE),"#,##0円")&amp;CHAR(10)&amp;VLOOKUP(A64,[1]令和3年度契約状況調査票!$F:$AR,31,FALSE),VLOOKUP(A64,[1]令和3年度契約状況調査票!$F:$AR,31,FALSE))))))))</f>
        <v/>
      </c>
      <c r="P64" s="51" t="str">
        <f>IF(A64="","",VLOOKUP(A64,[1]令和3年度契約状況調査票!$F:$BY,52,FALSE))</f>
        <v/>
      </c>
    </row>
    <row r="65" spans="1:16" s="51" customFormat="1" ht="67.5" hidden="1" customHeight="1" x14ac:dyDescent="0.15">
      <c r="A65" s="66" t="str">
        <f>IF(MAX([1]令和3年度契約状況調査票!F58:F303)&gt;=ROW()-5,ROW()-5,"")</f>
        <v/>
      </c>
      <c r="B65" s="23" t="str">
        <f>IF(A65="","",VLOOKUP(A65,[1]令和3年度契約状況調査票!$F:$AR,4,FALSE))</f>
        <v/>
      </c>
      <c r="C65" s="24" t="str">
        <f>IF(A65="","",VLOOKUP(A65,[1]令和3年度契約状況調査票!$F:$AR,5,FALSE))</f>
        <v/>
      </c>
      <c r="D65" s="25" t="str">
        <f>IF(A65="","",VLOOKUP(A65,[1]令和3年度契約状況調査票!$F:$AR,8,FALSE))</f>
        <v/>
      </c>
      <c r="E65" s="23" t="str">
        <f>IF(A65="","",VLOOKUP(A65,[1]令和3年度契約状況調査票!$F:$AR,9,FALSE))</f>
        <v/>
      </c>
      <c r="F65" s="26" t="str">
        <f>IF(A65="","",VLOOKUP(A65,[1]令和3年度契約状況調査票!$F:$AR,10,FALSE))</f>
        <v/>
      </c>
      <c r="G65" s="72" t="str">
        <f>IF(A65="","",VLOOKUP(A65,[1]令和3年度契約状況調査票!$F:$AR,30,FALSE))</f>
        <v/>
      </c>
      <c r="H65" s="28" t="str">
        <f>IF(A65="","",IF(VLOOKUP(A65,[1]令和3年度契約状況調査票!$F:$AR,20,FALSE)="②同種の他の契約の予定価格を類推されるおそれがあるため公表しない","同種の他の契約の予定価格を類推されるおそれがあるため公表しない",IF(VLOOKUP(A65,[1]令和3年度契約状況調査票!$F:$AR,20,FALSE)="－","－",IF(VLOOKUP(A65,[1]令和3年度契約状況調査票!$F:$AR,6,FALSE)&lt;&gt;"",TEXT(VLOOKUP(A65,[1]令和3年度契約状況調査票!$F:$AR,13,FALSE),"#,##0円")&amp;CHAR(10)&amp;"(A)",VLOOKUP(A65,[1]令和3年度契約状況調査票!$F:$AR,13,FALSE)))))</f>
        <v/>
      </c>
      <c r="I65" s="28" t="str">
        <f>IF(A65="","",VLOOKUP(A65,[1]令和3年度契約状況調査票!$F:$AR,14,FALSE))</f>
        <v/>
      </c>
      <c r="J65" s="30" t="str">
        <f>IF(A65="","",IF(VLOOKUP(A65,[1]令和3年度契約状況調査票!$F:$AR,20,FALSE)="②同種の他の契約の予定価格を類推されるおそれがあるため公表しない","－",IF(VLOOKUP(A65,[1]令和3年度契約状況調査票!$F:$AR,20,FALSE)="－","－",IF(VLOOKUP(A65,[1]令和3年度契約状況調査票!$F:$AR,6,FALSE)&lt;&gt;"",TEXT(VLOOKUP(A65,[1]令和3年度契約状況調査票!$F:$AR,16,FALSE),"#.0%")&amp;CHAR(10)&amp;"(B/A×100)",VLOOKUP(A65,[1]令和3年度契約状況調査票!$F:$AR,16,FALSE)))))</f>
        <v/>
      </c>
      <c r="K65" s="53"/>
      <c r="L65" s="30" t="str">
        <f>IF(A65="","",IF(VLOOKUP(A65,[1]令和3年度契約状況調査票!$F:$AR,26,FALSE)="①公益社団法人","公社",IF(VLOOKUP(A65,[1]令和3年度契約状況調査票!$F:$AR,26,FALSE)="②公益財団法人","公財","")))</f>
        <v/>
      </c>
      <c r="M65" s="30" t="str">
        <f>IF(A65="","",VLOOKUP(A65,[1]令和3年度契約状況調査票!$F:$AR,27,FALSE))</f>
        <v/>
      </c>
      <c r="N65" s="30" t="str">
        <f>IF(A65="","",IF(VLOOKUP(A65,[1]令和3年度契約状況調査票!$F:$AR,27,FALSE)="国所管",VLOOKUP(A65,[1]令和3年度契約状況調査票!$F:$AR,21,FALSE),""))</f>
        <v/>
      </c>
      <c r="O65" s="32" t="str">
        <f>IF(A65="","",IF(AND(Q65="○",P65="分担契約/単価契約"),"単価契約"&amp;CHAR(10)&amp;"予定調達総額 "&amp;TEXT(VLOOKUP(A65,[1]令和3年度契約状況調査票!$F:$AR,15,FALSE),"#,##0円")&amp;"(B)"&amp;CHAR(10)&amp;"分担契約"&amp;CHAR(10)&amp;VLOOKUP(A65,[1]令和3年度契約状況調査票!$F:$AR,31,FALSE),IF(AND(Q65="○",P65="分担契約"),"分担契約"&amp;CHAR(10)&amp;"契約総額 "&amp;TEXT(VLOOKUP(A65,[1]令和3年度契約状況調査票!$F:$AR,15,FALSE),"#,##0円")&amp;"(B)"&amp;CHAR(10)&amp;VLOOKUP(A65,[1]令和3年度契約状況調査票!$F:$AR,31,FALSE),(IF(P65="分担契約/単価契約","単価契約"&amp;CHAR(10)&amp;"予定調達総額 "&amp;TEXT(VLOOKUP(A65,[1]令和3年度契約状況調査票!$F:$AR,15,FALSE),"#,##0円")&amp;CHAR(10)&amp;"分担契約"&amp;CHAR(10)&amp;VLOOKUP(A65,[1]令和3年度契約状況調査票!$F:$AR,31,FALSE),IF(P65="分担契約","分担契約"&amp;CHAR(10)&amp;"契約総額 "&amp;TEXT(VLOOKUP(A65,[1]令和3年度契約状況調査票!$F:$AR,15,FALSE),"#,##0円")&amp;CHAR(10)&amp;VLOOKUP(A65,[1]令和3年度契約状況調査票!$F:$AR,31,FALSE),IF(P65="単価契約","単価契約"&amp;CHAR(10)&amp;"予定調達総額 "&amp;TEXT(VLOOKUP(A65,[1]令和3年度契約状況調査票!$F:$AR,15,FALSE),"#,##0円")&amp;CHAR(10)&amp;VLOOKUP(A65,[1]令和3年度契約状況調査票!$F:$AR,31,FALSE),VLOOKUP(A65,[1]令和3年度契約状況調査票!$F:$AR,31,FALSE))))))))</f>
        <v/>
      </c>
      <c r="P65" s="51" t="str">
        <f>IF(A65="","",VLOOKUP(A65,[1]令和3年度契約状況調査票!$F:$BY,52,FALSE))</f>
        <v/>
      </c>
    </row>
    <row r="66" spans="1:16" s="51" customFormat="1" ht="67.5" hidden="1" customHeight="1" x14ac:dyDescent="0.15">
      <c r="A66" s="66" t="str">
        <f>IF(MAX([1]令和3年度契約状況調査票!F59:F304)&gt;=ROW()-5,ROW()-5,"")</f>
        <v/>
      </c>
      <c r="B66" s="23" t="str">
        <f>IF(A66="","",VLOOKUP(A66,[1]令和3年度契約状況調査票!$F:$AR,4,FALSE))</f>
        <v/>
      </c>
      <c r="C66" s="24" t="str">
        <f>IF(A66="","",VLOOKUP(A66,[1]令和3年度契約状況調査票!$F:$AR,5,FALSE))</f>
        <v/>
      </c>
      <c r="D66" s="25" t="str">
        <f>IF(A66="","",VLOOKUP(A66,[1]令和3年度契約状況調査票!$F:$AR,8,FALSE))</f>
        <v/>
      </c>
      <c r="E66" s="23" t="str">
        <f>IF(A66="","",VLOOKUP(A66,[1]令和3年度契約状況調査票!$F:$AR,9,FALSE))</f>
        <v/>
      </c>
      <c r="F66" s="26" t="str">
        <f>IF(A66="","",VLOOKUP(A66,[1]令和3年度契約状況調査票!$F:$AR,10,FALSE))</f>
        <v/>
      </c>
      <c r="G66" s="72" t="str">
        <f>IF(A66="","",VLOOKUP(A66,[1]令和3年度契約状況調査票!$F:$AR,30,FALSE))</f>
        <v/>
      </c>
      <c r="H66" s="28" t="str">
        <f>IF(A66="","",IF(VLOOKUP(A66,[1]令和3年度契約状況調査票!$F:$AR,20,FALSE)="②同種の他の契約の予定価格を類推されるおそれがあるため公表しない","同種の他の契約の予定価格を類推されるおそれがあるため公表しない",IF(VLOOKUP(A66,[1]令和3年度契約状況調査票!$F:$AR,20,FALSE)="－","－",IF(VLOOKUP(A66,[1]令和3年度契約状況調査票!$F:$AR,6,FALSE)&lt;&gt;"",TEXT(VLOOKUP(A66,[1]令和3年度契約状況調査票!$F:$AR,13,FALSE),"#,##0円")&amp;CHAR(10)&amp;"(A)",VLOOKUP(A66,[1]令和3年度契約状況調査票!$F:$AR,13,FALSE)))))</f>
        <v/>
      </c>
      <c r="I66" s="28" t="str">
        <f>IF(A66="","",VLOOKUP(A66,[1]令和3年度契約状況調査票!$F:$AR,14,FALSE))</f>
        <v/>
      </c>
      <c r="J66" s="30" t="str">
        <f>IF(A66="","",IF(VLOOKUP(A66,[1]令和3年度契約状況調査票!$F:$AR,20,FALSE)="②同種の他の契約の予定価格を類推されるおそれがあるため公表しない","－",IF(VLOOKUP(A66,[1]令和3年度契約状況調査票!$F:$AR,20,FALSE)="－","－",IF(VLOOKUP(A66,[1]令和3年度契約状況調査票!$F:$AR,6,FALSE)&lt;&gt;"",TEXT(VLOOKUP(A66,[1]令和3年度契約状況調査票!$F:$AR,16,FALSE),"#.0%")&amp;CHAR(10)&amp;"(B/A×100)",VLOOKUP(A66,[1]令和3年度契約状況調査票!$F:$AR,16,FALSE)))))</f>
        <v/>
      </c>
      <c r="K66" s="53"/>
      <c r="L66" s="30" t="str">
        <f>IF(A66="","",IF(VLOOKUP(A66,[1]令和3年度契約状況調査票!$F:$AR,26,FALSE)="①公益社団法人","公社",IF(VLOOKUP(A66,[1]令和3年度契約状況調査票!$F:$AR,26,FALSE)="②公益財団法人","公財","")))</f>
        <v/>
      </c>
      <c r="M66" s="30" t="str">
        <f>IF(A66="","",VLOOKUP(A66,[1]令和3年度契約状況調査票!$F:$AR,27,FALSE))</f>
        <v/>
      </c>
      <c r="N66" s="30" t="str">
        <f>IF(A66="","",IF(VLOOKUP(A66,[1]令和3年度契約状況調査票!$F:$AR,27,FALSE)="国所管",VLOOKUP(A66,[1]令和3年度契約状況調査票!$F:$AR,21,FALSE),""))</f>
        <v/>
      </c>
      <c r="O66" s="32" t="str">
        <f>IF(A66="","",IF(AND(Q66="○",P66="分担契約/単価契約"),"単価契約"&amp;CHAR(10)&amp;"予定調達総額 "&amp;TEXT(VLOOKUP(A66,[1]令和3年度契約状況調査票!$F:$AR,15,FALSE),"#,##0円")&amp;"(B)"&amp;CHAR(10)&amp;"分担契約"&amp;CHAR(10)&amp;VLOOKUP(A66,[1]令和3年度契約状況調査票!$F:$AR,31,FALSE),IF(AND(Q66="○",P66="分担契約"),"分担契約"&amp;CHAR(10)&amp;"契約総額 "&amp;TEXT(VLOOKUP(A66,[1]令和3年度契約状況調査票!$F:$AR,15,FALSE),"#,##0円")&amp;"(B)"&amp;CHAR(10)&amp;VLOOKUP(A66,[1]令和3年度契約状況調査票!$F:$AR,31,FALSE),(IF(P66="分担契約/単価契約","単価契約"&amp;CHAR(10)&amp;"予定調達総額 "&amp;TEXT(VLOOKUP(A66,[1]令和3年度契約状況調査票!$F:$AR,15,FALSE),"#,##0円")&amp;CHAR(10)&amp;"分担契約"&amp;CHAR(10)&amp;VLOOKUP(A66,[1]令和3年度契約状況調査票!$F:$AR,31,FALSE),IF(P66="分担契約","分担契約"&amp;CHAR(10)&amp;"契約総額 "&amp;TEXT(VLOOKUP(A66,[1]令和3年度契約状況調査票!$F:$AR,15,FALSE),"#,##0円")&amp;CHAR(10)&amp;VLOOKUP(A66,[1]令和3年度契約状況調査票!$F:$AR,31,FALSE),IF(P66="単価契約","単価契約"&amp;CHAR(10)&amp;"予定調達総額 "&amp;TEXT(VLOOKUP(A66,[1]令和3年度契約状況調査票!$F:$AR,15,FALSE),"#,##0円")&amp;CHAR(10)&amp;VLOOKUP(A66,[1]令和3年度契約状況調査票!$F:$AR,31,FALSE),VLOOKUP(A66,[1]令和3年度契約状況調査票!$F:$AR,31,FALSE))))))))</f>
        <v/>
      </c>
      <c r="P66" s="51" t="str">
        <f>IF(A66="","",VLOOKUP(A66,[1]令和3年度契約状況調査票!$F:$BY,52,FALSE))</f>
        <v/>
      </c>
    </row>
    <row r="67" spans="1:16" s="51" customFormat="1" ht="67.5" hidden="1" customHeight="1" x14ac:dyDescent="0.15">
      <c r="A67" s="66" t="str">
        <f>IF(MAX([1]令和3年度契約状況調査票!F60:F305)&gt;=ROW()-5,ROW()-5,"")</f>
        <v/>
      </c>
      <c r="B67" s="23" t="str">
        <f>IF(A67="","",VLOOKUP(A67,[1]令和3年度契約状況調査票!$F:$AR,4,FALSE))</f>
        <v/>
      </c>
      <c r="C67" s="24" t="str">
        <f>IF(A67="","",VLOOKUP(A67,[1]令和3年度契約状況調査票!$F:$AR,5,FALSE))</f>
        <v/>
      </c>
      <c r="D67" s="25" t="str">
        <f>IF(A67="","",VLOOKUP(A67,[1]令和3年度契約状況調査票!$F:$AR,8,FALSE))</f>
        <v/>
      </c>
      <c r="E67" s="23" t="str">
        <f>IF(A67="","",VLOOKUP(A67,[1]令和3年度契約状況調査票!$F:$AR,9,FALSE))</f>
        <v/>
      </c>
      <c r="F67" s="26" t="str">
        <f>IF(A67="","",VLOOKUP(A67,[1]令和3年度契約状況調査票!$F:$AR,10,FALSE))</f>
        <v/>
      </c>
      <c r="G67" s="72" t="str">
        <f>IF(A67="","",VLOOKUP(A67,[1]令和3年度契約状況調査票!$F:$AR,30,FALSE))</f>
        <v/>
      </c>
      <c r="H67" s="28" t="str">
        <f>IF(A67="","",IF(VLOOKUP(A67,[1]令和3年度契約状況調査票!$F:$AR,20,FALSE)="②同種の他の契約の予定価格を類推されるおそれがあるため公表しない","同種の他の契約の予定価格を類推されるおそれがあるため公表しない",IF(VLOOKUP(A67,[1]令和3年度契約状況調査票!$F:$AR,20,FALSE)="－","－",IF(VLOOKUP(A67,[1]令和3年度契約状況調査票!$F:$AR,6,FALSE)&lt;&gt;"",TEXT(VLOOKUP(A67,[1]令和3年度契約状況調査票!$F:$AR,13,FALSE),"#,##0円")&amp;CHAR(10)&amp;"(A)",VLOOKUP(A67,[1]令和3年度契約状況調査票!$F:$AR,13,FALSE)))))</f>
        <v/>
      </c>
      <c r="I67" s="28" t="str">
        <f>IF(A67="","",VLOOKUP(A67,[1]令和3年度契約状況調査票!$F:$AR,14,FALSE))</f>
        <v/>
      </c>
      <c r="J67" s="30" t="str">
        <f>IF(A67="","",IF(VLOOKUP(A67,[1]令和3年度契約状況調査票!$F:$AR,20,FALSE)="②同種の他の契約の予定価格を類推されるおそれがあるため公表しない","－",IF(VLOOKUP(A67,[1]令和3年度契約状況調査票!$F:$AR,20,FALSE)="－","－",IF(VLOOKUP(A67,[1]令和3年度契約状況調査票!$F:$AR,6,FALSE)&lt;&gt;"",TEXT(VLOOKUP(A67,[1]令和3年度契約状況調査票!$F:$AR,16,FALSE),"#.0%")&amp;CHAR(10)&amp;"(B/A×100)",VLOOKUP(A67,[1]令和3年度契約状況調査票!$F:$AR,16,FALSE)))))</f>
        <v/>
      </c>
      <c r="K67" s="53"/>
      <c r="L67" s="30" t="str">
        <f>IF(A67="","",IF(VLOOKUP(A67,[1]令和3年度契約状況調査票!$F:$AR,26,FALSE)="①公益社団法人","公社",IF(VLOOKUP(A67,[1]令和3年度契約状況調査票!$F:$AR,26,FALSE)="②公益財団法人","公財","")))</f>
        <v/>
      </c>
      <c r="M67" s="30" t="str">
        <f>IF(A67="","",VLOOKUP(A67,[1]令和3年度契約状況調査票!$F:$AR,27,FALSE))</f>
        <v/>
      </c>
      <c r="N67" s="30" t="str">
        <f>IF(A67="","",IF(VLOOKUP(A67,[1]令和3年度契約状況調査票!$F:$AR,27,FALSE)="国所管",VLOOKUP(A67,[1]令和3年度契約状況調査票!$F:$AR,21,FALSE),""))</f>
        <v/>
      </c>
      <c r="O67" s="32" t="str">
        <f>IF(A67="","",IF(AND(Q67="○",P67="分担契約/単価契約"),"単価契約"&amp;CHAR(10)&amp;"予定調達総額 "&amp;TEXT(VLOOKUP(A67,[1]令和3年度契約状況調査票!$F:$AR,15,FALSE),"#,##0円")&amp;"(B)"&amp;CHAR(10)&amp;"分担契約"&amp;CHAR(10)&amp;VLOOKUP(A67,[1]令和3年度契約状況調査票!$F:$AR,31,FALSE),IF(AND(Q67="○",P67="分担契約"),"分担契約"&amp;CHAR(10)&amp;"契約総額 "&amp;TEXT(VLOOKUP(A67,[1]令和3年度契約状況調査票!$F:$AR,15,FALSE),"#,##0円")&amp;"(B)"&amp;CHAR(10)&amp;VLOOKUP(A67,[1]令和3年度契約状況調査票!$F:$AR,31,FALSE),(IF(P67="分担契約/単価契約","単価契約"&amp;CHAR(10)&amp;"予定調達総額 "&amp;TEXT(VLOOKUP(A67,[1]令和3年度契約状況調査票!$F:$AR,15,FALSE),"#,##0円")&amp;CHAR(10)&amp;"分担契約"&amp;CHAR(10)&amp;VLOOKUP(A67,[1]令和3年度契約状況調査票!$F:$AR,31,FALSE),IF(P67="分担契約","分担契約"&amp;CHAR(10)&amp;"契約総額 "&amp;TEXT(VLOOKUP(A67,[1]令和3年度契約状況調査票!$F:$AR,15,FALSE),"#,##0円")&amp;CHAR(10)&amp;VLOOKUP(A67,[1]令和3年度契約状況調査票!$F:$AR,31,FALSE),IF(P67="単価契約","単価契約"&amp;CHAR(10)&amp;"予定調達総額 "&amp;TEXT(VLOOKUP(A67,[1]令和3年度契約状況調査票!$F:$AR,15,FALSE),"#,##0円")&amp;CHAR(10)&amp;VLOOKUP(A67,[1]令和3年度契約状況調査票!$F:$AR,31,FALSE),VLOOKUP(A67,[1]令和3年度契約状況調査票!$F:$AR,31,FALSE))))))))</f>
        <v/>
      </c>
      <c r="P67" s="51" t="str">
        <f>IF(A67="","",VLOOKUP(A67,[1]令和3年度契約状況調査票!$F:$BY,52,FALSE))</f>
        <v/>
      </c>
    </row>
    <row r="68" spans="1:16" s="51" customFormat="1" ht="67.5" hidden="1" customHeight="1" x14ac:dyDescent="0.15">
      <c r="A68" s="66" t="str">
        <f>IF(MAX([1]令和3年度契約状況調査票!F61:F306)&gt;=ROW()-5,ROW()-5,"")</f>
        <v/>
      </c>
      <c r="B68" s="23" t="str">
        <f>IF(A68="","",VLOOKUP(A68,[1]令和3年度契約状況調査票!$F:$AR,4,FALSE))</f>
        <v/>
      </c>
      <c r="C68" s="24" t="str">
        <f>IF(A68="","",VLOOKUP(A68,[1]令和3年度契約状況調査票!$F:$AR,5,FALSE))</f>
        <v/>
      </c>
      <c r="D68" s="25" t="str">
        <f>IF(A68="","",VLOOKUP(A68,[1]令和3年度契約状況調査票!$F:$AR,8,FALSE))</f>
        <v/>
      </c>
      <c r="E68" s="23" t="str">
        <f>IF(A68="","",VLOOKUP(A68,[1]令和3年度契約状況調査票!$F:$AR,9,FALSE))</f>
        <v/>
      </c>
      <c r="F68" s="26" t="str">
        <f>IF(A68="","",VLOOKUP(A68,[1]令和3年度契約状況調査票!$F:$AR,10,FALSE))</f>
        <v/>
      </c>
      <c r="G68" s="72" t="str">
        <f>IF(A68="","",VLOOKUP(A68,[1]令和3年度契約状況調査票!$F:$AR,30,FALSE))</f>
        <v/>
      </c>
      <c r="H68" s="28" t="str">
        <f>IF(A68="","",IF(VLOOKUP(A68,[1]令和3年度契約状況調査票!$F:$AR,20,FALSE)="②同種の他の契約の予定価格を類推されるおそれがあるため公表しない","同種の他の契約の予定価格を類推されるおそれがあるため公表しない",IF(VLOOKUP(A68,[1]令和3年度契約状況調査票!$F:$AR,20,FALSE)="－","－",IF(VLOOKUP(A68,[1]令和3年度契約状況調査票!$F:$AR,6,FALSE)&lt;&gt;"",TEXT(VLOOKUP(A68,[1]令和3年度契約状況調査票!$F:$AR,13,FALSE),"#,##0円")&amp;CHAR(10)&amp;"(A)",VLOOKUP(A68,[1]令和3年度契約状況調査票!$F:$AR,13,FALSE)))))</f>
        <v/>
      </c>
      <c r="I68" s="28" t="str">
        <f>IF(A68="","",VLOOKUP(A68,[1]令和3年度契約状況調査票!$F:$AR,14,FALSE))</f>
        <v/>
      </c>
      <c r="J68" s="30" t="str">
        <f>IF(A68="","",IF(VLOOKUP(A68,[1]令和3年度契約状況調査票!$F:$AR,20,FALSE)="②同種の他の契約の予定価格を類推されるおそれがあるため公表しない","－",IF(VLOOKUP(A68,[1]令和3年度契約状況調査票!$F:$AR,20,FALSE)="－","－",IF(VLOOKUP(A68,[1]令和3年度契約状況調査票!$F:$AR,6,FALSE)&lt;&gt;"",TEXT(VLOOKUP(A68,[1]令和3年度契約状況調査票!$F:$AR,16,FALSE),"#.0%")&amp;CHAR(10)&amp;"(B/A×100)",VLOOKUP(A68,[1]令和3年度契約状況調査票!$F:$AR,16,FALSE)))))</f>
        <v/>
      </c>
      <c r="K68" s="53"/>
      <c r="L68" s="30" t="str">
        <f>IF(A68="","",IF(VLOOKUP(A68,[1]令和3年度契約状況調査票!$F:$AR,26,FALSE)="①公益社団法人","公社",IF(VLOOKUP(A68,[1]令和3年度契約状況調査票!$F:$AR,26,FALSE)="②公益財団法人","公財","")))</f>
        <v/>
      </c>
      <c r="M68" s="30" t="str">
        <f>IF(A68="","",VLOOKUP(A68,[1]令和3年度契約状況調査票!$F:$AR,27,FALSE))</f>
        <v/>
      </c>
      <c r="N68" s="30" t="str">
        <f>IF(A68="","",IF(VLOOKUP(A68,[1]令和3年度契約状況調査票!$F:$AR,27,FALSE)="国所管",VLOOKUP(A68,[1]令和3年度契約状況調査票!$F:$AR,21,FALSE),""))</f>
        <v/>
      </c>
      <c r="O68" s="32" t="str">
        <f>IF(A68="","",IF(AND(Q68="○",P68="分担契約/単価契約"),"単価契約"&amp;CHAR(10)&amp;"予定調達総額 "&amp;TEXT(VLOOKUP(A68,[1]令和3年度契約状況調査票!$F:$AR,15,FALSE),"#,##0円")&amp;"(B)"&amp;CHAR(10)&amp;"分担契約"&amp;CHAR(10)&amp;VLOOKUP(A68,[1]令和3年度契約状況調査票!$F:$AR,31,FALSE),IF(AND(Q68="○",P68="分担契約"),"分担契約"&amp;CHAR(10)&amp;"契約総額 "&amp;TEXT(VLOOKUP(A68,[1]令和3年度契約状況調査票!$F:$AR,15,FALSE),"#,##0円")&amp;"(B)"&amp;CHAR(10)&amp;VLOOKUP(A68,[1]令和3年度契約状況調査票!$F:$AR,31,FALSE),(IF(P68="分担契約/単価契約","単価契約"&amp;CHAR(10)&amp;"予定調達総額 "&amp;TEXT(VLOOKUP(A68,[1]令和3年度契約状況調査票!$F:$AR,15,FALSE),"#,##0円")&amp;CHAR(10)&amp;"分担契約"&amp;CHAR(10)&amp;VLOOKUP(A68,[1]令和3年度契約状況調査票!$F:$AR,31,FALSE),IF(P68="分担契約","分担契約"&amp;CHAR(10)&amp;"契約総額 "&amp;TEXT(VLOOKUP(A68,[1]令和3年度契約状況調査票!$F:$AR,15,FALSE),"#,##0円")&amp;CHAR(10)&amp;VLOOKUP(A68,[1]令和3年度契約状況調査票!$F:$AR,31,FALSE),IF(P68="単価契約","単価契約"&amp;CHAR(10)&amp;"予定調達総額 "&amp;TEXT(VLOOKUP(A68,[1]令和3年度契約状況調査票!$F:$AR,15,FALSE),"#,##0円")&amp;CHAR(10)&amp;VLOOKUP(A68,[1]令和3年度契約状況調査票!$F:$AR,31,FALSE),VLOOKUP(A68,[1]令和3年度契約状況調査票!$F:$AR,31,FALSE))))))))</f>
        <v/>
      </c>
      <c r="P68" s="51" t="str">
        <f>IF(A68="","",VLOOKUP(A68,[1]令和3年度契約状況調査票!$F:$BY,52,FALSE))</f>
        <v/>
      </c>
    </row>
    <row r="69" spans="1:16" s="51" customFormat="1" ht="67.5" hidden="1" customHeight="1" x14ac:dyDescent="0.15">
      <c r="A69" s="66" t="str">
        <f>IF(MAX([1]令和3年度契約状況調査票!F62:F307)&gt;=ROW()-5,ROW()-5,"")</f>
        <v/>
      </c>
      <c r="B69" s="23" t="str">
        <f>IF(A69="","",VLOOKUP(A69,[1]令和3年度契約状況調査票!$F:$AR,4,FALSE))</f>
        <v/>
      </c>
      <c r="C69" s="24" t="str">
        <f>IF(A69="","",VLOOKUP(A69,[1]令和3年度契約状況調査票!$F:$AR,5,FALSE))</f>
        <v/>
      </c>
      <c r="D69" s="25" t="str">
        <f>IF(A69="","",VLOOKUP(A69,[1]令和3年度契約状況調査票!$F:$AR,8,FALSE))</f>
        <v/>
      </c>
      <c r="E69" s="23" t="str">
        <f>IF(A69="","",VLOOKUP(A69,[1]令和3年度契約状況調査票!$F:$AR,9,FALSE))</f>
        <v/>
      </c>
      <c r="F69" s="26" t="str">
        <f>IF(A69="","",VLOOKUP(A69,[1]令和3年度契約状況調査票!$F:$AR,10,FALSE))</f>
        <v/>
      </c>
      <c r="G69" s="72" t="str">
        <f>IF(A69="","",VLOOKUP(A69,[1]令和3年度契約状況調査票!$F:$AR,30,FALSE))</f>
        <v/>
      </c>
      <c r="H69" s="28" t="str">
        <f>IF(A69="","",IF(VLOOKUP(A69,[1]令和3年度契約状況調査票!$F:$AR,20,FALSE)="②同種の他の契約の予定価格を類推されるおそれがあるため公表しない","同種の他の契約の予定価格を類推されるおそれがあるため公表しない",IF(VLOOKUP(A69,[1]令和3年度契約状況調査票!$F:$AR,20,FALSE)="－","－",IF(VLOOKUP(A69,[1]令和3年度契約状況調査票!$F:$AR,6,FALSE)&lt;&gt;"",TEXT(VLOOKUP(A69,[1]令和3年度契約状況調査票!$F:$AR,13,FALSE),"#,##0円")&amp;CHAR(10)&amp;"(A)",VLOOKUP(A69,[1]令和3年度契約状況調査票!$F:$AR,13,FALSE)))))</f>
        <v/>
      </c>
      <c r="I69" s="28" t="str">
        <f>IF(A69="","",VLOOKUP(A69,[1]令和3年度契約状況調査票!$F:$AR,14,FALSE))</f>
        <v/>
      </c>
      <c r="J69" s="30" t="str">
        <f>IF(A69="","",IF(VLOOKUP(A69,[1]令和3年度契約状況調査票!$F:$AR,20,FALSE)="②同種の他の契約の予定価格を類推されるおそれがあるため公表しない","－",IF(VLOOKUP(A69,[1]令和3年度契約状況調査票!$F:$AR,20,FALSE)="－","－",IF(VLOOKUP(A69,[1]令和3年度契約状況調査票!$F:$AR,6,FALSE)&lt;&gt;"",TEXT(VLOOKUP(A69,[1]令和3年度契約状況調査票!$F:$AR,16,FALSE),"#.0%")&amp;CHAR(10)&amp;"(B/A×100)",VLOOKUP(A69,[1]令和3年度契約状況調査票!$F:$AR,16,FALSE)))))</f>
        <v/>
      </c>
      <c r="K69" s="53"/>
      <c r="L69" s="30" t="str">
        <f>IF(A69="","",IF(VLOOKUP(A69,[1]令和3年度契約状況調査票!$F:$AR,26,FALSE)="①公益社団法人","公社",IF(VLOOKUP(A69,[1]令和3年度契約状況調査票!$F:$AR,26,FALSE)="②公益財団法人","公財","")))</f>
        <v/>
      </c>
      <c r="M69" s="30" t="str">
        <f>IF(A69="","",VLOOKUP(A69,[1]令和3年度契約状況調査票!$F:$AR,27,FALSE))</f>
        <v/>
      </c>
      <c r="N69" s="30" t="str">
        <f>IF(A69="","",IF(VLOOKUP(A69,[1]令和3年度契約状況調査票!$F:$AR,27,FALSE)="国所管",VLOOKUP(A69,[1]令和3年度契約状況調査票!$F:$AR,21,FALSE),""))</f>
        <v/>
      </c>
      <c r="O69" s="32" t="str">
        <f>IF(A69="","",IF(AND(Q69="○",P69="分担契約/単価契約"),"単価契約"&amp;CHAR(10)&amp;"予定調達総額 "&amp;TEXT(VLOOKUP(A69,[1]令和3年度契約状況調査票!$F:$AR,15,FALSE),"#,##0円")&amp;"(B)"&amp;CHAR(10)&amp;"分担契約"&amp;CHAR(10)&amp;VLOOKUP(A69,[1]令和3年度契約状況調査票!$F:$AR,31,FALSE),IF(AND(Q69="○",P69="分担契約"),"分担契約"&amp;CHAR(10)&amp;"契約総額 "&amp;TEXT(VLOOKUP(A69,[1]令和3年度契約状況調査票!$F:$AR,15,FALSE),"#,##0円")&amp;"(B)"&amp;CHAR(10)&amp;VLOOKUP(A69,[1]令和3年度契約状況調査票!$F:$AR,31,FALSE),(IF(P69="分担契約/単価契約","単価契約"&amp;CHAR(10)&amp;"予定調達総額 "&amp;TEXT(VLOOKUP(A69,[1]令和3年度契約状況調査票!$F:$AR,15,FALSE),"#,##0円")&amp;CHAR(10)&amp;"分担契約"&amp;CHAR(10)&amp;VLOOKUP(A69,[1]令和3年度契約状況調査票!$F:$AR,31,FALSE),IF(P69="分担契約","分担契約"&amp;CHAR(10)&amp;"契約総額 "&amp;TEXT(VLOOKUP(A69,[1]令和3年度契約状況調査票!$F:$AR,15,FALSE),"#,##0円")&amp;CHAR(10)&amp;VLOOKUP(A69,[1]令和3年度契約状況調査票!$F:$AR,31,FALSE),IF(P69="単価契約","単価契約"&amp;CHAR(10)&amp;"予定調達総額 "&amp;TEXT(VLOOKUP(A69,[1]令和3年度契約状況調査票!$F:$AR,15,FALSE),"#,##0円")&amp;CHAR(10)&amp;VLOOKUP(A69,[1]令和3年度契約状況調査票!$F:$AR,31,FALSE),VLOOKUP(A69,[1]令和3年度契約状況調査票!$F:$AR,31,FALSE))))))))</f>
        <v/>
      </c>
      <c r="P69" s="51" t="str">
        <f>IF(A69="","",VLOOKUP(A69,[1]令和3年度契約状況調査票!$F:$BY,52,FALSE))</f>
        <v/>
      </c>
    </row>
    <row r="70" spans="1:16" s="51" customFormat="1" ht="67.5" hidden="1" customHeight="1" x14ac:dyDescent="0.15">
      <c r="A70" s="66" t="str">
        <f>IF(MAX([1]令和3年度契約状況調査票!F63:F308)&gt;=ROW()-5,ROW()-5,"")</f>
        <v/>
      </c>
      <c r="B70" s="23" t="str">
        <f>IF(A70="","",VLOOKUP(A70,[1]令和3年度契約状況調査票!$F:$AR,4,FALSE))</f>
        <v/>
      </c>
      <c r="C70" s="24" t="str">
        <f>IF(A70="","",VLOOKUP(A70,[1]令和3年度契約状況調査票!$F:$AR,5,FALSE))</f>
        <v/>
      </c>
      <c r="D70" s="25" t="str">
        <f>IF(A70="","",VLOOKUP(A70,[1]令和3年度契約状況調査票!$F:$AR,8,FALSE))</f>
        <v/>
      </c>
      <c r="E70" s="23" t="str">
        <f>IF(A70="","",VLOOKUP(A70,[1]令和3年度契約状況調査票!$F:$AR,9,FALSE))</f>
        <v/>
      </c>
      <c r="F70" s="26" t="str">
        <f>IF(A70="","",VLOOKUP(A70,[1]令和3年度契約状況調査票!$F:$AR,10,FALSE))</f>
        <v/>
      </c>
      <c r="G70" s="72" t="str">
        <f>IF(A70="","",VLOOKUP(A70,[1]令和3年度契約状況調査票!$F:$AR,30,FALSE))</f>
        <v/>
      </c>
      <c r="H70" s="28" t="str">
        <f>IF(A70="","",IF(VLOOKUP(A70,[1]令和3年度契約状況調査票!$F:$AR,20,FALSE)="②同種の他の契約の予定価格を類推されるおそれがあるため公表しない","同種の他の契約の予定価格を類推されるおそれがあるため公表しない",IF(VLOOKUP(A70,[1]令和3年度契約状況調査票!$F:$AR,20,FALSE)="－","－",IF(VLOOKUP(A70,[1]令和3年度契約状況調査票!$F:$AR,6,FALSE)&lt;&gt;"",TEXT(VLOOKUP(A70,[1]令和3年度契約状況調査票!$F:$AR,13,FALSE),"#,##0円")&amp;CHAR(10)&amp;"(A)",VLOOKUP(A70,[1]令和3年度契約状況調査票!$F:$AR,13,FALSE)))))</f>
        <v/>
      </c>
      <c r="I70" s="28" t="str">
        <f>IF(A70="","",VLOOKUP(A70,[1]令和3年度契約状況調査票!$F:$AR,14,FALSE))</f>
        <v/>
      </c>
      <c r="J70" s="30" t="str">
        <f>IF(A70="","",IF(VLOOKUP(A70,[1]令和3年度契約状況調査票!$F:$AR,20,FALSE)="②同種の他の契約の予定価格を類推されるおそれがあるため公表しない","－",IF(VLOOKUP(A70,[1]令和3年度契約状況調査票!$F:$AR,20,FALSE)="－","－",IF(VLOOKUP(A70,[1]令和3年度契約状況調査票!$F:$AR,6,FALSE)&lt;&gt;"",TEXT(VLOOKUP(A70,[1]令和3年度契約状況調査票!$F:$AR,16,FALSE),"#.0%")&amp;CHAR(10)&amp;"(B/A×100)",VLOOKUP(A70,[1]令和3年度契約状況調査票!$F:$AR,16,FALSE)))))</f>
        <v/>
      </c>
      <c r="K70" s="53"/>
      <c r="L70" s="30" t="str">
        <f>IF(A70="","",IF(VLOOKUP(A70,[1]令和3年度契約状況調査票!$F:$AR,26,FALSE)="①公益社団法人","公社",IF(VLOOKUP(A70,[1]令和3年度契約状況調査票!$F:$AR,26,FALSE)="②公益財団法人","公財","")))</f>
        <v/>
      </c>
      <c r="M70" s="30" t="str">
        <f>IF(A70="","",VLOOKUP(A70,[1]令和3年度契約状況調査票!$F:$AR,27,FALSE))</f>
        <v/>
      </c>
      <c r="N70" s="30" t="str">
        <f>IF(A70="","",IF(VLOOKUP(A70,[1]令和3年度契約状況調査票!$F:$AR,27,FALSE)="国所管",VLOOKUP(A70,[1]令和3年度契約状況調査票!$F:$AR,21,FALSE),""))</f>
        <v/>
      </c>
      <c r="O70" s="32" t="str">
        <f>IF(A70="","",IF(AND(Q70="○",P70="分担契約/単価契約"),"単価契約"&amp;CHAR(10)&amp;"予定調達総額 "&amp;TEXT(VLOOKUP(A70,[1]令和3年度契約状況調査票!$F:$AR,15,FALSE),"#,##0円")&amp;"(B)"&amp;CHAR(10)&amp;"分担契約"&amp;CHAR(10)&amp;VLOOKUP(A70,[1]令和3年度契約状況調査票!$F:$AR,31,FALSE),IF(AND(Q70="○",P70="分担契約"),"分担契約"&amp;CHAR(10)&amp;"契約総額 "&amp;TEXT(VLOOKUP(A70,[1]令和3年度契約状況調査票!$F:$AR,15,FALSE),"#,##0円")&amp;"(B)"&amp;CHAR(10)&amp;VLOOKUP(A70,[1]令和3年度契約状況調査票!$F:$AR,31,FALSE),(IF(P70="分担契約/単価契約","単価契約"&amp;CHAR(10)&amp;"予定調達総額 "&amp;TEXT(VLOOKUP(A70,[1]令和3年度契約状況調査票!$F:$AR,15,FALSE),"#,##0円")&amp;CHAR(10)&amp;"分担契約"&amp;CHAR(10)&amp;VLOOKUP(A70,[1]令和3年度契約状況調査票!$F:$AR,31,FALSE),IF(P70="分担契約","分担契約"&amp;CHAR(10)&amp;"契約総額 "&amp;TEXT(VLOOKUP(A70,[1]令和3年度契約状況調査票!$F:$AR,15,FALSE),"#,##0円")&amp;CHAR(10)&amp;VLOOKUP(A70,[1]令和3年度契約状況調査票!$F:$AR,31,FALSE),IF(P70="単価契約","単価契約"&amp;CHAR(10)&amp;"予定調達総額 "&amp;TEXT(VLOOKUP(A70,[1]令和3年度契約状況調査票!$F:$AR,15,FALSE),"#,##0円")&amp;CHAR(10)&amp;VLOOKUP(A70,[1]令和3年度契約状況調査票!$F:$AR,31,FALSE),VLOOKUP(A70,[1]令和3年度契約状況調査票!$F:$AR,31,FALSE))))))))</f>
        <v/>
      </c>
      <c r="P70" s="51" t="str">
        <f>IF(A70="","",VLOOKUP(A70,[1]令和3年度契約状況調査票!$F:$BY,52,FALSE))</f>
        <v/>
      </c>
    </row>
    <row r="71" spans="1:16" s="51" customFormat="1" ht="67.5" hidden="1" customHeight="1" x14ac:dyDescent="0.15">
      <c r="A71" s="66" t="str">
        <f>IF(MAX([1]令和3年度契約状況調査票!F64:F309)&gt;=ROW()-5,ROW()-5,"")</f>
        <v/>
      </c>
      <c r="B71" s="23" t="str">
        <f>IF(A71="","",VLOOKUP(A71,[1]令和3年度契約状況調査票!$F:$AR,4,FALSE))</f>
        <v/>
      </c>
      <c r="C71" s="24" t="str">
        <f>IF(A71="","",VLOOKUP(A71,[1]令和3年度契約状況調査票!$F:$AR,5,FALSE))</f>
        <v/>
      </c>
      <c r="D71" s="25" t="str">
        <f>IF(A71="","",VLOOKUP(A71,[1]令和3年度契約状況調査票!$F:$AR,8,FALSE))</f>
        <v/>
      </c>
      <c r="E71" s="23" t="str">
        <f>IF(A71="","",VLOOKUP(A71,[1]令和3年度契約状況調査票!$F:$AR,9,FALSE))</f>
        <v/>
      </c>
      <c r="F71" s="26" t="str">
        <f>IF(A71="","",VLOOKUP(A71,[1]令和3年度契約状況調査票!$F:$AR,10,FALSE))</f>
        <v/>
      </c>
      <c r="G71" s="72" t="str">
        <f>IF(A71="","",VLOOKUP(A71,[1]令和3年度契約状況調査票!$F:$AR,30,FALSE))</f>
        <v/>
      </c>
      <c r="H71" s="28" t="str">
        <f>IF(A71="","",IF(VLOOKUP(A71,[1]令和3年度契約状況調査票!$F:$AR,20,FALSE)="②同種の他の契約の予定価格を類推されるおそれがあるため公表しない","同種の他の契約の予定価格を類推されるおそれがあるため公表しない",IF(VLOOKUP(A71,[1]令和3年度契約状況調査票!$F:$AR,20,FALSE)="－","－",IF(VLOOKUP(A71,[1]令和3年度契約状況調査票!$F:$AR,6,FALSE)&lt;&gt;"",TEXT(VLOOKUP(A71,[1]令和3年度契約状況調査票!$F:$AR,13,FALSE),"#,##0円")&amp;CHAR(10)&amp;"(A)",VLOOKUP(A71,[1]令和3年度契約状況調査票!$F:$AR,13,FALSE)))))</f>
        <v/>
      </c>
      <c r="I71" s="28" t="str">
        <f>IF(A71="","",VLOOKUP(A71,[1]令和3年度契約状況調査票!$F:$AR,14,FALSE))</f>
        <v/>
      </c>
      <c r="J71" s="30" t="str">
        <f>IF(A71="","",IF(VLOOKUP(A71,[1]令和3年度契約状況調査票!$F:$AR,20,FALSE)="②同種の他の契約の予定価格を類推されるおそれがあるため公表しない","－",IF(VLOOKUP(A71,[1]令和3年度契約状況調査票!$F:$AR,20,FALSE)="－","－",IF(VLOOKUP(A71,[1]令和3年度契約状況調査票!$F:$AR,6,FALSE)&lt;&gt;"",TEXT(VLOOKUP(A71,[1]令和3年度契約状況調査票!$F:$AR,16,FALSE),"#.0%")&amp;CHAR(10)&amp;"(B/A×100)",VLOOKUP(A71,[1]令和3年度契約状況調査票!$F:$AR,16,FALSE)))))</f>
        <v/>
      </c>
      <c r="K71" s="53"/>
      <c r="L71" s="30" t="str">
        <f>IF(A71="","",IF(VLOOKUP(A71,[1]令和3年度契約状況調査票!$F:$AR,26,FALSE)="①公益社団法人","公社",IF(VLOOKUP(A71,[1]令和3年度契約状況調査票!$F:$AR,26,FALSE)="②公益財団法人","公財","")))</f>
        <v/>
      </c>
      <c r="M71" s="30" t="str">
        <f>IF(A71="","",VLOOKUP(A71,[1]令和3年度契約状況調査票!$F:$AR,27,FALSE))</f>
        <v/>
      </c>
      <c r="N71" s="30" t="str">
        <f>IF(A71="","",IF(VLOOKUP(A71,[1]令和3年度契約状況調査票!$F:$AR,27,FALSE)="国所管",VLOOKUP(A71,[1]令和3年度契約状況調査票!$F:$AR,21,FALSE),""))</f>
        <v/>
      </c>
      <c r="O71" s="32" t="str">
        <f>IF(A71="","",IF(AND(Q71="○",P71="分担契約/単価契約"),"単価契約"&amp;CHAR(10)&amp;"予定調達総額 "&amp;TEXT(VLOOKUP(A71,[1]令和3年度契約状況調査票!$F:$AR,15,FALSE),"#,##0円")&amp;"(B)"&amp;CHAR(10)&amp;"分担契約"&amp;CHAR(10)&amp;VLOOKUP(A71,[1]令和3年度契約状況調査票!$F:$AR,31,FALSE),IF(AND(Q71="○",P71="分担契約"),"分担契約"&amp;CHAR(10)&amp;"契約総額 "&amp;TEXT(VLOOKUP(A71,[1]令和3年度契約状況調査票!$F:$AR,15,FALSE),"#,##0円")&amp;"(B)"&amp;CHAR(10)&amp;VLOOKUP(A71,[1]令和3年度契約状況調査票!$F:$AR,31,FALSE),(IF(P71="分担契約/単価契約","単価契約"&amp;CHAR(10)&amp;"予定調達総額 "&amp;TEXT(VLOOKUP(A71,[1]令和3年度契約状況調査票!$F:$AR,15,FALSE),"#,##0円")&amp;CHAR(10)&amp;"分担契約"&amp;CHAR(10)&amp;VLOOKUP(A71,[1]令和3年度契約状況調査票!$F:$AR,31,FALSE),IF(P71="分担契約","分担契約"&amp;CHAR(10)&amp;"契約総額 "&amp;TEXT(VLOOKUP(A71,[1]令和3年度契約状況調査票!$F:$AR,15,FALSE),"#,##0円")&amp;CHAR(10)&amp;VLOOKUP(A71,[1]令和3年度契約状況調査票!$F:$AR,31,FALSE),IF(P71="単価契約","単価契約"&amp;CHAR(10)&amp;"予定調達総額 "&amp;TEXT(VLOOKUP(A71,[1]令和3年度契約状況調査票!$F:$AR,15,FALSE),"#,##0円")&amp;CHAR(10)&amp;VLOOKUP(A71,[1]令和3年度契約状況調査票!$F:$AR,31,FALSE),VLOOKUP(A71,[1]令和3年度契約状況調査票!$F:$AR,31,FALSE))))))))</f>
        <v/>
      </c>
      <c r="P71" s="51" t="str">
        <f>IF(A71="","",VLOOKUP(A71,[1]令和3年度契約状況調査票!$F:$BY,52,FALSE))</f>
        <v/>
      </c>
    </row>
    <row r="72" spans="1:16" s="51" customFormat="1" ht="67.5" hidden="1" customHeight="1" x14ac:dyDescent="0.15">
      <c r="A72" s="66" t="str">
        <f>IF(MAX([1]令和3年度契約状況調査票!F65:F310)&gt;=ROW()-5,ROW()-5,"")</f>
        <v/>
      </c>
      <c r="B72" s="23" t="str">
        <f>IF(A72="","",VLOOKUP(A72,[1]令和3年度契約状況調査票!$F:$AR,4,FALSE))</f>
        <v/>
      </c>
      <c r="C72" s="24" t="str">
        <f>IF(A72="","",VLOOKUP(A72,[1]令和3年度契約状況調査票!$F:$AR,5,FALSE))</f>
        <v/>
      </c>
      <c r="D72" s="25" t="str">
        <f>IF(A72="","",VLOOKUP(A72,[1]令和3年度契約状況調査票!$F:$AR,8,FALSE))</f>
        <v/>
      </c>
      <c r="E72" s="23" t="str">
        <f>IF(A72="","",VLOOKUP(A72,[1]令和3年度契約状況調査票!$F:$AR,9,FALSE))</f>
        <v/>
      </c>
      <c r="F72" s="26" t="str">
        <f>IF(A72="","",VLOOKUP(A72,[1]令和3年度契約状況調査票!$F:$AR,10,FALSE))</f>
        <v/>
      </c>
      <c r="G72" s="72" t="str">
        <f>IF(A72="","",VLOOKUP(A72,[1]令和3年度契約状況調査票!$F:$AR,30,FALSE))</f>
        <v/>
      </c>
      <c r="H72" s="28" t="str">
        <f>IF(A72="","",IF(VLOOKUP(A72,[1]令和3年度契約状況調査票!$F:$AR,20,FALSE)="②同種の他の契約の予定価格を類推されるおそれがあるため公表しない","同種の他の契約の予定価格を類推されるおそれがあるため公表しない",IF(VLOOKUP(A72,[1]令和3年度契約状況調査票!$F:$AR,20,FALSE)="－","－",IF(VLOOKUP(A72,[1]令和3年度契約状況調査票!$F:$AR,6,FALSE)&lt;&gt;"",TEXT(VLOOKUP(A72,[1]令和3年度契約状況調査票!$F:$AR,13,FALSE),"#,##0円")&amp;CHAR(10)&amp;"(A)",VLOOKUP(A72,[1]令和3年度契約状況調査票!$F:$AR,13,FALSE)))))</f>
        <v/>
      </c>
      <c r="I72" s="28" t="str">
        <f>IF(A72="","",VLOOKUP(A72,[1]令和3年度契約状況調査票!$F:$AR,14,FALSE))</f>
        <v/>
      </c>
      <c r="J72" s="30" t="str">
        <f>IF(A72="","",IF(VLOOKUP(A72,[1]令和3年度契約状況調査票!$F:$AR,20,FALSE)="②同種の他の契約の予定価格を類推されるおそれがあるため公表しない","－",IF(VLOOKUP(A72,[1]令和3年度契約状況調査票!$F:$AR,20,FALSE)="－","－",IF(VLOOKUP(A72,[1]令和3年度契約状況調査票!$F:$AR,6,FALSE)&lt;&gt;"",TEXT(VLOOKUP(A72,[1]令和3年度契約状況調査票!$F:$AR,16,FALSE),"#.0%")&amp;CHAR(10)&amp;"(B/A×100)",VLOOKUP(A72,[1]令和3年度契約状況調査票!$F:$AR,16,FALSE)))))</f>
        <v/>
      </c>
      <c r="K72" s="53"/>
      <c r="L72" s="30" t="str">
        <f>IF(A72="","",IF(VLOOKUP(A72,[1]令和3年度契約状況調査票!$F:$AR,26,FALSE)="①公益社団法人","公社",IF(VLOOKUP(A72,[1]令和3年度契約状況調査票!$F:$AR,26,FALSE)="②公益財団法人","公財","")))</f>
        <v/>
      </c>
      <c r="M72" s="30" t="str">
        <f>IF(A72="","",VLOOKUP(A72,[1]令和3年度契約状況調査票!$F:$AR,27,FALSE))</f>
        <v/>
      </c>
      <c r="N72" s="30" t="str">
        <f>IF(A72="","",IF(VLOOKUP(A72,[1]令和3年度契約状況調査票!$F:$AR,27,FALSE)="国所管",VLOOKUP(A72,[1]令和3年度契約状況調査票!$F:$AR,21,FALSE),""))</f>
        <v/>
      </c>
      <c r="O72" s="32" t="str">
        <f>IF(A72="","",IF(AND(Q72="○",P72="分担契約/単価契約"),"単価契約"&amp;CHAR(10)&amp;"予定調達総額 "&amp;TEXT(VLOOKUP(A72,[1]令和3年度契約状況調査票!$F:$AR,15,FALSE),"#,##0円")&amp;"(B)"&amp;CHAR(10)&amp;"分担契約"&amp;CHAR(10)&amp;VLOOKUP(A72,[1]令和3年度契約状況調査票!$F:$AR,31,FALSE),IF(AND(Q72="○",P72="分担契約"),"分担契約"&amp;CHAR(10)&amp;"契約総額 "&amp;TEXT(VLOOKUP(A72,[1]令和3年度契約状況調査票!$F:$AR,15,FALSE),"#,##0円")&amp;"(B)"&amp;CHAR(10)&amp;VLOOKUP(A72,[1]令和3年度契約状況調査票!$F:$AR,31,FALSE),(IF(P72="分担契約/単価契約","単価契約"&amp;CHAR(10)&amp;"予定調達総額 "&amp;TEXT(VLOOKUP(A72,[1]令和3年度契約状況調査票!$F:$AR,15,FALSE),"#,##0円")&amp;CHAR(10)&amp;"分担契約"&amp;CHAR(10)&amp;VLOOKUP(A72,[1]令和3年度契約状況調査票!$F:$AR,31,FALSE),IF(P72="分担契約","分担契約"&amp;CHAR(10)&amp;"契約総額 "&amp;TEXT(VLOOKUP(A72,[1]令和3年度契約状況調査票!$F:$AR,15,FALSE),"#,##0円")&amp;CHAR(10)&amp;VLOOKUP(A72,[1]令和3年度契約状況調査票!$F:$AR,31,FALSE),IF(P72="単価契約","単価契約"&amp;CHAR(10)&amp;"予定調達総額 "&amp;TEXT(VLOOKUP(A72,[1]令和3年度契約状況調査票!$F:$AR,15,FALSE),"#,##0円")&amp;CHAR(10)&amp;VLOOKUP(A72,[1]令和3年度契約状況調査票!$F:$AR,31,FALSE),VLOOKUP(A72,[1]令和3年度契約状況調査票!$F:$AR,31,FALSE))))))))</f>
        <v/>
      </c>
      <c r="P72" s="51" t="str">
        <f>IF(A72="","",VLOOKUP(A72,[1]令和3年度契約状況調査票!$F:$BY,52,FALSE))</f>
        <v/>
      </c>
    </row>
    <row r="73" spans="1:16" s="51" customFormat="1" ht="67.5" hidden="1" customHeight="1" x14ac:dyDescent="0.15">
      <c r="A73" s="66" t="str">
        <f>IF(MAX([1]令和3年度契約状況調査票!F66:F311)&gt;=ROW()-5,ROW()-5,"")</f>
        <v/>
      </c>
      <c r="B73" s="23" t="str">
        <f>IF(A73="","",VLOOKUP(A73,[1]令和3年度契約状況調査票!$F:$AR,4,FALSE))</f>
        <v/>
      </c>
      <c r="C73" s="24" t="str">
        <f>IF(A73="","",VLOOKUP(A73,[1]令和3年度契約状況調査票!$F:$AR,5,FALSE))</f>
        <v/>
      </c>
      <c r="D73" s="25" t="str">
        <f>IF(A73="","",VLOOKUP(A73,[1]令和3年度契約状況調査票!$F:$AR,8,FALSE))</f>
        <v/>
      </c>
      <c r="E73" s="23" t="str">
        <f>IF(A73="","",VLOOKUP(A73,[1]令和3年度契約状況調査票!$F:$AR,9,FALSE))</f>
        <v/>
      </c>
      <c r="F73" s="26" t="str">
        <f>IF(A73="","",VLOOKUP(A73,[1]令和3年度契約状況調査票!$F:$AR,10,FALSE))</f>
        <v/>
      </c>
      <c r="G73" s="72" t="str">
        <f>IF(A73="","",VLOOKUP(A73,[1]令和3年度契約状況調査票!$F:$AR,30,FALSE))</f>
        <v/>
      </c>
      <c r="H73" s="28" t="str">
        <f>IF(A73="","",IF(VLOOKUP(A73,[1]令和3年度契約状況調査票!$F:$AR,20,FALSE)="②同種の他の契約の予定価格を類推されるおそれがあるため公表しない","同種の他の契約の予定価格を類推されるおそれがあるため公表しない",IF(VLOOKUP(A73,[1]令和3年度契約状況調査票!$F:$AR,20,FALSE)="－","－",IF(VLOOKUP(A73,[1]令和3年度契約状況調査票!$F:$AR,6,FALSE)&lt;&gt;"",TEXT(VLOOKUP(A73,[1]令和3年度契約状況調査票!$F:$AR,13,FALSE),"#,##0円")&amp;CHAR(10)&amp;"(A)",VLOOKUP(A73,[1]令和3年度契約状況調査票!$F:$AR,13,FALSE)))))</f>
        <v/>
      </c>
      <c r="I73" s="28" t="str">
        <f>IF(A73="","",VLOOKUP(A73,[1]令和3年度契約状況調査票!$F:$AR,14,FALSE))</f>
        <v/>
      </c>
      <c r="J73" s="30" t="str">
        <f>IF(A73="","",IF(VLOOKUP(A73,[1]令和3年度契約状況調査票!$F:$AR,20,FALSE)="②同種の他の契約の予定価格を類推されるおそれがあるため公表しない","－",IF(VLOOKUP(A73,[1]令和3年度契約状況調査票!$F:$AR,20,FALSE)="－","－",IF(VLOOKUP(A73,[1]令和3年度契約状況調査票!$F:$AR,6,FALSE)&lt;&gt;"",TEXT(VLOOKUP(A73,[1]令和3年度契約状況調査票!$F:$AR,16,FALSE),"#.0%")&amp;CHAR(10)&amp;"(B/A×100)",VLOOKUP(A73,[1]令和3年度契約状況調査票!$F:$AR,16,FALSE)))))</f>
        <v/>
      </c>
      <c r="K73" s="53"/>
      <c r="L73" s="30" t="str">
        <f>IF(A73="","",IF(VLOOKUP(A73,[1]令和3年度契約状況調査票!$F:$AR,26,FALSE)="①公益社団法人","公社",IF(VLOOKUP(A73,[1]令和3年度契約状況調査票!$F:$AR,26,FALSE)="②公益財団法人","公財","")))</f>
        <v/>
      </c>
      <c r="M73" s="30" t="str">
        <f>IF(A73="","",VLOOKUP(A73,[1]令和3年度契約状況調査票!$F:$AR,27,FALSE))</f>
        <v/>
      </c>
      <c r="N73" s="30" t="str">
        <f>IF(A73="","",IF(VLOOKUP(A73,[1]令和3年度契約状況調査票!$F:$AR,27,FALSE)="国所管",VLOOKUP(A73,[1]令和3年度契約状況調査票!$F:$AR,21,FALSE),""))</f>
        <v/>
      </c>
      <c r="O73" s="32" t="str">
        <f>IF(A73="","",IF(AND(Q73="○",P73="分担契約/単価契約"),"単価契約"&amp;CHAR(10)&amp;"予定調達総額 "&amp;TEXT(VLOOKUP(A73,[1]令和3年度契約状況調査票!$F:$AR,15,FALSE),"#,##0円")&amp;"(B)"&amp;CHAR(10)&amp;"分担契約"&amp;CHAR(10)&amp;VLOOKUP(A73,[1]令和3年度契約状況調査票!$F:$AR,31,FALSE),IF(AND(Q73="○",P73="分担契約"),"分担契約"&amp;CHAR(10)&amp;"契約総額 "&amp;TEXT(VLOOKUP(A73,[1]令和3年度契約状況調査票!$F:$AR,15,FALSE),"#,##0円")&amp;"(B)"&amp;CHAR(10)&amp;VLOOKUP(A73,[1]令和3年度契約状況調査票!$F:$AR,31,FALSE),(IF(P73="分担契約/単価契約","単価契約"&amp;CHAR(10)&amp;"予定調達総額 "&amp;TEXT(VLOOKUP(A73,[1]令和3年度契約状況調査票!$F:$AR,15,FALSE),"#,##0円")&amp;CHAR(10)&amp;"分担契約"&amp;CHAR(10)&amp;VLOOKUP(A73,[1]令和3年度契約状況調査票!$F:$AR,31,FALSE),IF(P73="分担契約","分担契約"&amp;CHAR(10)&amp;"契約総額 "&amp;TEXT(VLOOKUP(A73,[1]令和3年度契約状況調査票!$F:$AR,15,FALSE),"#,##0円")&amp;CHAR(10)&amp;VLOOKUP(A73,[1]令和3年度契約状況調査票!$F:$AR,31,FALSE),IF(P73="単価契約","単価契約"&amp;CHAR(10)&amp;"予定調達総額 "&amp;TEXT(VLOOKUP(A73,[1]令和3年度契約状況調査票!$F:$AR,15,FALSE),"#,##0円")&amp;CHAR(10)&amp;VLOOKUP(A73,[1]令和3年度契約状況調査票!$F:$AR,31,FALSE),VLOOKUP(A73,[1]令和3年度契約状況調査票!$F:$AR,31,FALSE))))))))</f>
        <v/>
      </c>
      <c r="P73" s="51" t="str">
        <f>IF(A73="","",VLOOKUP(A73,[1]令和3年度契約状況調査票!$F:$BY,52,FALSE))</f>
        <v/>
      </c>
    </row>
    <row r="74" spans="1:16" s="51" customFormat="1" ht="67.5" hidden="1" customHeight="1" x14ac:dyDescent="0.15">
      <c r="A74" s="66" t="str">
        <f>IF(MAX([1]令和3年度契約状況調査票!F67:F312)&gt;=ROW()-5,ROW()-5,"")</f>
        <v/>
      </c>
      <c r="B74" s="23" t="str">
        <f>IF(A74="","",VLOOKUP(A74,[1]令和3年度契約状況調査票!$F:$AR,4,FALSE))</f>
        <v/>
      </c>
      <c r="C74" s="24" t="str">
        <f>IF(A74="","",VLOOKUP(A74,[1]令和3年度契約状況調査票!$F:$AR,5,FALSE))</f>
        <v/>
      </c>
      <c r="D74" s="25" t="str">
        <f>IF(A74="","",VLOOKUP(A74,[1]令和3年度契約状況調査票!$F:$AR,8,FALSE))</f>
        <v/>
      </c>
      <c r="E74" s="23" t="str">
        <f>IF(A74="","",VLOOKUP(A74,[1]令和3年度契約状況調査票!$F:$AR,9,FALSE))</f>
        <v/>
      </c>
      <c r="F74" s="26" t="str">
        <f>IF(A74="","",VLOOKUP(A74,[1]令和3年度契約状況調査票!$F:$AR,10,FALSE))</f>
        <v/>
      </c>
      <c r="G74" s="72" t="str">
        <f>IF(A74="","",VLOOKUP(A74,[1]令和3年度契約状況調査票!$F:$AR,30,FALSE))</f>
        <v/>
      </c>
      <c r="H74" s="28" t="str">
        <f>IF(A74="","",IF(VLOOKUP(A74,[1]令和3年度契約状況調査票!$F:$AR,20,FALSE)="②同種の他の契約の予定価格を類推されるおそれがあるため公表しない","同種の他の契約の予定価格を類推されるおそれがあるため公表しない",IF(VLOOKUP(A74,[1]令和3年度契約状況調査票!$F:$AR,20,FALSE)="－","－",IF(VLOOKUP(A74,[1]令和3年度契約状況調査票!$F:$AR,6,FALSE)&lt;&gt;"",TEXT(VLOOKUP(A74,[1]令和3年度契約状況調査票!$F:$AR,13,FALSE),"#,##0円")&amp;CHAR(10)&amp;"(A)",VLOOKUP(A74,[1]令和3年度契約状況調査票!$F:$AR,13,FALSE)))))</f>
        <v/>
      </c>
      <c r="I74" s="28" t="str">
        <f>IF(A74="","",VLOOKUP(A74,[1]令和3年度契約状況調査票!$F:$AR,14,FALSE))</f>
        <v/>
      </c>
      <c r="J74" s="30" t="str">
        <f>IF(A74="","",IF(VLOOKUP(A74,[1]令和3年度契約状況調査票!$F:$AR,20,FALSE)="②同種の他の契約の予定価格を類推されるおそれがあるため公表しない","－",IF(VLOOKUP(A74,[1]令和3年度契約状況調査票!$F:$AR,20,FALSE)="－","－",IF(VLOOKUP(A74,[1]令和3年度契約状況調査票!$F:$AR,6,FALSE)&lt;&gt;"",TEXT(VLOOKUP(A74,[1]令和3年度契約状況調査票!$F:$AR,16,FALSE),"#.0%")&amp;CHAR(10)&amp;"(B/A×100)",VLOOKUP(A74,[1]令和3年度契約状況調査票!$F:$AR,16,FALSE)))))</f>
        <v/>
      </c>
      <c r="K74" s="53"/>
      <c r="L74" s="30" t="str">
        <f>IF(A74="","",IF(VLOOKUP(A74,[1]令和3年度契約状況調査票!$F:$AR,26,FALSE)="①公益社団法人","公社",IF(VLOOKUP(A74,[1]令和3年度契約状況調査票!$F:$AR,26,FALSE)="②公益財団法人","公財","")))</f>
        <v/>
      </c>
      <c r="M74" s="30" t="str">
        <f>IF(A74="","",VLOOKUP(A74,[1]令和3年度契約状況調査票!$F:$AR,27,FALSE))</f>
        <v/>
      </c>
      <c r="N74" s="30" t="str">
        <f>IF(A74="","",IF(VLOOKUP(A74,[1]令和3年度契約状況調査票!$F:$AR,27,FALSE)="国所管",VLOOKUP(A74,[1]令和3年度契約状況調査票!$F:$AR,21,FALSE),""))</f>
        <v/>
      </c>
      <c r="O74" s="32" t="str">
        <f>IF(A74="","",IF(AND(Q74="○",P74="分担契約/単価契約"),"単価契約"&amp;CHAR(10)&amp;"予定調達総額 "&amp;TEXT(VLOOKUP(A74,[1]令和3年度契約状況調査票!$F:$AR,15,FALSE),"#,##0円")&amp;"(B)"&amp;CHAR(10)&amp;"分担契約"&amp;CHAR(10)&amp;VLOOKUP(A74,[1]令和3年度契約状況調査票!$F:$AR,31,FALSE),IF(AND(Q74="○",P74="分担契約"),"分担契約"&amp;CHAR(10)&amp;"契約総額 "&amp;TEXT(VLOOKUP(A74,[1]令和3年度契約状況調査票!$F:$AR,15,FALSE),"#,##0円")&amp;"(B)"&amp;CHAR(10)&amp;VLOOKUP(A74,[1]令和3年度契約状況調査票!$F:$AR,31,FALSE),(IF(P74="分担契約/単価契約","単価契約"&amp;CHAR(10)&amp;"予定調達総額 "&amp;TEXT(VLOOKUP(A74,[1]令和3年度契約状況調査票!$F:$AR,15,FALSE),"#,##0円")&amp;CHAR(10)&amp;"分担契約"&amp;CHAR(10)&amp;VLOOKUP(A74,[1]令和3年度契約状況調査票!$F:$AR,31,FALSE),IF(P74="分担契約","分担契約"&amp;CHAR(10)&amp;"契約総額 "&amp;TEXT(VLOOKUP(A74,[1]令和3年度契約状況調査票!$F:$AR,15,FALSE),"#,##0円")&amp;CHAR(10)&amp;VLOOKUP(A74,[1]令和3年度契約状況調査票!$F:$AR,31,FALSE),IF(P74="単価契約","単価契約"&amp;CHAR(10)&amp;"予定調達総額 "&amp;TEXT(VLOOKUP(A74,[1]令和3年度契約状況調査票!$F:$AR,15,FALSE),"#,##0円")&amp;CHAR(10)&amp;VLOOKUP(A74,[1]令和3年度契約状況調査票!$F:$AR,31,FALSE),VLOOKUP(A74,[1]令和3年度契約状況調査票!$F:$AR,31,FALSE))))))))</f>
        <v/>
      </c>
      <c r="P74" s="51" t="str">
        <f>IF(A74="","",VLOOKUP(A74,[1]令和3年度契約状況調査票!$F:$BY,52,FALSE))</f>
        <v/>
      </c>
    </row>
    <row r="75" spans="1:16" s="51" customFormat="1" ht="67.5" hidden="1" customHeight="1" x14ac:dyDescent="0.15">
      <c r="A75" s="66" t="str">
        <f>IF(MAX([1]令和3年度契約状況調査票!F68:F313)&gt;=ROW()-5,ROW()-5,"")</f>
        <v/>
      </c>
      <c r="B75" s="23" t="str">
        <f>IF(A75="","",VLOOKUP(A75,[1]令和3年度契約状況調査票!$F:$AR,4,FALSE))</f>
        <v/>
      </c>
      <c r="C75" s="24" t="str">
        <f>IF(A75="","",VLOOKUP(A75,[1]令和3年度契約状況調査票!$F:$AR,5,FALSE))</f>
        <v/>
      </c>
      <c r="D75" s="25" t="str">
        <f>IF(A75="","",VLOOKUP(A75,[1]令和3年度契約状況調査票!$F:$AR,8,FALSE))</f>
        <v/>
      </c>
      <c r="E75" s="23" t="str">
        <f>IF(A75="","",VLOOKUP(A75,[1]令和3年度契約状況調査票!$F:$AR,9,FALSE))</f>
        <v/>
      </c>
      <c r="F75" s="26" t="str">
        <f>IF(A75="","",VLOOKUP(A75,[1]令和3年度契約状況調査票!$F:$AR,10,FALSE))</f>
        <v/>
      </c>
      <c r="G75" s="72" t="str">
        <f>IF(A75="","",VLOOKUP(A75,[1]令和3年度契約状況調査票!$F:$AR,30,FALSE))</f>
        <v/>
      </c>
      <c r="H75" s="28" t="str">
        <f>IF(A75="","",IF(VLOOKUP(A75,[1]令和3年度契約状況調査票!$F:$AR,20,FALSE)="②同種の他の契約の予定価格を類推されるおそれがあるため公表しない","同種の他の契約の予定価格を類推されるおそれがあるため公表しない",IF(VLOOKUP(A75,[1]令和3年度契約状況調査票!$F:$AR,20,FALSE)="－","－",IF(VLOOKUP(A75,[1]令和3年度契約状況調査票!$F:$AR,6,FALSE)&lt;&gt;"",TEXT(VLOOKUP(A75,[1]令和3年度契約状況調査票!$F:$AR,13,FALSE),"#,##0円")&amp;CHAR(10)&amp;"(A)",VLOOKUP(A75,[1]令和3年度契約状況調査票!$F:$AR,13,FALSE)))))</f>
        <v/>
      </c>
      <c r="I75" s="28" t="str">
        <f>IF(A75="","",VLOOKUP(A75,[1]令和3年度契約状況調査票!$F:$AR,14,FALSE))</f>
        <v/>
      </c>
      <c r="J75" s="30" t="str">
        <f>IF(A75="","",IF(VLOOKUP(A75,[1]令和3年度契約状況調査票!$F:$AR,20,FALSE)="②同種の他の契約の予定価格を類推されるおそれがあるため公表しない","－",IF(VLOOKUP(A75,[1]令和3年度契約状況調査票!$F:$AR,20,FALSE)="－","－",IF(VLOOKUP(A75,[1]令和3年度契約状況調査票!$F:$AR,6,FALSE)&lt;&gt;"",TEXT(VLOOKUP(A75,[1]令和3年度契約状況調査票!$F:$AR,16,FALSE),"#.0%")&amp;CHAR(10)&amp;"(B/A×100)",VLOOKUP(A75,[1]令和3年度契約状況調査票!$F:$AR,16,FALSE)))))</f>
        <v/>
      </c>
      <c r="K75" s="53"/>
      <c r="L75" s="30" t="str">
        <f>IF(A75="","",IF(VLOOKUP(A75,[1]令和3年度契約状況調査票!$F:$AR,26,FALSE)="①公益社団法人","公社",IF(VLOOKUP(A75,[1]令和3年度契約状況調査票!$F:$AR,26,FALSE)="②公益財団法人","公財","")))</f>
        <v/>
      </c>
      <c r="M75" s="30" t="str">
        <f>IF(A75="","",VLOOKUP(A75,[1]令和3年度契約状況調査票!$F:$AR,27,FALSE))</f>
        <v/>
      </c>
      <c r="N75" s="30" t="str">
        <f>IF(A75="","",IF(VLOOKUP(A75,[1]令和3年度契約状況調査票!$F:$AR,27,FALSE)="国所管",VLOOKUP(A75,[1]令和3年度契約状況調査票!$F:$AR,21,FALSE),""))</f>
        <v/>
      </c>
      <c r="O75" s="32" t="str">
        <f>IF(A75="","",IF(AND(Q75="○",P75="分担契約/単価契約"),"単価契約"&amp;CHAR(10)&amp;"予定調達総額 "&amp;TEXT(VLOOKUP(A75,[1]令和3年度契約状況調査票!$F:$AR,15,FALSE),"#,##0円")&amp;"(B)"&amp;CHAR(10)&amp;"分担契約"&amp;CHAR(10)&amp;VLOOKUP(A75,[1]令和3年度契約状況調査票!$F:$AR,31,FALSE),IF(AND(Q75="○",P75="分担契約"),"分担契約"&amp;CHAR(10)&amp;"契約総額 "&amp;TEXT(VLOOKUP(A75,[1]令和3年度契約状況調査票!$F:$AR,15,FALSE),"#,##0円")&amp;"(B)"&amp;CHAR(10)&amp;VLOOKUP(A75,[1]令和3年度契約状況調査票!$F:$AR,31,FALSE),(IF(P75="分担契約/単価契約","単価契約"&amp;CHAR(10)&amp;"予定調達総額 "&amp;TEXT(VLOOKUP(A75,[1]令和3年度契約状況調査票!$F:$AR,15,FALSE),"#,##0円")&amp;CHAR(10)&amp;"分担契約"&amp;CHAR(10)&amp;VLOOKUP(A75,[1]令和3年度契約状況調査票!$F:$AR,31,FALSE),IF(P75="分担契約","分担契約"&amp;CHAR(10)&amp;"契約総額 "&amp;TEXT(VLOOKUP(A75,[1]令和3年度契約状況調査票!$F:$AR,15,FALSE),"#,##0円")&amp;CHAR(10)&amp;VLOOKUP(A75,[1]令和3年度契約状況調査票!$F:$AR,31,FALSE),IF(P75="単価契約","単価契約"&amp;CHAR(10)&amp;"予定調達総額 "&amp;TEXT(VLOOKUP(A75,[1]令和3年度契約状況調査票!$F:$AR,15,FALSE),"#,##0円")&amp;CHAR(10)&amp;VLOOKUP(A75,[1]令和3年度契約状況調査票!$F:$AR,31,FALSE),VLOOKUP(A75,[1]令和3年度契約状況調査票!$F:$AR,31,FALSE))))))))</f>
        <v/>
      </c>
      <c r="P75" s="51" t="str">
        <f>IF(A75="","",VLOOKUP(A75,[1]令和3年度契約状況調査票!$F:$BY,52,FALSE))</f>
        <v/>
      </c>
    </row>
    <row r="76" spans="1:16" s="51" customFormat="1" ht="67.5" hidden="1" customHeight="1" x14ac:dyDescent="0.15">
      <c r="A76" s="66" t="str">
        <f>IF(MAX([1]令和3年度契約状況調査票!F69:F314)&gt;=ROW()-5,ROW()-5,"")</f>
        <v/>
      </c>
      <c r="B76" s="23" t="str">
        <f>IF(A76="","",VLOOKUP(A76,[1]令和3年度契約状況調査票!$F:$AR,4,FALSE))</f>
        <v/>
      </c>
      <c r="C76" s="24" t="str">
        <f>IF(A76="","",VLOOKUP(A76,[1]令和3年度契約状況調査票!$F:$AR,5,FALSE))</f>
        <v/>
      </c>
      <c r="D76" s="25" t="str">
        <f>IF(A76="","",VLOOKUP(A76,[1]令和3年度契約状況調査票!$F:$AR,8,FALSE))</f>
        <v/>
      </c>
      <c r="E76" s="23" t="str">
        <f>IF(A76="","",VLOOKUP(A76,[1]令和3年度契約状況調査票!$F:$AR,9,FALSE))</f>
        <v/>
      </c>
      <c r="F76" s="26" t="str">
        <f>IF(A76="","",VLOOKUP(A76,[1]令和3年度契約状況調査票!$F:$AR,10,FALSE))</f>
        <v/>
      </c>
      <c r="G76" s="72" t="str">
        <f>IF(A76="","",VLOOKUP(A76,[1]令和3年度契約状況調査票!$F:$AR,30,FALSE))</f>
        <v/>
      </c>
      <c r="H76" s="28" t="str">
        <f>IF(A76="","",IF(VLOOKUP(A76,[1]令和3年度契約状況調査票!$F:$AR,20,FALSE)="②同種の他の契約の予定価格を類推されるおそれがあるため公表しない","同種の他の契約の予定価格を類推されるおそれがあるため公表しない",IF(VLOOKUP(A76,[1]令和3年度契約状況調査票!$F:$AR,20,FALSE)="－","－",IF(VLOOKUP(A76,[1]令和3年度契約状況調査票!$F:$AR,6,FALSE)&lt;&gt;"",TEXT(VLOOKUP(A76,[1]令和3年度契約状況調査票!$F:$AR,13,FALSE),"#,##0円")&amp;CHAR(10)&amp;"(A)",VLOOKUP(A76,[1]令和3年度契約状況調査票!$F:$AR,13,FALSE)))))</f>
        <v/>
      </c>
      <c r="I76" s="28" t="str">
        <f>IF(A76="","",VLOOKUP(A76,[1]令和3年度契約状況調査票!$F:$AR,14,FALSE))</f>
        <v/>
      </c>
      <c r="J76" s="30" t="str">
        <f>IF(A76="","",IF(VLOOKUP(A76,[1]令和3年度契約状況調査票!$F:$AR,20,FALSE)="②同種の他の契約の予定価格を類推されるおそれがあるため公表しない","－",IF(VLOOKUP(A76,[1]令和3年度契約状況調査票!$F:$AR,20,FALSE)="－","－",IF(VLOOKUP(A76,[1]令和3年度契約状況調査票!$F:$AR,6,FALSE)&lt;&gt;"",TEXT(VLOOKUP(A76,[1]令和3年度契約状況調査票!$F:$AR,16,FALSE),"#.0%")&amp;CHAR(10)&amp;"(B/A×100)",VLOOKUP(A76,[1]令和3年度契約状況調査票!$F:$AR,16,FALSE)))))</f>
        <v/>
      </c>
      <c r="K76" s="53"/>
      <c r="L76" s="30" t="str">
        <f>IF(A76="","",IF(VLOOKUP(A76,[1]令和3年度契約状況調査票!$F:$AR,26,FALSE)="①公益社団法人","公社",IF(VLOOKUP(A76,[1]令和3年度契約状況調査票!$F:$AR,26,FALSE)="②公益財団法人","公財","")))</f>
        <v/>
      </c>
      <c r="M76" s="30" t="str">
        <f>IF(A76="","",VLOOKUP(A76,[1]令和3年度契約状況調査票!$F:$AR,27,FALSE))</f>
        <v/>
      </c>
      <c r="N76" s="30" t="str">
        <f>IF(A76="","",IF(VLOOKUP(A76,[1]令和3年度契約状況調査票!$F:$AR,27,FALSE)="国所管",VLOOKUP(A76,[1]令和3年度契約状況調査票!$F:$AR,21,FALSE),""))</f>
        <v/>
      </c>
      <c r="O76" s="32" t="str">
        <f>IF(A76="","",IF(AND(Q76="○",P76="分担契約/単価契約"),"単価契約"&amp;CHAR(10)&amp;"予定調達総額 "&amp;TEXT(VLOOKUP(A76,[1]令和3年度契約状況調査票!$F:$AR,15,FALSE),"#,##0円")&amp;"(B)"&amp;CHAR(10)&amp;"分担契約"&amp;CHAR(10)&amp;VLOOKUP(A76,[1]令和3年度契約状況調査票!$F:$AR,31,FALSE),IF(AND(Q76="○",P76="分担契約"),"分担契約"&amp;CHAR(10)&amp;"契約総額 "&amp;TEXT(VLOOKUP(A76,[1]令和3年度契約状況調査票!$F:$AR,15,FALSE),"#,##0円")&amp;"(B)"&amp;CHAR(10)&amp;VLOOKUP(A76,[1]令和3年度契約状況調査票!$F:$AR,31,FALSE),(IF(P76="分担契約/単価契約","単価契約"&amp;CHAR(10)&amp;"予定調達総額 "&amp;TEXT(VLOOKUP(A76,[1]令和3年度契約状況調査票!$F:$AR,15,FALSE),"#,##0円")&amp;CHAR(10)&amp;"分担契約"&amp;CHAR(10)&amp;VLOOKUP(A76,[1]令和3年度契約状況調査票!$F:$AR,31,FALSE),IF(P76="分担契約","分担契約"&amp;CHAR(10)&amp;"契約総額 "&amp;TEXT(VLOOKUP(A76,[1]令和3年度契約状況調査票!$F:$AR,15,FALSE),"#,##0円")&amp;CHAR(10)&amp;VLOOKUP(A76,[1]令和3年度契約状況調査票!$F:$AR,31,FALSE),IF(P76="単価契約","単価契約"&amp;CHAR(10)&amp;"予定調達総額 "&amp;TEXT(VLOOKUP(A76,[1]令和3年度契約状況調査票!$F:$AR,15,FALSE),"#,##0円")&amp;CHAR(10)&amp;VLOOKUP(A76,[1]令和3年度契約状況調査票!$F:$AR,31,FALSE),VLOOKUP(A76,[1]令和3年度契約状況調査票!$F:$AR,31,FALSE))))))))</f>
        <v/>
      </c>
      <c r="P76" s="51" t="str">
        <f>IF(A76="","",VLOOKUP(A76,[1]令和3年度契約状況調査票!$F:$BY,52,FALSE))</f>
        <v/>
      </c>
    </row>
    <row r="77" spans="1:16" s="51" customFormat="1" ht="67.5" hidden="1" customHeight="1" x14ac:dyDescent="0.15">
      <c r="A77" s="66" t="str">
        <f>IF(MAX([1]令和3年度契約状況調査票!F70:F315)&gt;=ROW()-5,ROW()-5,"")</f>
        <v/>
      </c>
      <c r="B77" s="23" t="str">
        <f>IF(A77="","",VLOOKUP(A77,[1]令和3年度契約状況調査票!$F:$AR,4,FALSE))</f>
        <v/>
      </c>
      <c r="C77" s="24" t="str">
        <f>IF(A77="","",VLOOKUP(A77,[1]令和3年度契約状況調査票!$F:$AR,5,FALSE))</f>
        <v/>
      </c>
      <c r="D77" s="25" t="str">
        <f>IF(A77="","",VLOOKUP(A77,[1]令和3年度契約状況調査票!$F:$AR,8,FALSE))</f>
        <v/>
      </c>
      <c r="E77" s="23" t="str">
        <f>IF(A77="","",VLOOKUP(A77,[1]令和3年度契約状況調査票!$F:$AR,9,FALSE))</f>
        <v/>
      </c>
      <c r="F77" s="26" t="str">
        <f>IF(A77="","",VLOOKUP(A77,[1]令和3年度契約状況調査票!$F:$AR,10,FALSE))</f>
        <v/>
      </c>
      <c r="G77" s="72" t="str">
        <f>IF(A77="","",VLOOKUP(A77,[1]令和3年度契約状況調査票!$F:$AR,30,FALSE))</f>
        <v/>
      </c>
      <c r="H77" s="28" t="str">
        <f>IF(A77="","",IF(VLOOKUP(A77,[1]令和3年度契約状況調査票!$F:$AR,20,FALSE)="②同種の他の契約の予定価格を類推されるおそれがあるため公表しない","同種の他の契約の予定価格を類推されるおそれがあるため公表しない",IF(VLOOKUP(A77,[1]令和3年度契約状況調査票!$F:$AR,20,FALSE)="－","－",IF(VLOOKUP(A77,[1]令和3年度契約状況調査票!$F:$AR,6,FALSE)&lt;&gt;"",TEXT(VLOOKUP(A77,[1]令和3年度契約状況調査票!$F:$AR,13,FALSE),"#,##0円")&amp;CHAR(10)&amp;"(A)",VLOOKUP(A77,[1]令和3年度契約状況調査票!$F:$AR,13,FALSE)))))</f>
        <v/>
      </c>
      <c r="I77" s="28" t="str">
        <f>IF(A77="","",VLOOKUP(A77,[1]令和3年度契約状況調査票!$F:$AR,14,FALSE))</f>
        <v/>
      </c>
      <c r="J77" s="30" t="str">
        <f>IF(A77="","",IF(VLOOKUP(A77,[1]令和3年度契約状況調査票!$F:$AR,20,FALSE)="②同種の他の契約の予定価格を類推されるおそれがあるため公表しない","－",IF(VLOOKUP(A77,[1]令和3年度契約状況調査票!$F:$AR,20,FALSE)="－","－",IF(VLOOKUP(A77,[1]令和3年度契約状況調査票!$F:$AR,6,FALSE)&lt;&gt;"",TEXT(VLOOKUP(A77,[1]令和3年度契約状況調査票!$F:$AR,16,FALSE),"#.0%")&amp;CHAR(10)&amp;"(B/A×100)",VLOOKUP(A77,[1]令和3年度契約状況調査票!$F:$AR,16,FALSE)))))</f>
        <v/>
      </c>
      <c r="K77" s="53"/>
      <c r="L77" s="30" t="str">
        <f>IF(A77="","",IF(VLOOKUP(A77,[1]令和3年度契約状況調査票!$F:$AR,26,FALSE)="①公益社団法人","公社",IF(VLOOKUP(A77,[1]令和3年度契約状況調査票!$F:$AR,26,FALSE)="②公益財団法人","公財","")))</f>
        <v/>
      </c>
      <c r="M77" s="30" t="str">
        <f>IF(A77="","",VLOOKUP(A77,[1]令和3年度契約状況調査票!$F:$AR,27,FALSE))</f>
        <v/>
      </c>
      <c r="N77" s="30" t="str">
        <f>IF(A77="","",IF(VLOOKUP(A77,[1]令和3年度契約状況調査票!$F:$AR,27,FALSE)="国所管",VLOOKUP(A77,[1]令和3年度契約状況調査票!$F:$AR,21,FALSE),""))</f>
        <v/>
      </c>
      <c r="O77" s="32" t="str">
        <f>IF(A77="","",IF(AND(Q77="○",P77="分担契約/単価契約"),"単価契約"&amp;CHAR(10)&amp;"予定調達総額 "&amp;TEXT(VLOOKUP(A77,[1]令和3年度契約状況調査票!$F:$AR,15,FALSE),"#,##0円")&amp;"(B)"&amp;CHAR(10)&amp;"分担契約"&amp;CHAR(10)&amp;VLOOKUP(A77,[1]令和3年度契約状況調査票!$F:$AR,31,FALSE),IF(AND(Q77="○",P77="分担契約"),"分担契約"&amp;CHAR(10)&amp;"契約総額 "&amp;TEXT(VLOOKUP(A77,[1]令和3年度契約状況調査票!$F:$AR,15,FALSE),"#,##0円")&amp;"(B)"&amp;CHAR(10)&amp;VLOOKUP(A77,[1]令和3年度契約状況調査票!$F:$AR,31,FALSE),(IF(P77="分担契約/単価契約","単価契約"&amp;CHAR(10)&amp;"予定調達総額 "&amp;TEXT(VLOOKUP(A77,[1]令和3年度契約状況調査票!$F:$AR,15,FALSE),"#,##0円")&amp;CHAR(10)&amp;"分担契約"&amp;CHAR(10)&amp;VLOOKUP(A77,[1]令和3年度契約状況調査票!$F:$AR,31,FALSE),IF(P77="分担契約","分担契約"&amp;CHAR(10)&amp;"契約総額 "&amp;TEXT(VLOOKUP(A77,[1]令和3年度契約状況調査票!$F:$AR,15,FALSE),"#,##0円")&amp;CHAR(10)&amp;VLOOKUP(A77,[1]令和3年度契約状況調査票!$F:$AR,31,FALSE),IF(P77="単価契約","単価契約"&amp;CHAR(10)&amp;"予定調達総額 "&amp;TEXT(VLOOKUP(A77,[1]令和3年度契約状況調査票!$F:$AR,15,FALSE),"#,##0円")&amp;CHAR(10)&amp;VLOOKUP(A77,[1]令和3年度契約状況調査票!$F:$AR,31,FALSE),VLOOKUP(A77,[1]令和3年度契約状況調査票!$F:$AR,31,FALSE))))))))</f>
        <v/>
      </c>
      <c r="P77" s="51" t="str">
        <f>IF(A77="","",VLOOKUP(A77,[1]令和3年度契約状況調査票!$F:$BY,52,FALSE))</f>
        <v/>
      </c>
    </row>
    <row r="78" spans="1:16" s="51" customFormat="1" ht="67.5" hidden="1" customHeight="1" x14ac:dyDescent="0.15">
      <c r="A78" s="66" t="str">
        <f>IF(MAX([1]令和3年度契約状況調査票!F71:F316)&gt;=ROW()-5,ROW()-5,"")</f>
        <v/>
      </c>
      <c r="B78" s="23" t="str">
        <f>IF(A78="","",VLOOKUP(A78,[1]令和3年度契約状況調査票!$F:$AR,4,FALSE))</f>
        <v/>
      </c>
      <c r="C78" s="24" t="str">
        <f>IF(A78="","",VLOOKUP(A78,[1]令和3年度契約状況調査票!$F:$AR,5,FALSE))</f>
        <v/>
      </c>
      <c r="D78" s="25" t="str">
        <f>IF(A78="","",VLOOKUP(A78,[1]令和3年度契約状況調査票!$F:$AR,8,FALSE))</f>
        <v/>
      </c>
      <c r="E78" s="23" t="str">
        <f>IF(A78="","",VLOOKUP(A78,[1]令和3年度契約状況調査票!$F:$AR,9,FALSE))</f>
        <v/>
      </c>
      <c r="F78" s="26" t="str">
        <f>IF(A78="","",VLOOKUP(A78,[1]令和3年度契約状況調査票!$F:$AR,10,FALSE))</f>
        <v/>
      </c>
      <c r="G78" s="72" t="str">
        <f>IF(A78="","",VLOOKUP(A78,[1]令和3年度契約状況調査票!$F:$AR,30,FALSE))</f>
        <v/>
      </c>
      <c r="H78" s="28" t="str">
        <f>IF(A78="","",IF(VLOOKUP(A78,[1]令和3年度契約状況調査票!$F:$AR,20,FALSE)="②同種の他の契約の予定価格を類推されるおそれがあるため公表しない","同種の他の契約の予定価格を類推されるおそれがあるため公表しない",IF(VLOOKUP(A78,[1]令和3年度契約状況調査票!$F:$AR,20,FALSE)="－","－",IF(VLOOKUP(A78,[1]令和3年度契約状況調査票!$F:$AR,6,FALSE)&lt;&gt;"",TEXT(VLOOKUP(A78,[1]令和3年度契約状況調査票!$F:$AR,13,FALSE),"#,##0円")&amp;CHAR(10)&amp;"(A)",VLOOKUP(A78,[1]令和3年度契約状況調査票!$F:$AR,13,FALSE)))))</f>
        <v/>
      </c>
      <c r="I78" s="28" t="str">
        <f>IF(A78="","",VLOOKUP(A78,[1]令和3年度契約状況調査票!$F:$AR,14,FALSE))</f>
        <v/>
      </c>
      <c r="J78" s="30" t="str">
        <f>IF(A78="","",IF(VLOOKUP(A78,[1]令和3年度契約状況調査票!$F:$AR,20,FALSE)="②同種の他の契約の予定価格を類推されるおそれがあるため公表しない","－",IF(VLOOKUP(A78,[1]令和3年度契約状況調査票!$F:$AR,20,FALSE)="－","－",IF(VLOOKUP(A78,[1]令和3年度契約状況調査票!$F:$AR,6,FALSE)&lt;&gt;"",TEXT(VLOOKUP(A78,[1]令和3年度契約状況調査票!$F:$AR,16,FALSE),"#.0%")&amp;CHAR(10)&amp;"(B/A×100)",VLOOKUP(A78,[1]令和3年度契約状況調査票!$F:$AR,16,FALSE)))))</f>
        <v/>
      </c>
      <c r="K78" s="53"/>
      <c r="L78" s="30" t="str">
        <f>IF(A78="","",IF(VLOOKUP(A78,[1]令和3年度契約状況調査票!$F:$AR,26,FALSE)="①公益社団法人","公社",IF(VLOOKUP(A78,[1]令和3年度契約状況調査票!$F:$AR,26,FALSE)="②公益財団法人","公財","")))</f>
        <v/>
      </c>
      <c r="M78" s="30" t="str">
        <f>IF(A78="","",VLOOKUP(A78,[1]令和3年度契約状況調査票!$F:$AR,27,FALSE))</f>
        <v/>
      </c>
      <c r="N78" s="30" t="str">
        <f>IF(A78="","",IF(VLOOKUP(A78,[1]令和3年度契約状況調査票!$F:$AR,27,FALSE)="国所管",VLOOKUP(A78,[1]令和3年度契約状況調査票!$F:$AR,21,FALSE),""))</f>
        <v/>
      </c>
      <c r="O78" s="32" t="str">
        <f>IF(A78="","",IF(AND(Q78="○",P78="分担契約/単価契約"),"単価契約"&amp;CHAR(10)&amp;"予定調達総額 "&amp;TEXT(VLOOKUP(A78,[1]令和3年度契約状況調査票!$F:$AR,15,FALSE),"#,##0円")&amp;"(B)"&amp;CHAR(10)&amp;"分担契約"&amp;CHAR(10)&amp;VLOOKUP(A78,[1]令和3年度契約状況調査票!$F:$AR,31,FALSE),IF(AND(Q78="○",P78="分担契約"),"分担契約"&amp;CHAR(10)&amp;"契約総額 "&amp;TEXT(VLOOKUP(A78,[1]令和3年度契約状況調査票!$F:$AR,15,FALSE),"#,##0円")&amp;"(B)"&amp;CHAR(10)&amp;VLOOKUP(A78,[1]令和3年度契約状況調査票!$F:$AR,31,FALSE),(IF(P78="分担契約/単価契約","単価契約"&amp;CHAR(10)&amp;"予定調達総額 "&amp;TEXT(VLOOKUP(A78,[1]令和3年度契約状況調査票!$F:$AR,15,FALSE),"#,##0円")&amp;CHAR(10)&amp;"分担契約"&amp;CHAR(10)&amp;VLOOKUP(A78,[1]令和3年度契約状況調査票!$F:$AR,31,FALSE),IF(P78="分担契約","分担契約"&amp;CHAR(10)&amp;"契約総額 "&amp;TEXT(VLOOKUP(A78,[1]令和3年度契約状況調査票!$F:$AR,15,FALSE),"#,##0円")&amp;CHAR(10)&amp;VLOOKUP(A78,[1]令和3年度契約状況調査票!$F:$AR,31,FALSE),IF(P78="単価契約","単価契約"&amp;CHAR(10)&amp;"予定調達総額 "&amp;TEXT(VLOOKUP(A78,[1]令和3年度契約状況調査票!$F:$AR,15,FALSE),"#,##0円")&amp;CHAR(10)&amp;VLOOKUP(A78,[1]令和3年度契約状況調査票!$F:$AR,31,FALSE),VLOOKUP(A78,[1]令和3年度契約状況調査票!$F:$AR,31,FALSE))))))))</f>
        <v/>
      </c>
      <c r="P78" s="51" t="str">
        <f>IF(A78="","",VLOOKUP(A78,[1]令和3年度契約状況調査票!$F:$BY,52,FALSE))</f>
        <v/>
      </c>
    </row>
    <row r="79" spans="1:16" s="51" customFormat="1" ht="67.5" hidden="1" customHeight="1" x14ac:dyDescent="0.15">
      <c r="A79" s="66" t="str">
        <f>IF(MAX([1]令和3年度契約状況調査票!F72:F317)&gt;=ROW()-5,ROW()-5,"")</f>
        <v/>
      </c>
      <c r="B79" s="23" t="str">
        <f>IF(A79="","",VLOOKUP(A79,[1]令和3年度契約状況調査票!$F:$AR,4,FALSE))</f>
        <v/>
      </c>
      <c r="C79" s="24" t="str">
        <f>IF(A79="","",VLOOKUP(A79,[1]令和3年度契約状況調査票!$F:$AR,5,FALSE))</f>
        <v/>
      </c>
      <c r="D79" s="25" t="str">
        <f>IF(A79="","",VLOOKUP(A79,[1]令和3年度契約状況調査票!$F:$AR,8,FALSE))</f>
        <v/>
      </c>
      <c r="E79" s="23" t="str">
        <f>IF(A79="","",VLOOKUP(A79,[1]令和3年度契約状況調査票!$F:$AR,9,FALSE))</f>
        <v/>
      </c>
      <c r="F79" s="26" t="str">
        <f>IF(A79="","",VLOOKUP(A79,[1]令和3年度契約状況調査票!$F:$AR,10,FALSE))</f>
        <v/>
      </c>
      <c r="G79" s="72" t="str">
        <f>IF(A79="","",VLOOKUP(A79,[1]令和3年度契約状況調査票!$F:$AR,30,FALSE))</f>
        <v/>
      </c>
      <c r="H79" s="28" t="str">
        <f>IF(A79="","",IF(VLOOKUP(A79,[1]令和3年度契約状況調査票!$F:$AR,20,FALSE)="②同種の他の契約の予定価格を類推されるおそれがあるため公表しない","同種の他の契約の予定価格を類推されるおそれがあるため公表しない",IF(VLOOKUP(A79,[1]令和3年度契約状況調査票!$F:$AR,20,FALSE)="－","－",IF(VLOOKUP(A79,[1]令和3年度契約状況調査票!$F:$AR,6,FALSE)&lt;&gt;"",TEXT(VLOOKUP(A79,[1]令和3年度契約状況調査票!$F:$AR,13,FALSE),"#,##0円")&amp;CHAR(10)&amp;"(A)",VLOOKUP(A79,[1]令和3年度契約状況調査票!$F:$AR,13,FALSE)))))</f>
        <v/>
      </c>
      <c r="I79" s="28" t="str">
        <f>IF(A79="","",VLOOKUP(A79,[1]令和3年度契約状況調査票!$F:$AR,14,FALSE))</f>
        <v/>
      </c>
      <c r="J79" s="30" t="str">
        <f>IF(A79="","",IF(VLOOKUP(A79,[1]令和3年度契約状況調査票!$F:$AR,20,FALSE)="②同種の他の契約の予定価格を類推されるおそれがあるため公表しない","－",IF(VLOOKUP(A79,[1]令和3年度契約状況調査票!$F:$AR,20,FALSE)="－","－",IF(VLOOKUP(A79,[1]令和3年度契約状況調査票!$F:$AR,6,FALSE)&lt;&gt;"",TEXT(VLOOKUP(A79,[1]令和3年度契約状況調査票!$F:$AR,16,FALSE),"#.0%")&amp;CHAR(10)&amp;"(B/A×100)",VLOOKUP(A79,[1]令和3年度契約状況調査票!$F:$AR,16,FALSE)))))</f>
        <v/>
      </c>
      <c r="K79" s="53"/>
      <c r="L79" s="30" t="str">
        <f>IF(A79="","",IF(VLOOKUP(A79,[1]令和3年度契約状況調査票!$F:$AR,26,FALSE)="①公益社団法人","公社",IF(VLOOKUP(A79,[1]令和3年度契約状況調査票!$F:$AR,26,FALSE)="②公益財団法人","公財","")))</f>
        <v/>
      </c>
      <c r="M79" s="30" t="str">
        <f>IF(A79="","",VLOOKUP(A79,[1]令和3年度契約状況調査票!$F:$AR,27,FALSE))</f>
        <v/>
      </c>
      <c r="N79" s="30" t="str">
        <f>IF(A79="","",IF(VLOOKUP(A79,[1]令和3年度契約状況調査票!$F:$AR,27,FALSE)="国所管",VLOOKUP(A79,[1]令和3年度契約状況調査票!$F:$AR,21,FALSE),""))</f>
        <v/>
      </c>
      <c r="O79" s="32" t="str">
        <f>IF(A79="","",IF(AND(Q79="○",P79="分担契約/単価契約"),"単価契約"&amp;CHAR(10)&amp;"予定調達総額 "&amp;TEXT(VLOOKUP(A79,[1]令和3年度契約状況調査票!$F:$AR,15,FALSE),"#,##0円")&amp;"(B)"&amp;CHAR(10)&amp;"分担契約"&amp;CHAR(10)&amp;VLOOKUP(A79,[1]令和3年度契約状況調査票!$F:$AR,31,FALSE),IF(AND(Q79="○",P79="分担契約"),"分担契約"&amp;CHAR(10)&amp;"契約総額 "&amp;TEXT(VLOOKUP(A79,[1]令和3年度契約状況調査票!$F:$AR,15,FALSE),"#,##0円")&amp;"(B)"&amp;CHAR(10)&amp;VLOOKUP(A79,[1]令和3年度契約状況調査票!$F:$AR,31,FALSE),(IF(P79="分担契約/単価契約","単価契約"&amp;CHAR(10)&amp;"予定調達総額 "&amp;TEXT(VLOOKUP(A79,[1]令和3年度契約状況調査票!$F:$AR,15,FALSE),"#,##0円")&amp;CHAR(10)&amp;"分担契約"&amp;CHAR(10)&amp;VLOOKUP(A79,[1]令和3年度契約状況調査票!$F:$AR,31,FALSE),IF(P79="分担契約","分担契約"&amp;CHAR(10)&amp;"契約総額 "&amp;TEXT(VLOOKUP(A79,[1]令和3年度契約状況調査票!$F:$AR,15,FALSE),"#,##0円")&amp;CHAR(10)&amp;VLOOKUP(A79,[1]令和3年度契約状況調査票!$F:$AR,31,FALSE),IF(P79="単価契約","単価契約"&amp;CHAR(10)&amp;"予定調達総額 "&amp;TEXT(VLOOKUP(A79,[1]令和3年度契約状況調査票!$F:$AR,15,FALSE),"#,##0円")&amp;CHAR(10)&amp;VLOOKUP(A79,[1]令和3年度契約状況調査票!$F:$AR,31,FALSE),VLOOKUP(A79,[1]令和3年度契約状況調査票!$F:$AR,31,FALSE))))))))</f>
        <v/>
      </c>
      <c r="P79" s="51" t="str">
        <f>IF(A79="","",VLOOKUP(A79,[1]令和3年度契約状況調査票!$F:$BY,52,FALSE))</f>
        <v/>
      </c>
    </row>
    <row r="80" spans="1:16" s="51" customFormat="1" ht="67.5" hidden="1" customHeight="1" x14ac:dyDescent="0.15">
      <c r="A80" s="66" t="str">
        <f>IF(MAX([1]令和3年度契約状況調査票!F73:F318)&gt;=ROW()-5,ROW()-5,"")</f>
        <v/>
      </c>
      <c r="B80" s="23" t="str">
        <f>IF(A80="","",VLOOKUP(A80,[1]令和3年度契約状況調査票!$F:$AR,4,FALSE))</f>
        <v/>
      </c>
      <c r="C80" s="24" t="str">
        <f>IF(A80="","",VLOOKUP(A80,[1]令和3年度契約状況調査票!$F:$AR,5,FALSE))</f>
        <v/>
      </c>
      <c r="D80" s="25" t="str">
        <f>IF(A80="","",VLOOKUP(A80,[1]令和3年度契約状況調査票!$F:$AR,8,FALSE))</f>
        <v/>
      </c>
      <c r="E80" s="23" t="str">
        <f>IF(A80="","",VLOOKUP(A80,[1]令和3年度契約状況調査票!$F:$AR,9,FALSE))</f>
        <v/>
      </c>
      <c r="F80" s="26" t="str">
        <f>IF(A80="","",VLOOKUP(A80,[1]令和3年度契約状況調査票!$F:$AR,10,FALSE))</f>
        <v/>
      </c>
      <c r="G80" s="72" t="str">
        <f>IF(A80="","",VLOOKUP(A80,[1]令和3年度契約状況調査票!$F:$AR,30,FALSE))</f>
        <v/>
      </c>
      <c r="H80" s="28" t="str">
        <f>IF(A80="","",IF(VLOOKUP(A80,[1]令和3年度契約状況調査票!$F:$AR,20,FALSE)="②同種の他の契約の予定価格を類推されるおそれがあるため公表しない","同種の他の契約の予定価格を類推されるおそれがあるため公表しない",IF(VLOOKUP(A80,[1]令和3年度契約状況調査票!$F:$AR,20,FALSE)="－","－",IF(VLOOKUP(A80,[1]令和3年度契約状況調査票!$F:$AR,6,FALSE)&lt;&gt;"",TEXT(VLOOKUP(A80,[1]令和3年度契約状況調査票!$F:$AR,13,FALSE),"#,##0円")&amp;CHAR(10)&amp;"(A)",VLOOKUP(A80,[1]令和3年度契約状況調査票!$F:$AR,13,FALSE)))))</f>
        <v/>
      </c>
      <c r="I80" s="28" t="str">
        <f>IF(A80="","",VLOOKUP(A80,[1]令和3年度契約状況調査票!$F:$AR,14,FALSE))</f>
        <v/>
      </c>
      <c r="J80" s="30" t="str">
        <f>IF(A80="","",IF(VLOOKUP(A80,[1]令和3年度契約状況調査票!$F:$AR,20,FALSE)="②同種の他の契約の予定価格を類推されるおそれがあるため公表しない","－",IF(VLOOKUP(A80,[1]令和3年度契約状況調査票!$F:$AR,20,FALSE)="－","－",IF(VLOOKUP(A80,[1]令和3年度契約状況調査票!$F:$AR,6,FALSE)&lt;&gt;"",TEXT(VLOOKUP(A80,[1]令和3年度契約状況調査票!$F:$AR,16,FALSE),"#.0%")&amp;CHAR(10)&amp;"(B/A×100)",VLOOKUP(A80,[1]令和3年度契約状況調査票!$F:$AR,16,FALSE)))))</f>
        <v/>
      </c>
      <c r="K80" s="53"/>
      <c r="L80" s="30" t="str">
        <f>IF(A80="","",IF(VLOOKUP(A80,[1]令和3年度契約状況調査票!$F:$AR,26,FALSE)="①公益社団法人","公社",IF(VLOOKUP(A80,[1]令和3年度契約状況調査票!$F:$AR,26,FALSE)="②公益財団法人","公財","")))</f>
        <v/>
      </c>
      <c r="M80" s="30" t="str">
        <f>IF(A80="","",VLOOKUP(A80,[1]令和3年度契約状況調査票!$F:$AR,27,FALSE))</f>
        <v/>
      </c>
      <c r="N80" s="30" t="str">
        <f>IF(A80="","",IF(VLOOKUP(A80,[1]令和3年度契約状況調査票!$F:$AR,27,FALSE)="国所管",VLOOKUP(A80,[1]令和3年度契約状況調査票!$F:$AR,21,FALSE),""))</f>
        <v/>
      </c>
      <c r="O80" s="32" t="str">
        <f>IF(A80="","",IF(AND(Q80="○",P80="分担契約/単価契約"),"単価契約"&amp;CHAR(10)&amp;"予定調達総額 "&amp;TEXT(VLOOKUP(A80,[1]令和3年度契約状況調査票!$F:$AR,15,FALSE),"#,##0円")&amp;"(B)"&amp;CHAR(10)&amp;"分担契約"&amp;CHAR(10)&amp;VLOOKUP(A80,[1]令和3年度契約状況調査票!$F:$AR,31,FALSE),IF(AND(Q80="○",P80="分担契約"),"分担契約"&amp;CHAR(10)&amp;"契約総額 "&amp;TEXT(VLOOKUP(A80,[1]令和3年度契約状況調査票!$F:$AR,15,FALSE),"#,##0円")&amp;"(B)"&amp;CHAR(10)&amp;VLOOKUP(A80,[1]令和3年度契約状況調査票!$F:$AR,31,FALSE),(IF(P80="分担契約/単価契約","単価契約"&amp;CHAR(10)&amp;"予定調達総額 "&amp;TEXT(VLOOKUP(A80,[1]令和3年度契約状況調査票!$F:$AR,15,FALSE),"#,##0円")&amp;CHAR(10)&amp;"分担契約"&amp;CHAR(10)&amp;VLOOKUP(A80,[1]令和3年度契約状況調査票!$F:$AR,31,FALSE),IF(P80="分担契約","分担契約"&amp;CHAR(10)&amp;"契約総額 "&amp;TEXT(VLOOKUP(A80,[1]令和3年度契約状況調査票!$F:$AR,15,FALSE),"#,##0円")&amp;CHAR(10)&amp;VLOOKUP(A80,[1]令和3年度契約状況調査票!$F:$AR,31,FALSE),IF(P80="単価契約","単価契約"&amp;CHAR(10)&amp;"予定調達総額 "&amp;TEXT(VLOOKUP(A80,[1]令和3年度契約状況調査票!$F:$AR,15,FALSE),"#,##0円")&amp;CHAR(10)&amp;VLOOKUP(A80,[1]令和3年度契約状況調査票!$F:$AR,31,FALSE),VLOOKUP(A80,[1]令和3年度契約状況調査票!$F:$AR,31,FALSE))))))))</f>
        <v/>
      </c>
      <c r="P80" s="51" t="str">
        <f>IF(A80="","",VLOOKUP(A80,[1]令和3年度契約状況調査票!$F:$BY,52,FALSE))</f>
        <v/>
      </c>
    </row>
    <row r="81" spans="1:16" s="51" customFormat="1" ht="67.5" hidden="1" customHeight="1" x14ac:dyDescent="0.15">
      <c r="A81" s="66" t="str">
        <f>IF(MAX([1]令和3年度契約状況調査票!F74:F319)&gt;=ROW()-5,ROW()-5,"")</f>
        <v/>
      </c>
      <c r="B81" s="23" t="str">
        <f>IF(A81="","",VLOOKUP(A81,[1]令和3年度契約状況調査票!$F:$AR,4,FALSE))</f>
        <v/>
      </c>
      <c r="C81" s="24" t="str">
        <f>IF(A81="","",VLOOKUP(A81,[1]令和3年度契約状況調査票!$F:$AR,5,FALSE))</f>
        <v/>
      </c>
      <c r="D81" s="25" t="str">
        <f>IF(A81="","",VLOOKUP(A81,[1]令和3年度契約状況調査票!$F:$AR,8,FALSE))</f>
        <v/>
      </c>
      <c r="E81" s="23" t="str">
        <f>IF(A81="","",VLOOKUP(A81,[1]令和3年度契約状況調査票!$F:$AR,9,FALSE))</f>
        <v/>
      </c>
      <c r="F81" s="26" t="str">
        <f>IF(A81="","",VLOOKUP(A81,[1]令和3年度契約状況調査票!$F:$AR,10,FALSE))</f>
        <v/>
      </c>
      <c r="G81" s="72" t="str">
        <f>IF(A81="","",VLOOKUP(A81,[1]令和3年度契約状況調査票!$F:$AR,30,FALSE))</f>
        <v/>
      </c>
      <c r="H81" s="28" t="str">
        <f>IF(A81="","",IF(VLOOKUP(A81,[1]令和3年度契約状況調査票!$F:$AR,20,FALSE)="②同種の他の契約の予定価格を類推されるおそれがあるため公表しない","同種の他の契約の予定価格を類推されるおそれがあるため公表しない",IF(VLOOKUP(A81,[1]令和3年度契約状況調査票!$F:$AR,20,FALSE)="－","－",IF(VLOOKUP(A81,[1]令和3年度契約状況調査票!$F:$AR,6,FALSE)&lt;&gt;"",TEXT(VLOOKUP(A81,[1]令和3年度契約状況調査票!$F:$AR,13,FALSE),"#,##0円")&amp;CHAR(10)&amp;"(A)",VLOOKUP(A81,[1]令和3年度契約状況調査票!$F:$AR,13,FALSE)))))</f>
        <v/>
      </c>
      <c r="I81" s="28" t="str">
        <f>IF(A81="","",VLOOKUP(A81,[1]令和3年度契約状況調査票!$F:$AR,14,FALSE))</f>
        <v/>
      </c>
      <c r="J81" s="30" t="str">
        <f>IF(A81="","",IF(VLOOKUP(A81,[1]令和3年度契約状況調査票!$F:$AR,20,FALSE)="②同種の他の契約の予定価格を類推されるおそれがあるため公表しない","－",IF(VLOOKUP(A81,[1]令和3年度契約状況調査票!$F:$AR,20,FALSE)="－","－",IF(VLOOKUP(A81,[1]令和3年度契約状況調査票!$F:$AR,6,FALSE)&lt;&gt;"",TEXT(VLOOKUP(A81,[1]令和3年度契約状況調査票!$F:$AR,16,FALSE),"#.0%")&amp;CHAR(10)&amp;"(B/A×100)",VLOOKUP(A81,[1]令和3年度契約状況調査票!$F:$AR,16,FALSE)))))</f>
        <v/>
      </c>
      <c r="K81" s="53"/>
      <c r="L81" s="30" t="str">
        <f>IF(A81="","",IF(VLOOKUP(A81,[1]令和3年度契約状況調査票!$F:$AR,26,FALSE)="①公益社団法人","公社",IF(VLOOKUP(A81,[1]令和3年度契約状況調査票!$F:$AR,26,FALSE)="②公益財団法人","公財","")))</f>
        <v/>
      </c>
      <c r="M81" s="30" t="str">
        <f>IF(A81="","",VLOOKUP(A81,[1]令和3年度契約状況調査票!$F:$AR,27,FALSE))</f>
        <v/>
      </c>
      <c r="N81" s="30" t="str">
        <f>IF(A81="","",IF(VLOOKUP(A81,[1]令和3年度契約状況調査票!$F:$AR,27,FALSE)="国所管",VLOOKUP(A81,[1]令和3年度契約状況調査票!$F:$AR,21,FALSE),""))</f>
        <v/>
      </c>
      <c r="O81" s="32" t="str">
        <f>IF(A81="","",IF(AND(Q81="○",P81="分担契約/単価契約"),"単価契約"&amp;CHAR(10)&amp;"予定調達総額 "&amp;TEXT(VLOOKUP(A81,[1]令和3年度契約状況調査票!$F:$AR,15,FALSE),"#,##0円")&amp;"(B)"&amp;CHAR(10)&amp;"分担契約"&amp;CHAR(10)&amp;VLOOKUP(A81,[1]令和3年度契約状況調査票!$F:$AR,31,FALSE),IF(AND(Q81="○",P81="分担契約"),"分担契約"&amp;CHAR(10)&amp;"契約総額 "&amp;TEXT(VLOOKUP(A81,[1]令和3年度契約状況調査票!$F:$AR,15,FALSE),"#,##0円")&amp;"(B)"&amp;CHAR(10)&amp;VLOOKUP(A81,[1]令和3年度契約状況調査票!$F:$AR,31,FALSE),(IF(P81="分担契約/単価契約","単価契約"&amp;CHAR(10)&amp;"予定調達総額 "&amp;TEXT(VLOOKUP(A81,[1]令和3年度契約状況調査票!$F:$AR,15,FALSE),"#,##0円")&amp;CHAR(10)&amp;"分担契約"&amp;CHAR(10)&amp;VLOOKUP(A81,[1]令和3年度契約状況調査票!$F:$AR,31,FALSE),IF(P81="分担契約","分担契約"&amp;CHAR(10)&amp;"契約総額 "&amp;TEXT(VLOOKUP(A81,[1]令和3年度契約状況調査票!$F:$AR,15,FALSE),"#,##0円")&amp;CHAR(10)&amp;VLOOKUP(A81,[1]令和3年度契約状況調査票!$F:$AR,31,FALSE),IF(P81="単価契約","単価契約"&amp;CHAR(10)&amp;"予定調達総額 "&amp;TEXT(VLOOKUP(A81,[1]令和3年度契約状況調査票!$F:$AR,15,FALSE),"#,##0円")&amp;CHAR(10)&amp;VLOOKUP(A81,[1]令和3年度契約状況調査票!$F:$AR,31,FALSE),VLOOKUP(A81,[1]令和3年度契約状況調査票!$F:$AR,31,FALSE))))))))</f>
        <v/>
      </c>
      <c r="P81" s="51" t="str">
        <f>IF(A81="","",VLOOKUP(A81,[1]令和3年度契約状況調査票!$F:$BY,52,FALSE))</f>
        <v/>
      </c>
    </row>
    <row r="82" spans="1:16" s="51" customFormat="1" ht="67.5" hidden="1" customHeight="1" x14ac:dyDescent="0.15">
      <c r="A82" s="66" t="str">
        <f>IF(MAX([1]令和3年度契約状況調査票!F75:F320)&gt;=ROW()-5,ROW()-5,"")</f>
        <v/>
      </c>
      <c r="B82" s="23" t="str">
        <f>IF(A82="","",VLOOKUP(A82,[1]令和3年度契約状況調査票!$F:$AR,4,FALSE))</f>
        <v/>
      </c>
      <c r="C82" s="24" t="str">
        <f>IF(A82="","",VLOOKUP(A82,[1]令和3年度契約状況調査票!$F:$AR,5,FALSE))</f>
        <v/>
      </c>
      <c r="D82" s="25" t="str">
        <f>IF(A82="","",VLOOKUP(A82,[1]令和3年度契約状況調査票!$F:$AR,8,FALSE))</f>
        <v/>
      </c>
      <c r="E82" s="23" t="str">
        <f>IF(A82="","",VLOOKUP(A82,[1]令和3年度契約状況調査票!$F:$AR,9,FALSE))</f>
        <v/>
      </c>
      <c r="F82" s="26" t="str">
        <f>IF(A82="","",VLOOKUP(A82,[1]令和3年度契約状況調査票!$F:$AR,10,FALSE))</f>
        <v/>
      </c>
      <c r="G82" s="72" t="str">
        <f>IF(A82="","",VLOOKUP(A82,[1]令和3年度契約状況調査票!$F:$AR,30,FALSE))</f>
        <v/>
      </c>
      <c r="H82" s="28" t="str">
        <f>IF(A82="","",IF(VLOOKUP(A82,[1]令和3年度契約状況調査票!$F:$AR,20,FALSE)="②同種の他の契約の予定価格を類推されるおそれがあるため公表しない","同種の他の契約の予定価格を類推されるおそれがあるため公表しない",IF(VLOOKUP(A82,[1]令和3年度契約状況調査票!$F:$AR,20,FALSE)="－","－",IF(VLOOKUP(A82,[1]令和3年度契約状況調査票!$F:$AR,6,FALSE)&lt;&gt;"",TEXT(VLOOKUP(A82,[1]令和3年度契約状況調査票!$F:$AR,13,FALSE),"#,##0円")&amp;CHAR(10)&amp;"(A)",VLOOKUP(A82,[1]令和3年度契約状況調査票!$F:$AR,13,FALSE)))))</f>
        <v/>
      </c>
      <c r="I82" s="28" t="str">
        <f>IF(A82="","",VLOOKUP(A82,[1]令和3年度契約状況調査票!$F:$AR,14,FALSE))</f>
        <v/>
      </c>
      <c r="J82" s="30" t="str">
        <f>IF(A82="","",IF(VLOOKUP(A82,[1]令和3年度契約状況調査票!$F:$AR,20,FALSE)="②同種の他の契約の予定価格を類推されるおそれがあるため公表しない","－",IF(VLOOKUP(A82,[1]令和3年度契約状況調査票!$F:$AR,20,FALSE)="－","－",IF(VLOOKUP(A82,[1]令和3年度契約状況調査票!$F:$AR,6,FALSE)&lt;&gt;"",TEXT(VLOOKUP(A82,[1]令和3年度契約状況調査票!$F:$AR,16,FALSE),"#.0%")&amp;CHAR(10)&amp;"(B/A×100)",VLOOKUP(A82,[1]令和3年度契約状況調査票!$F:$AR,16,FALSE)))))</f>
        <v/>
      </c>
      <c r="K82" s="53"/>
      <c r="L82" s="30" t="str">
        <f>IF(A82="","",IF(VLOOKUP(A82,[1]令和3年度契約状況調査票!$F:$AR,26,FALSE)="①公益社団法人","公社",IF(VLOOKUP(A82,[1]令和3年度契約状況調査票!$F:$AR,26,FALSE)="②公益財団法人","公財","")))</f>
        <v/>
      </c>
      <c r="M82" s="30" t="str">
        <f>IF(A82="","",VLOOKUP(A82,[1]令和3年度契約状況調査票!$F:$AR,27,FALSE))</f>
        <v/>
      </c>
      <c r="N82" s="30" t="str">
        <f>IF(A82="","",IF(VLOOKUP(A82,[1]令和3年度契約状況調査票!$F:$AR,27,FALSE)="国所管",VLOOKUP(A82,[1]令和3年度契約状況調査票!$F:$AR,21,FALSE),""))</f>
        <v/>
      </c>
      <c r="O82" s="32" t="str">
        <f>IF(A82="","",IF(AND(Q82="○",P82="分担契約/単価契約"),"単価契約"&amp;CHAR(10)&amp;"予定調達総額 "&amp;TEXT(VLOOKUP(A82,[1]令和3年度契約状況調査票!$F:$AR,15,FALSE),"#,##0円")&amp;"(B)"&amp;CHAR(10)&amp;"分担契約"&amp;CHAR(10)&amp;VLOOKUP(A82,[1]令和3年度契約状況調査票!$F:$AR,31,FALSE),IF(AND(Q82="○",P82="分担契約"),"分担契約"&amp;CHAR(10)&amp;"契約総額 "&amp;TEXT(VLOOKUP(A82,[1]令和3年度契約状況調査票!$F:$AR,15,FALSE),"#,##0円")&amp;"(B)"&amp;CHAR(10)&amp;VLOOKUP(A82,[1]令和3年度契約状況調査票!$F:$AR,31,FALSE),(IF(P82="分担契約/単価契約","単価契約"&amp;CHAR(10)&amp;"予定調達総額 "&amp;TEXT(VLOOKUP(A82,[1]令和3年度契約状況調査票!$F:$AR,15,FALSE),"#,##0円")&amp;CHAR(10)&amp;"分担契約"&amp;CHAR(10)&amp;VLOOKUP(A82,[1]令和3年度契約状況調査票!$F:$AR,31,FALSE),IF(P82="分担契約","分担契約"&amp;CHAR(10)&amp;"契約総額 "&amp;TEXT(VLOOKUP(A82,[1]令和3年度契約状況調査票!$F:$AR,15,FALSE),"#,##0円")&amp;CHAR(10)&amp;VLOOKUP(A82,[1]令和3年度契約状況調査票!$F:$AR,31,FALSE),IF(P82="単価契約","単価契約"&amp;CHAR(10)&amp;"予定調達総額 "&amp;TEXT(VLOOKUP(A82,[1]令和3年度契約状況調査票!$F:$AR,15,FALSE),"#,##0円")&amp;CHAR(10)&amp;VLOOKUP(A82,[1]令和3年度契約状況調査票!$F:$AR,31,FALSE),VLOOKUP(A82,[1]令和3年度契約状況調査票!$F:$AR,31,FALSE))))))))</f>
        <v/>
      </c>
      <c r="P82" s="51" t="str">
        <f>IF(A82="","",VLOOKUP(A82,[1]令和3年度契約状況調査票!$F:$BY,52,FALSE))</f>
        <v/>
      </c>
    </row>
    <row r="83" spans="1:16" s="51" customFormat="1" ht="67.5" hidden="1" customHeight="1" x14ac:dyDescent="0.15">
      <c r="A83" s="66" t="str">
        <f>IF(MAX([1]令和3年度契約状況調査票!F76:F321)&gt;=ROW()-5,ROW()-5,"")</f>
        <v/>
      </c>
      <c r="B83" s="23" t="str">
        <f>IF(A83="","",VLOOKUP(A83,[1]令和3年度契約状況調査票!$F:$AR,4,FALSE))</f>
        <v/>
      </c>
      <c r="C83" s="24" t="str">
        <f>IF(A83="","",VLOOKUP(A83,[1]令和3年度契約状況調査票!$F:$AR,5,FALSE))</f>
        <v/>
      </c>
      <c r="D83" s="25" t="str">
        <f>IF(A83="","",VLOOKUP(A83,[1]令和3年度契約状況調査票!$F:$AR,8,FALSE))</f>
        <v/>
      </c>
      <c r="E83" s="23" t="str">
        <f>IF(A83="","",VLOOKUP(A83,[1]令和3年度契約状況調査票!$F:$AR,9,FALSE))</f>
        <v/>
      </c>
      <c r="F83" s="26" t="str">
        <f>IF(A83="","",VLOOKUP(A83,[1]令和3年度契約状況調査票!$F:$AR,10,FALSE))</f>
        <v/>
      </c>
      <c r="G83" s="72" t="str">
        <f>IF(A83="","",VLOOKUP(A83,[1]令和3年度契約状況調査票!$F:$AR,30,FALSE))</f>
        <v/>
      </c>
      <c r="H83" s="28" t="str">
        <f>IF(A83="","",IF(VLOOKUP(A83,[1]令和3年度契約状況調査票!$F:$AR,20,FALSE)="②同種の他の契約の予定価格を類推されるおそれがあるため公表しない","同種の他の契約の予定価格を類推されるおそれがあるため公表しない",IF(VLOOKUP(A83,[1]令和3年度契約状況調査票!$F:$AR,20,FALSE)="－","－",IF(VLOOKUP(A83,[1]令和3年度契約状況調査票!$F:$AR,6,FALSE)&lt;&gt;"",TEXT(VLOOKUP(A83,[1]令和3年度契約状況調査票!$F:$AR,13,FALSE),"#,##0円")&amp;CHAR(10)&amp;"(A)",VLOOKUP(A83,[1]令和3年度契約状況調査票!$F:$AR,13,FALSE)))))</f>
        <v/>
      </c>
      <c r="I83" s="28" t="str">
        <f>IF(A83="","",VLOOKUP(A83,[1]令和3年度契約状況調査票!$F:$AR,14,FALSE))</f>
        <v/>
      </c>
      <c r="J83" s="30" t="str">
        <f>IF(A83="","",IF(VLOOKUP(A83,[1]令和3年度契約状況調査票!$F:$AR,20,FALSE)="②同種の他の契約の予定価格を類推されるおそれがあるため公表しない","－",IF(VLOOKUP(A83,[1]令和3年度契約状況調査票!$F:$AR,20,FALSE)="－","－",IF(VLOOKUP(A83,[1]令和3年度契約状況調査票!$F:$AR,6,FALSE)&lt;&gt;"",TEXT(VLOOKUP(A83,[1]令和3年度契約状況調査票!$F:$AR,16,FALSE),"#.0%")&amp;CHAR(10)&amp;"(B/A×100)",VLOOKUP(A83,[1]令和3年度契約状況調査票!$F:$AR,16,FALSE)))))</f>
        <v/>
      </c>
      <c r="K83" s="53"/>
      <c r="L83" s="30" t="str">
        <f>IF(A83="","",IF(VLOOKUP(A83,[1]令和3年度契約状況調査票!$F:$AR,26,FALSE)="①公益社団法人","公社",IF(VLOOKUP(A83,[1]令和3年度契約状況調査票!$F:$AR,26,FALSE)="②公益財団法人","公財","")))</f>
        <v/>
      </c>
      <c r="M83" s="30" t="str">
        <f>IF(A83="","",VLOOKUP(A83,[1]令和3年度契約状況調査票!$F:$AR,27,FALSE))</f>
        <v/>
      </c>
      <c r="N83" s="30" t="str">
        <f>IF(A83="","",IF(VLOOKUP(A83,[1]令和3年度契約状況調査票!$F:$AR,27,FALSE)="国所管",VLOOKUP(A83,[1]令和3年度契約状況調査票!$F:$AR,21,FALSE),""))</f>
        <v/>
      </c>
      <c r="O83" s="32" t="str">
        <f>IF(A83="","",IF(AND(Q83="○",P83="分担契約/単価契約"),"単価契約"&amp;CHAR(10)&amp;"予定調達総額 "&amp;TEXT(VLOOKUP(A83,[1]令和3年度契約状況調査票!$F:$AR,15,FALSE),"#,##0円")&amp;"(B)"&amp;CHAR(10)&amp;"分担契約"&amp;CHAR(10)&amp;VLOOKUP(A83,[1]令和3年度契約状況調査票!$F:$AR,31,FALSE),IF(AND(Q83="○",P83="分担契約"),"分担契約"&amp;CHAR(10)&amp;"契約総額 "&amp;TEXT(VLOOKUP(A83,[1]令和3年度契約状況調査票!$F:$AR,15,FALSE),"#,##0円")&amp;"(B)"&amp;CHAR(10)&amp;VLOOKUP(A83,[1]令和3年度契約状況調査票!$F:$AR,31,FALSE),(IF(P83="分担契約/単価契約","単価契約"&amp;CHAR(10)&amp;"予定調達総額 "&amp;TEXT(VLOOKUP(A83,[1]令和3年度契約状況調査票!$F:$AR,15,FALSE),"#,##0円")&amp;CHAR(10)&amp;"分担契約"&amp;CHAR(10)&amp;VLOOKUP(A83,[1]令和3年度契約状況調査票!$F:$AR,31,FALSE),IF(P83="分担契約","分担契約"&amp;CHAR(10)&amp;"契約総額 "&amp;TEXT(VLOOKUP(A83,[1]令和3年度契約状況調査票!$F:$AR,15,FALSE),"#,##0円")&amp;CHAR(10)&amp;VLOOKUP(A83,[1]令和3年度契約状況調査票!$F:$AR,31,FALSE),IF(P83="単価契約","単価契約"&amp;CHAR(10)&amp;"予定調達総額 "&amp;TEXT(VLOOKUP(A83,[1]令和3年度契約状況調査票!$F:$AR,15,FALSE),"#,##0円")&amp;CHAR(10)&amp;VLOOKUP(A83,[1]令和3年度契約状況調査票!$F:$AR,31,FALSE),VLOOKUP(A83,[1]令和3年度契約状況調査票!$F:$AR,31,FALSE))))))))</f>
        <v/>
      </c>
      <c r="P83" s="51" t="str">
        <f>IF(A83="","",VLOOKUP(A83,[1]令和3年度契約状況調査票!$F:$BY,52,FALSE))</f>
        <v/>
      </c>
    </row>
    <row r="84" spans="1:16" s="51" customFormat="1" ht="67.5" hidden="1" customHeight="1" x14ac:dyDescent="0.15">
      <c r="A84" s="66" t="str">
        <f>IF(MAX([1]令和3年度契約状況調査票!F77:F322)&gt;=ROW()-5,ROW()-5,"")</f>
        <v/>
      </c>
      <c r="B84" s="23" t="str">
        <f>IF(A84="","",VLOOKUP(A84,[1]令和3年度契約状況調査票!$F:$AR,4,FALSE))</f>
        <v/>
      </c>
      <c r="C84" s="24" t="str">
        <f>IF(A84="","",VLOOKUP(A84,[1]令和3年度契約状況調査票!$F:$AR,5,FALSE))</f>
        <v/>
      </c>
      <c r="D84" s="25" t="str">
        <f>IF(A84="","",VLOOKUP(A84,[1]令和3年度契約状況調査票!$F:$AR,8,FALSE))</f>
        <v/>
      </c>
      <c r="E84" s="23" t="str">
        <f>IF(A84="","",VLOOKUP(A84,[1]令和3年度契約状況調査票!$F:$AR,9,FALSE))</f>
        <v/>
      </c>
      <c r="F84" s="26" t="str">
        <f>IF(A84="","",VLOOKUP(A84,[1]令和3年度契約状況調査票!$F:$AR,10,FALSE))</f>
        <v/>
      </c>
      <c r="G84" s="72" t="str">
        <f>IF(A84="","",VLOOKUP(A84,[1]令和3年度契約状況調査票!$F:$AR,30,FALSE))</f>
        <v/>
      </c>
      <c r="H84" s="28" t="str">
        <f>IF(A84="","",IF(VLOOKUP(A84,[1]令和3年度契約状況調査票!$F:$AR,20,FALSE)="②同種の他の契約の予定価格を類推されるおそれがあるため公表しない","同種の他の契約の予定価格を類推されるおそれがあるため公表しない",IF(VLOOKUP(A84,[1]令和3年度契約状況調査票!$F:$AR,20,FALSE)="－","－",IF(VLOOKUP(A84,[1]令和3年度契約状況調査票!$F:$AR,6,FALSE)&lt;&gt;"",TEXT(VLOOKUP(A84,[1]令和3年度契約状況調査票!$F:$AR,13,FALSE),"#,##0円")&amp;CHAR(10)&amp;"(A)",VLOOKUP(A84,[1]令和3年度契約状況調査票!$F:$AR,13,FALSE)))))</f>
        <v/>
      </c>
      <c r="I84" s="28" t="str">
        <f>IF(A84="","",VLOOKUP(A84,[1]令和3年度契約状況調査票!$F:$AR,14,FALSE))</f>
        <v/>
      </c>
      <c r="J84" s="30" t="str">
        <f>IF(A84="","",IF(VLOOKUP(A84,[1]令和3年度契約状況調査票!$F:$AR,20,FALSE)="②同種の他の契約の予定価格を類推されるおそれがあるため公表しない","－",IF(VLOOKUP(A84,[1]令和3年度契約状況調査票!$F:$AR,20,FALSE)="－","－",IF(VLOOKUP(A84,[1]令和3年度契約状況調査票!$F:$AR,6,FALSE)&lt;&gt;"",TEXT(VLOOKUP(A84,[1]令和3年度契約状況調査票!$F:$AR,16,FALSE),"#.0%")&amp;CHAR(10)&amp;"(B/A×100)",VLOOKUP(A84,[1]令和3年度契約状況調査票!$F:$AR,16,FALSE)))))</f>
        <v/>
      </c>
      <c r="K84" s="53"/>
      <c r="L84" s="30" t="str">
        <f>IF(A84="","",IF(VLOOKUP(A84,[1]令和3年度契約状況調査票!$F:$AR,26,FALSE)="①公益社団法人","公社",IF(VLOOKUP(A84,[1]令和3年度契約状況調査票!$F:$AR,26,FALSE)="②公益財団法人","公財","")))</f>
        <v/>
      </c>
      <c r="M84" s="30" t="str">
        <f>IF(A84="","",VLOOKUP(A84,[1]令和3年度契約状況調査票!$F:$AR,27,FALSE))</f>
        <v/>
      </c>
      <c r="N84" s="30" t="str">
        <f>IF(A84="","",IF(VLOOKUP(A84,[1]令和3年度契約状況調査票!$F:$AR,27,FALSE)="国所管",VLOOKUP(A84,[1]令和3年度契約状況調査票!$F:$AR,21,FALSE),""))</f>
        <v/>
      </c>
      <c r="O84" s="32" t="str">
        <f>IF(A84="","",IF(AND(Q84="○",P84="分担契約/単価契約"),"単価契約"&amp;CHAR(10)&amp;"予定調達総額 "&amp;TEXT(VLOOKUP(A84,[1]令和3年度契約状況調査票!$F:$AR,15,FALSE),"#,##0円")&amp;"(B)"&amp;CHAR(10)&amp;"分担契約"&amp;CHAR(10)&amp;VLOOKUP(A84,[1]令和3年度契約状況調査票!$F:$AR,31,FALSE),IF(AND(Q84="○",P84="分担契約"),"分担契約"&amp;CHAR(10)&amp;"契約総額 "&amp;TEXT(VLOOKUP(A84,[1]令和3年度契約状況調査票!$F:$AR,15,FALSE),"#,##0円")&amp;"(B)"&amp;CHAR(10)&amp;VLOOKUP(A84,[1]令和3年度契約状況調査票!$F:$AR,31,FALSE),(IF(P84="分担契約/単価契約","単価契約"&amp;CHAR(10)&amp;"予定調達総額 "&amp;TEXT(VLOOKUP(A84,[1]令和3年度契約状況調査票!$F:$AR,15,FALSE),"#,##0円")&amp;CHAR(10)&amp;"分担契約"&amp;CHAR(10)&amp;VLOOKUP(A84,[1]令和3年度契約状況調査票!$F:$AR,31,FALSE),IF(P84="分担契約","分担契約"&amp;CHAR(10)&amp;"契約総額 "&amp;TEXT(VLOOKUP(A84,[1]令和3年度契約状況調査票!$F:$AR,15,FALSE),"#,##0円")&amp;CHAR(10)&amp;VLOOKUP(A84,[1]令和3年度契約状況調査票!$F:$AR,31,FALSE),IF(P84="単価契約","単価契約"&amp;CHAR(10)&amp;"予定調達総額 "&amp;TEXT(VLOOKUP(A84,[1]令和3年度契約状況調査票!$F:$AR,15,FALSE),"#,##0円")&amp;CHAR(10)&amp;VLOOKUP(A84,[1]令和3年度契約状況調査票!$F:$AR,31,FALSE),VLOOKUP(A84,[1]令和3年度契約状況調査票!$F:$AR,31,FALSE))))))))</f>
        <v/>
      </c>
      <c r="P84" s="51" t="str">
        <f>IF(A84="","",VLOOKUP(A84,[1]令和3年度契約状況調査票!$F:$BY,52,FALSE))</f>
        <v/>
      </c>
    </row>
    <row r="85" spans="1:16" s="51" customFormat="1" ht="67.5" hidden="1" customHeight="1" x14ac:dyDescent="0.15">
      <c r="A85" s="66" t="str">
        <f>IF(MAX([1]令和3年度契約状況調査票!F78:F323)&gt;=ROW()-5,ROW()-5,"")</f>
        <v/>
      </c>
      <c r="B85" s="23" t="str">
        <f>IF(A85="","",VLOOKUP(A85,[1]令和3年度契約状況調査票!$F:$AR,4,FALSE))</f>
        <v/>
      </c>
      <c r="C85" s="24" t="str">
        <f>IF(A85="","",VLOOKUP(A85,[1]令和3年度契約状況調査票!$F:$AR,5,FALSE))</f>
        <v/>
      </c>
      <c r="D85" s="25" t="str">
        <f>IF(A85="","",VLOOKUP(A85,[1]令和3年度契約状況調査票!$F:$AR,8,FALSE))</f>
        <v/>
      </c>
      <c r="E85" s="23" t="str">
        <f>IF(A85="","",VLOOKUP(A85,[1]令和3年度契約状況調査票!$F:$AR,9,FALSE))</f>
        <v/>
      </c>
      <c r="F85" s="26" t="str">
        <f>IF(A85="","",VLOOKUP(A85,[1]令和3年度契約状況調査票!$F:$AR,10,FALSE))</f>
        <v/>
      </c>
      <c r="G85" s="72" t="str">
        <f>IF(A85="","",VLOOKUP(A85,[1]令和3年度契約状況調査票!$F:$AR,30,FALSE))</f>
        <v/>
      </c>
      <c r="H85" s="28" t="str">
        <f>IF(A85="","",IF(VLOOKUP(A85,[1]令和3年度契約状況調査票!$F:$AR,20,FALSE)="②同種の他の契約の予定価格を類推されるおそれがあるため公表しない","同種の他の契約の予定価格を類推されるおそれがあるため公表しない",IF(VLOOKUP(A85,[1]令和3年度契約状況調査票!$F:$AR,20,FALSE)="－","－",IF(VLOOKUP(A85,[1]令和3年度契約状況調査票!$F:$AR,6,FALSE)&lt;&gt;"",TEXT(VLOOKUP(A85,[1]令和3年度契約状況調査票!$F:$AR,13,FALSE),"#,##0円")&amp;CHAR(10)&amp;"(A)",VLOOKUP(A85,[1]令和3年度契約状況調査票!$F:$AR,13,FALSE)))))</f>
        <v/>
      </c>
      <c r="I85" s="28" t="str">
        <f>IF(A85="","",VLOOKUP(A85,[1]令和3年度契約状況調査票!$F:$AR,14,FALSE))</f>
        <v/>
      </c>
      <c r="J85" s="30" t="str">
        <f>IF(A85="","",IF(VLOOKUP(A85,[1]令和3年度契約状況調査票!$F:$AR,20,FALSE)="②同種の他の契約の予定価格を類推されるおそれがあるため公表しない","－",IF(VLOOKUP(A85,[1]令和3年度契約状況調査票!$F:$AR,20,FALSE)="－","－",IF(VLOOKUP(A85,[1]令和3年度契約状況調査票!$F:$AR,6,FALSE)&lt;&gt;"",TEXT(VLOOKUP(A85,[1]令和3年度契約状況調査票!$F:$AR,16,FALSE),"#.0%")&amp;CHAR(10)&amp;"(B/A×100)",VLOOKUP(A85,[1]令和3年度契約状況調査票!$F:$AR,16,FALSE)))))</f>
        <v/>
      </c>
      <c r="K85" s="53"/>
      <c r="L85" s="30" t="str">
        <f>IF(A85="","",IF(VLOOKUP(A85,[1]令和3年度契約状況調査票!$F:$AR,26,FALSE)="①公益社団法人","公社",IF(VLOOKUP(A85,[1]令和3年度契約状況調査票!$F:$AR,26,FALSE)="②公益財団法人","公財","")))</f>
        <v/>
      </c>
      <c r="M85" s="30" t="str">
        <f>IF(A85="","",VLOOKUP(A85,[1]令和3年度契約状況調査票!$F:$AR,27,FALSE))</f>
        <v/>
      </c>
      <c r="N85" s="30" t="str">
        <f>IF(A85="","",IF(VLOOKUP(A85,[1]令和3年度契約状況調査票!$F:$AR,27,FALSE)="国所管",VLOOKUP(A85,[1]令和3年度契約状況調査票!$F:$AR,21,FALSE),""))</f>
        <v/>
      </c>
      <c r="O85" s="32" t="str">
        <f>IF(A85="","",IF(AND(Q85="○",P85="分担契約/単価契約"),"単価契約"&amp;CHAR(10)&amp;"予定調達総額 "&amp;TEXT(VLOOKUP(A85,[1]令和3年度契約状況調査票!$F:$AR,15,FALSE),"#,##0円")&amp;"(B)"&amp;CHAR(10)&amp;"分担契約"&amp;CHAR(10)&amp;VLOOKUP(A85,[1]令和3年度契約状況調査票!$F:$AR,31,FALSE),IF(AND(Q85="○",P85="分担契約"),"分担契約"&amp;CHAR(10)&amp;"契約総額 "&amp;TEXT(VLOOKUP(A85,[1]令和3年度契約状況調査票!$F:$AR,15,FALSE),"#,##0円")&amp;"(B)"&amp;CHAR(10)&amp;VLOOKUP(A85,[1]令和3年度契約状況調査票!$F:$AR,31,FALSE),(IF(P85="分担契約/単価契約","単価契約"&amp;CHAR(10)&amp;"予定調達総額 "&amp;TEXT(VLOOKUP(A85,[1]令和3年度契約状況調査票!$F:$AR,15,FALSE),"#,##0円")&amp;CHAR(10)&amp;"分担契約"&amp;CHAR(10)&amp;VLOOKUP(A85,[1]令和3年度契約状況調査票!$F:$AR,31,FALSE),IF(P85="分担契約","分担契約"&amp;CHAR(10)&amp;"契約総額 "&amp;TEXT(VLOOKUP(A85,[1]令和3年度契約状況調査票!$F:$AR,15,FALSE),"#,##0円")&amp;CHAR(10)&amp;VLOOKUP(A85,[1]令和3年度契約状況調査票!$F:$AR,31,FALSE),IF(P85="単価契約","単価契約"&amp;CHAR(10)&amp;"予定調達総額 "&amp;TEXT(VLOOKUP(A85,[1]令和3年度契約状況調査票!$F:$AR,15,FALSE),"#,##0円")&amp;CHAR(10)&amp;VLOOKUP(A85,[1]令和3年度契約状況調査票!$F:$AR,31,FALSE),VLOOKUP(A85,[1]令和3年度契約状況調査票!$F:$AR,31,FALSE))))))))</f>
        <v/>
      </c>
      <c r="P85" s="51" t="str">
        <f>IF(A85="","",VLOOKUP(A85,[1]令和3年度契約状況調査票!$F:$BY,52,FALSE))</f>
        <v/>
      </c>
    </row>
    <row r="86" spans="1:16" s="51" customFormat="1" ht="67.5" hidden="1" customHeight="1" x14ac:dyDescent="0.15">
      <c r="A86" s="66" t="str">
        <f>IF(MAX([1]令和3年度契約状況調査票!F79:F324)&gt;=ROW()-5,ROW()-5,"")</f>
        <v/>
      </c>
      <c r="B86" s="23" t="str">
        <f>IF(A86="","",VLOOKUP(A86,[1]令和3年度契約状況調査票!$F:$AR,4,FALSE))</f>
        <v/>
      </c>
      <c r="C86" s="24" t="str">
        <f>IF(A86="","",VLOOKUP(A86,[1]令和3年度契約状況調査票!$F:$AR,5,FALSE))</f>
        <v/>
      </c>
      <c r="D86" s="25" t="str">
        <f>IF(A86="","",VLOOKUP(A86,[1]令和3年度契約状況調査票!$F:$AR,8,FALSE))</f>
        <v/>
      </c>
      <c r="E86" s="23" t="str">
        <f>IF(A86="","",VLOOKUP(A86,[1]令和3年度契約状況調査票!$F:$AR,9,FALSE))</f>
        <v/>
      </c>
      <c r="F86" s="26" t="str">
        <f>IF(A86="","",VLOOKUP(A86,[1]令和3年度契約状況調査票!$F:$AR,10,FALSE))</f>
        <v/>
      </c>
      <c r="G86" s="72" t="str">
        <f>IF(A86="","",VLOOKUP(A86,[1]令和3年度契約状況調査票!$F:$AR,30,FALSE))</f>
        <v/>
      </c>
      <c r="H86" s="28" t="str">
        <f>IF(A86="","",IF(VLOOKUP(A86,[1]令和3年度契約状況調査票!$F:$AR,20,FALSE)="②同種の他の契約の予定価格を類推されるおそれがあるため公表しない","同種の他の契約の予定価格を類推されるおそれがあるため公表しない",IF(VLOOKUP(A86,[1]令和3年度契約状況調査票!$F:$AR,20,FALSE)="－","－",IF(VLOOKUP(A86,[1]令和3年度契約状況調査票!$F:$AR,6,FALSE)&lt;&gt;"",TEXT(VLOOKUP(A86,[1]令和3年度契約状況調査票!$F:$AR,13,FALSE),"#,##0円")&amp;CHAR(10)&amp;"(A)",VLOOKUP(A86,[1]令和3年度契約状況調査票!$F:$AR,13,FALSE)))))</f>
        <v/>
      </c>
      <c r="I86" s="28" t="str">
        <f>IF(A86="","",VLOOKUP(A86,[1]令和3年度契約状況調査票!$F:$AR,14,FALSE))</f>
        <v/>
      </c>
      <c r="J86" s="30" t="str">
        <f>IF(A86="","",IF(VLOOKUP(A86,[1]令和3年度契約状況調査票!$F:$AR,20,FALSE)="②同種の他の契約の予定価格を類推されるおそれがあるため公表しない","－",IF(VLOOKUP(A86,[1]令和3年度契約状況調査票!$F:$AR,20,FALSE)="－","－",IF(VLOOKUP(A86,[1]令和3年度契約状況調査票!$F:$AR,6,FALSE)&lt;&gt;"",TEXT(VLOOKUP(A86,[1]令和3年度契約状況調査票!$F:$AR,16,FALSE),"#.0%")&amp;CHAR(10)&amp;"(B/A×100)",VLOOKUP(A86,[1]令和3年度契約状況調査票!$F:$AR,16,FALSE)))))</f>
        <v/>
      </c>
      <c r="K86" s="53"/>
      <c r="L86" s="30" t="str">
        <f>IF(A86="","",IF(VLOOKUP(A86,[1]令和3年度契約状況調査票!$F:$AR,26,FALSE)="①公益社団法人","公社",IF(VLOOKUP(A86,[1]令和3年度契約状況調査票!$F:$AR,26,FALSE)="②公益財団法人","公財","")))</f>
        <v/>
      </c>
      <c r="M86" s="30" t="str">
        <f>IF(A86="","",VLOOKUP(A86,[1]令和3年度契約状況調査票!$F:$AR,27,FALSE))</f>
        <v/>
      </c>
      <c r="N86" s="30" t="str">
        <f>IF(A86="","",IF(VLOOKUP(A86,[1]令和3年度契約状況調査票!$F:$AR,27,FALSE)="国所管",VLOOKUP(A86,[1]令和3年度契約状況調査票!$F:$AR,21,FALSE),""))</f>
        <v/>
      </c>
      <c r="O86" s="32" t="str">
        <f>IF(A86="","",IF(AND(Q86="○",P86="分担契約/単価契約"),"単価契約"&amp;CHAR(10)&amp;"予定調達総額 "&amp;TEXT(VLOOKUP(A86,[1]令和3年度契約状況調査票!$F:$AR,15,FALSE),"#,##0円")&amp;"(B)"&amp;CHAR(10)&amp;"分担契約"&amp;CHAR(10)&amp;VLOOKUP(A86,[1]令和3年度契約状況調査票!$F:$AR,31,FALSE),IF(AND(Q86="○",P86="分担契約"),"分担契約"&amp;CHAR(10)&amp;"契約総額 "&amp;TEXT(VLOOKUP(A86,[1]令和3年度契約状況調査票!$F:$AR,15,FALSE),"#,##0円")&amp;"(B)"&amp;CHAR(10)&amp;VLOOKUP(A86,[1]令和3年度契約状況調査票!$F:$AR,31,FALSE),(IF(P86="分担契約/単価契約","単価契約"&amp;CHAR(10)&amp;"予定調達総額 "&amp;TEXT(VLOOKUP(A86,[1]令和3年度契約状況調査票!$F:$AR,15,FALSE),"#,##0円")&amp;CHAR(10)&amp;"分担契約"&amp;CHAR(10)&amp;VLOOKUP(A86,[1]令和3年度契約状況調査票!$F:$AR,31,FALSE),IF(P86="分担契約","分担契約"&amp;CHAR(10)&amp;"契約総額 "&amp;TEXT(VLOOKUP(A86,[1]令和3年度契約状況調査票!$F:$AR,15,FALSE),"#,##0円")&amp;CHAR(10)&amp;VLOOKUP(A86,[1]令和3年度契約状況調査票!$F:$AR,31,FALSE),IF(P86="単価契約","単価契約"&amp;CHAR(10)&amp;"予定調達総額 "&amp;TEXT(VLOOKUP(A86,[1]令和3年度契約状況調査票!$F:$AR,15,FALSE),"#,##0円")&amp;CHAR(10)&amp;VLOOKUP(A86,[1]令和3年度契約状況調査票!$F:$AR,31,FALSE),VLOOKUP(A86,[1]令和3年度契約状況調査票!$F:$AR,31,FALSE))))))))</f>
        <v/>
      </c>
      <c r="P86" s="51" t="str">
        <f>IF(A86="","",VLOOKUP(A86,[1]令和3年度契約状況調査票!$F:$BY,52,FALSE))</f>
        <v/>
      </c>
    </row>
    <row r="87" spans="1:16" s="51" customFormat="1" ht="60" hidden="1" customHeight="1" x14ac:dyDescent="0.15">
      <c r="A87" s="66" t="str">
        <f>IF(MAX([1]令和3年度契約状況調査票!F80:F325)&gt;=ROW()-5,ROW()-5,"")</f>
        <v/>
      </c>
      <c r="B87" s="23" t="str">
        <f>IF(A87="","",VLOOKUP(A87,[1]令和3年度契約状況調査票!$F:$AR,4,FALSE))</f>
        <v/>
      </c>
      <c r="C87" s="24" t="str">
        <f>IF(A87="","",VLOOKUP(A87,[1]令和3年度契約状況調査票!$F:$AR,5,FALSE))</f>
        <v/>
      </c>
      <c r="D87" s="25" t="str">
        <f>IF(A87="","",VLOOKUP(A87,[1]令和3年度契約状況調査票!$F:$AR,8,FALSE))</f>
        <v/>
      </c>
      <c r="E87" s="23" t="str">
        <f>IF(A87="","",VLOOKUP(A87,[1]令和3年度契約状況調査票!$F:$AR,9,FALSE))</f>
        <v/>
      </c>
      <c r="F87" s="26" t="str">
        <f>IF(A87="","",VLOOKUP(A87,[1]令和3年度契約状況調査票!$F:$AR,10,FALSE))</f>
        <v/>
      </c>
      <c r="G87" s="72" t="str">
        <f>IF(A87="","",VLOOKUP(A87,[1]令和3年度契約状況調査票!$F:$AR,30,FALSE))</f>
        <v/>
      </c>
      <c r="H87" s="28" t="str">
        <f>IF(A87="","",IF(VLOOKUP(A87,[1]令和3年度契約状況調査票!$F:$AR,20,FALSE)="②同種の他の契約の予定価格を類推されるおそれがあるため公表しない","同種の他の契約の予定価格を類推されるおそれがあるため公表しない",IF(VLOOKUP(A87,[1]令和3年度契約状況調査票!$F:$AR,20,FALSE)="－","－",IF(VLOOKUP(A87,[1]令和3年度契約状況調査票!$F:$AR,6,FALSE)&lt;&gt;"",TEXT(VLOOKUP(A87,[1]令和3年度契約状況調査票!$F:$AR,13,FALSE),"#,##0円")&amp;CHAR(10)&amp;"(A)",VLOOKUP(A87,[1]令和3年度契約状況調査票!$F:$AR,13,FALSE)))))</f>
        <v/>
      </c>
      <c r="I87" s="28" t="str">
        <f>IF(A87="","",VLOOKUP(A87,[1]令和3年度契約状況調査票!$F:$AR,14,FALSE))</f>
        <v/>
      </c>
      <c r="J87" s="30" t="str">
        <f>IF(A87="","",IF(VLOOKUP(A87,[1]令和3年度契約状況調査票!$F:$AR,20,FALSE)="②同種の他の契約の予定価格を類推されるおそれがあるため公表しない","－",IF(VLOOKUP(A87,[1]令和3年度契約状況調査票!$F:$AR,20,FALSE)="－","－",IF(VLOOKUP(A87,[1]令和3年度契約状況調査票!$F:$AR,6,FALSE)&lt;&gt;"",TEXT(VLOOKUP(A87,[1]令和3年度契約状況調査票!$F:$AR,16,FALSE),"#.0%")&amp;CHAR(10)&amp;"(B/A×100)",VLOOKUP(A87,[1]令和3年度契約状況調査票!$F:$AR,16,FALSE)))))</f>
        <v/>
      </c>
      <c r="K87" s="53"/>
      <c r="L87" s="30" t="str">
        <f>IF(A87="","",IF(VLOOKUP(A87,[1]令和3年度契約状況調査票!$F:$AR,26,FALSE)="①公益社団法人","公社",IF(VLOOKUP(A87,[1]令和3年度契約状況調査票!$F:$AR,26,FALSE)="②公益財団法人","公財","")))</f>
        <v/>
      </c>
      <c r="M87" s="30" t="str">
        <f>IF(A87="","",VLOOKUP(A87,[1]令和3年度契約状況調査票!$F:$AR,27,FALSE))</f>
        <v/>
      </c>
      <c r="N87" s="30" t="str">
        <f>IF(A87="","",IF(VLOOKUP(A87,[1]令和3年度契約状況調査票!$F:$AR,27,FALSE)="国所管",VLOOKUP(A87,[1]令和3年度契約状況調査票!$F:$AR,21,FALSE),""))</f>
        <v/>
      </c>
      <c r="O87" s="32" t="str">
        <f>IF(A87="","",IF(AND(Q87="○",P87="分担契約/単価契約"),"単価契約"&amp;CHAR(10)&amp;"予定調達総額 "&amp;TEXT(VLOOKUP(A87,[1]令和3年度契約状況調査票!$F:$AR,15,FALSE),"#,##0円")&amp;"(B)"&amp;CHAR(10)&amp;"分担契約"&amp;CHAR(10)&amp;VLOOKUP(A87,[1]令和3年度契約状況調査票!$F:$AR,31,FALSE),IF(AND(Q87="○",P87="分担契約"),"分担契約"&amp;CHAR(10)&amp;"契約総額 "&amp;TEXT(VLOOKUP(A87,[1]令和3年度契約状況調査票!$F:$AR,15,FALSE),"#,##0円")&amp;"(B)"&amp;CHAR(10)&amp;VLOOKUP(A87,[1]令和3年度契約状況調査票!$F:$AR,31,FALSE),(IF(P87="分担契約/単価契約","単価契約"&amp;CHAR(10)&amp;"予定調達総額 "&amp;TEXT(VLOOKUP(A87,[1]令和3年度契約状況調査票!$F:$AR,15,FALSE),"#,##0円")&amp;CHAR(10)&amp;"分担契約"&amp;CHAR(10)&amp;VLOOKUP(A87,[1]令和3年度契約状況調査票!$F:$AR,31,FALSE),IF(P87="分担契約","分担契約"&amp;CHAR(10)&amp;"契約総額 "&amp;TEXT(VLOOKUP(A87,[1]令和3年度契約状況調査票!$F:$AR,15,FALSE),"#,##0円")&amp;CHAR(10)&amp;VLOOKUP(A87,[1]令和3年度契約状況調査票!$F:$AR,31,FALSE),IF(P87="単価契約","単価契約"&amp;CHAR(10)&amp;"予定調達総額 "&amp;TEXT(VLOOKUP(A87,[1]令和3年度契約状況調査票!$F:$AR,15,FALSE),"#,##0円")&amp;CHAR(10)&amp;VLOOKUP(A87,[1]令和3年度契約状況調査票!$F:$AR,31,FALSE),VLOOKUP(A87,[1]令和3年度契約状況調査票!$F:$AR,31,FALSE))))))))</f>
        <v/>
      </c>
      <c r="P87" s="51" t="str">
        <f>IF(A87="","",VLOOKUP(A87,[1]令和3年度契約状況調査票!$F:$BY,52,FALSE))</f>
        <v/>
      </c>
    </row>
    <row r="88" spans="1:16" s="51" customFormat="1" ht="60" hidden="1" customHeight="1" x14ac:dyDescent="0.15">
      <c r="A88" s="66" t="str">
        <f>IF(MAX([1]令和3年度契約状況調査票!F81:F326)&gt;=ROW()-5,ROW()-5,"")</f>
        <v/>
      </c>
      <c r="B88" s="23" t="str">
        <f>IF(A88="","",VLOOKUP(A88,[1]令和3年度契約状況調査票!$F:$AR,4,FALSE))</f>
        <v/>
      </c>
      <c r="C88" s="24" t="str">
        <f>IF(A88="","",VLOOKUP(A88,[1]令和3年度契約状況調査票!$F:$AR,5,FALSE))</f>
        <v/>
      </c>
      <c r="D88" s="25" t="str">
        <f>IF(A88="","",VLOOKUP(A88,[1]令和3年度契約状況調査票!$F:$AR,8,FALSE))</f>
        <v/>
      </c>
      <c r="E88" s="23" t="str">
        <f>IF(A88="","",VLOOKUP(A88,[1]令和3年度契約状況調査票!$F:$AR,9,FALSE))</f>
        <v/>
      </c>
      <c r="F88" s="26" t="str">
        <f>IF(A88="","",VLOOKUP(A88,[1]令和3年度契約状況調査票!$F:$AR,10,FALSE))</f>
        <v/>
      </c>
      <c r="G88" s="72" t="str">
        <f>IF(A88="","",VLOOKUP(A88,[1]令和3年度契約状況調査票!$F:$AR,30,FALSE))</f>
        <v/>
      </c>
      <c r="H88" s="28" t="str">
        <f>IF(A88="","",IF(VLOOKUP(A88,[1]令和3年度契約状況調査票!$F:$AR,20,FALSE)="②同種の他の契約の予定価格を類推されるおそれがあるため公表しない","同種の他の契約の予定価格を類推されるおそれがあるため公表しない",IF(VLOOKUP(A88,[1]令和3年度契約状況調査票!$F:$AR,20,FALSE)="－","－",IF(VLOOKUP(A88,[1]令和3年度契約状況調査票!$F:$AR,6,FALSE)&lt;&gt;"",TEXT(VLOOKUP(A88,[1]令和3年度契約状況調査票!$F:$AR,13,FALSE),"#,##0円")&amp;CHAR(10)&amp;"(A)",VLOOKUP(A88,[1]令和3年度契約状況調査票!$F:$AR,13,FALSE)))))</f>
        <v/>
      </c>
      <c r="I88" s="28" t="str">
        <f>IF(A88="","",VLOOKUP(A88,[1]令和3年度契約状況調査票!$F:$AR,14,FALSE))</f>
        <v/>
      </c>
      <c r="J88" s="30" t="str">
        <f>IF(A88="","",IF(VLOOKUP(A88,[1]令和3年度契約状況調査票!$F:$AR,20,FALSE)="②同種の他の契約の予定価格を類推されるおそれがあるため公表しない","－",IF(VLOOKUP(A88,[1]令和3年度契約状況調査票!$F:$AR,20,FALSE)="－","－",IF(VLOOKUP(A88,[1]令和3年度契約状況調査票!$F:$AR,6,FALSE)&lt;&gt;"",TEXT(VLOOKUP(A88,[1]令和3年度契約状況調査票!$F:$AR,16,FALSE),"#.0%")&amp;CHAR(10)&amp;"(B/A×100)",VLOOKUP(A88,[1]令和3年度契約状況調査票!$F:$AR,16,FALSE)))))</f>
        <v/>
      </c>
      <c r="K88" s="53"/>
      <c r="L88" s="30" t="str">
        <f>IF(A88="","",IF(VLOOKUP(A88,[1]令和3年度契約状況調査票!$F:$AR,26,FALSE)="①公益社団法人","公社",IF(VLOOKUP(A88,[1]令和3年度契約状況調査票!$F:$AR,26,FALSE)="②公益財団法人","公財","")))</f>
        <v/>
      </c>
      <c r="M88" s="30" t="str">
        <f>IF(A88="","",VLOOKUP(A88,[1]令和3年度契約状況調査票!$F:$AR,27,FALSE))</f>
        <v/>
      </c>
      <c r="N88" s="30" t="str">
        <f>IF(A88="","",IF(VLOOKUP(A88,[1]令和3年度契約状況調査票!$F:$AR,27,FALSE)="国所管",VLOOKUP(A88,[1]令和3年度契約状況調査票!$F:$AR,21,FALSE),""))</f>
        <v/>
      </c>
      <c r="O88" s="32" t="str">
        <f>IF(A88="","",IF(AND(Q88="○",P88="分担契約/単価契約"),"単価契約"&amp;CHAR(10)&amp;"予定調達総額 "&amp;TEXT(VLOOKUP(A88,[1]令和3年度契約状況調査票!$F:$AR,15,FALSE),"#,##0円")&amp;"(B)"&amp;CHAR(10)&amp;"分担契約"&amp;CHAR(10)&amp;VLOOKUP(A88,[1]令和3年度契約状況調査票!$F:$AR,31,FALSE),IF(AND(Q88="○",P88="分担契約"),"分担契約"&amp;CHAR(10)&amp;"契約総額 "&amp;TEXT(VLOOKUP(A88,[1]令和3年度契約状況調査票!$F:$AR,15,FALSE),"#,##0円")&amp;"(B)"&amp;CHAR(10)&amp;VLOOKUP(A88,[1]令和3年度契約状況調査票!$F:$AR,31,FALSE),(IF(P88="分担契約/単価契約","単価契約"&amp;CHAR(10)&amp;"予定調達総額 "&amp;TEXT(VLOOKUP(A88,[1]令和3年度契約状況調査票!$F:$AR,15,FALSE),"#,##0円")&amp;CHAR(10)&amp;"分担契約"&amp;CHAR(10)&amp;VLOOKUP(A88,[1]令和3年度契約状況調査票!$F:$AR,31,FALSE),IF(P88="分担契約","分担契約"&amp;CHAR(10)&amp;"契約総額 "&amp;TEXT(VLOOKUP(A88,[1]令和3年度契約状況調査票!$F:$AR,15,FALSE),"#,##0円")&amp;CHAR(10)&amp;VLOOKUP(A88,[1]令和3年度契約状況調査票!$F:$AR,31,FALSE),IF(P88="単価契約","単価契約"&amp;CHAR(10)&amp;"予定調達総額 "&amp;TEXT(VLOOKUP(A88,[1]令和3年度契約状況調査票!$F:$AR,15,FALSE),"#,##0円")&amp;CHAR(10)&amp;VLOOKUP(A88,[1]令和3年度契約状況調査票!$F:$AR,31,FALSE),VLOOKUP(A88,[1]令和3年度契約状況調査票!$F:$AR,31,FALSE))))))))</f>
        <v/>
      </c>
      <c r="P88" s="51" t="str">
        <f>IF(A88="","",VLOOKUP(A88,[1]令和3年度契約状況調査票!$F:$BY,52,FALSE))</f>
        <v/>
      </c>
    </row>
    <row r="89" spans="1:16" s="51" customFormat="1" ht="60" hidden="1" customHeight="1" x14ac:dyDescent="0.15">
      <c r="A89" s="66" t="str">
        <f>IF(MAX([1]令和3年度契約状況調査票!F82:F327)&gt;=ROW()-5,ROW()-5,"")</f>
        <v/>
      </c>
      <c r="B89" s="23" t="str">
        <f>IF(A89="","",VLOOKUP(A89,[1]令和3年度契約状況調査票!$F:$AR,4,FALSE))</f>
        <v/>
      </c>
      <c r="C89" s="24" t="str">
        <f>IF(A89="","",VLOOKUP(A89,[1]令和3年度契約状況調査票!$F:$AR,5,FALSE))</f>
        <v/>
      </c>
      <c r="D89" s="25" t="str">
        <f>IF(A89="","",VLOOKUP(A89,[1]令和3年度契約状況調査票!$F:$AR,8,FALSE))</f>
        <v/>
      </c>
      <c r="E89" s="23" t="str">
        <f>IF(A89="","",VLOOKUP(A89,[1]令和3年度契約状況調査票!$F:$AR,9,FALSE))</f>
        <v/>
      </c>
      <c r="F89" s="26" t="str">
        <f>IF(A89="","",VLOOKUP(A89,[1]令和3年度契約状況調査票!$F:$AR,10,FALSE))</f>
        <v/>
      </c>
      <c r="G89" s="72" t="str">
        <f>IF(A89="","",VLOOKUP(A89,[1]令和3年度契約状況調査票!$F:$AR,30,FALSE))</f>
        <v/>
      </c>
      <c r="H89" s="28" t="str">
        <f>IF(A89="","",IF(VLOOKUP(A89,[1]令和3年度契約状況調査票!$F:$AR,20,FALSE)="②同種の他の契約の予定価格を類推されるおそれがあるため公表しない","同種の他の契約の予定価格を類推されるおそれがあるため公表しない",IF(VLOOKUP(A89,[1]令和3年度契約状況調査票!$F:$AR,20,FALSE)="－","－",IF(VLOOKUP(A89,[1]令和3年度契約状況調査票!$F:$AR,6,FALSE)&lt;&gt;"",TEXT(VLOOKUP(A89,[1]令和3年度契約状況調査票!$F:$AR,13,FALSE),"#,##0円")&amp;CHAR(10)&amp;"(A)",VLOOKUP(A89,[1]令和3年度契約状況調査票!$F:$AR,13,FALSE)))))</f>
        <v/>
      </c>
      <c r="I89" s="28" t="str">
        <f>IF(A89="","",VLOOKUP(A89,[1]令和3年度契約状況調査票!$F:$AR,14,FALSE))</f>
        <v/>
      </c>
      <c r="J89" s="30" t="str">
        <f>IF(A89="","",IF(VLOOKUP(A89,[1]令和3年度契約状況調査票!$F:$AR,20,FALSE)="②同種の他の契約の予定価格を類推されるおそれがあるため公表しない","－",IF(VLOOKUP(A89,[1]令和3年度契約状況調査票!$F:$AR,20,FALSE)="－","－",IF(VLOOKUP(A89,[1]令和3年度契約状況調査票!$F:$AR,6,FALSE)&lt;&gt;"",TEXT(VLOOKUP(A89,[1]令和3年度契約状況調査票!$F:$AR,16,FALSE),"#.0%")&amp;CHAR(10)&amp;"(B/A×100)",VLOOKUP(A89,[1]令和3年度契約状況調査票!$F:$AR,16,FALSE)))))</f>
        <v/>
      </c>
      <c r="K89" s="53"/>
      <c r="L89" s="30" t="str">
        <f>IF(A89="","",IF(VLOOKUP(A89,[1]令和3年度契約状況調査票!$F:$AR,26,FALSE)="①公益社団法人","公社",IF(VLOOKUP(A89,[1]令和3年度契約状況調査票!$F:$AR,26,FALSE)="②公益財団法人","公財","")))</f>
        <v/>
      </c>
      <c r="M89" s="30" t="str">
        <f>IF(A89="","",VLOOKUP(A89,[1]令和3年度契約状況調査票!$F:$AR,27,FALSE))</f>
        <v/>
      </c>
      <c r="N89" s="30" t="str">
        <f>IF(A89="","",IF(VLOOKUP(A89,[1]令和3年度契約状況調査票!$F:$AR,27,FALSE)="国所管",VLOOKUP(A89,[1]令和3年度契約状況調査票!$F:$AR,21,FALSE),""))</f>
        <v/>
      </c>
      <c r="O89" s="32" t="str">
        <f>IF(A89="","",IF(AND(Q89="○",P89="分担契約/単価契約"),"単価契約"&amp;CHAR(10)&amp;"予定調達総額 "&amp;TEXT(VLOOKUP(A89,[1]令和3年度契約状況調査票!$F:$AR,15,FALSE),"#,##0円")&amp;"(B)"&amp;CHAR(10)&amp;"分担契約"&amp;CHAR(10)&amp;VLOOKUP(A89,[1]令和3年度契約状況調査票!$F:$AR,31,FALSE),IF(AND(Q89="○",P89="分担契約"),"分担契約"&amp;CHAR(10)&amp;"契約総額 "&amp;TEXT(VLOOKUP(A89,[1]令和3年度契約状況調査票!$F:$AR,15,FALSE),"#,##0円")&amp;"(B)"&amp;CHAR(10)&amp;VLOOKUP(A89,[1]令和3年度契約状況調査票!$F:$AR,31,FALSE),(IF(P89="分担契約/単価契約","単価契約"&amp;CHAR(10)&amp;"予定調達総額 "&amp;TEXT(VLOOKUP(A89,[1]令和3年度契約状況調査票!$F:$AR,15,FALSE),"#,##0円")&amp;CHAR(10)&amp;"分担契約"&amp;CHAR(10)&amp;VLOOKUP(A89,[1]令和3年度契約状況調査票!$F:$AR,31,FALSE),IF(P89="分担契約","分担契約"&amp;CHAR(10)&amp;"契約総額 "&amp;TEXT(VLOOKUP(A89,[1]令和3年度契約状況調査票!$F:$AR,15,FALSE),"#,##0円")&amp;CHAR(10)&amp;VLOOKUP(A89,[1]令和3年度契約状況調査票!$F:$AR,31,FALSE),IF(P89="単価契約","単価契約"&amp;CHAR(10)&amp;"予定調達総額 "&amp;TEXT(VLOOKUP(A89,[1]令和3年度契約状況調査票!$F:$AR,15,FALSE),"#,##0円")&amp;CHAR(10)&amp;VLOOKUP(A89,[1]令和3年度契約状況調査票!$F:$AR,31,FALSE),VLOOKUP(A89,[1]令和3年度契約状況調査票!$F:$AR,31,FALSE))))))))</f>
        <v/>
      </c>
      <c r="P89" s="51" t="str">
        <f>IF(A89="","",VLOOKUP(A89,[1]令和3年度契約状況調査票!$F:$BY,52,FALSE))</f>
        <v/>
      </c>
    </row>
    <row r="90" spans="1:16" s="51" customFormat="1" ht="60" hidden="1" customHeight="1" x14ac:dyDescent="0.15">
      <c r="A90" s="66" t="str">
        <f>IF(MAX([1]令和3年度契約状況調査票!F83:F328)&gt;=ROW()-5,ROW()-5,"")</f>
        <v/>
      </c>
      <c r="B90" s="23" t="str">
        <f>IF(A90="","",VLOOKUP(A90,[1]令和3年度契約状況調査票!$F:$AR,4,FALSE))</f>
        <v/>
      </c>
      <c r="C90" s="24" t="str">
        <f>IF(A90="","",VLOOKUP(A90,[1]令和3年度契約状況調査票!$F:$AR,5,FALSE))</f>
        <v/>
      </c>
      <c r="D90" s="25" t="str">
        <f>IF(A90="","",VLOOKUP(A90,[1]令和3年度契約状況調査票!$F:$AR,8,FALSE))</f>
        <v/>
      </c>
      <c r="E90" s="23" t="str">
        <f>IF(A90="","",VLOOKUP(A90,[1]令和3年度契約状況調査票!$F:$AR,9,FALSE))</f>
        <v/>
      </c>
      <c r="F90" s="26" t="str">
        <f>IF(A90="","",VLOOKUP(A90,[1]令和3年度契約状況調査票!$F:$AR,10,FALSE))</f>
        <v/>
      </c>
      <c r="G90" s="72" t="str">
        <f>IF(A90="","",VLOOKUP(A90,[1]令和3年度契約状況調査票!$F:$AR,30,FALSE))</f>
        <v/>
      </c>
      <c r="H90" s="28" t="str">
        <f>IF(A90="","",IF(VLOOKUP(A90,[1]令和3年度契約状況調査票!$F:$AR,20,FALSE)="②同種の他の契約の予定価格を類推されるおそれがあるため公表しない","同種の他の契約の予定価格を類推されるおそれがあるため公表しない",IF(VLOOKUP(A90,[1]令和3年度契約状況調査票!$F:$AR,20,FALSE)="－","－",IF(VLOOKUP(A90,[1]令和3年度契約状況調査票!$F:$AR,6,FALSE)&lt;&gt;"",TEXT(VLOOKUP(A90,[1]令和3年度契約状況調査票!$F:$AR,13,FALSE),"#,##0円")&amp;CHAR(10)&amp;"(A)",VLOOKUP(A90,[1]令和3年度契約状況調査票!$F:$AR,13,FALSE)))))</f>
        <v/>
      </c>
      <c r="I90" s="28" t="str">
        <f>IF(A90="","",VLOOKUP(A90,[1]令和3年度契約状況調査票!$F:$AR,14,FALSE))</f>
        <v/>
      </c>
      <c r="J90" s="30" t="str">
        <f>IF(A90="","",IF(VLOOKUP(A90,[1]令和3年度契約状況調査票!$F:$AR,20,FALSE)="②同種の他の契約の予定価格を類推されるおそれがあるため公表しない","－",IF(VLOOKUP(A90,[1]令和3年度契約状況調査票!$F:$AR,20,FALSE)="－","－",IF(VLOOKUP(A90,[1]令和3年度契約状況調査票!$F:$AR,6,FALSE)&lt;&gt;"",TEXT(VLOOKUP(A90,[1]令和3年度契約状況調査票!$F:$AR,16,FALSE),"#.0%")&amp;CHAR(10)&amp;"(B/A×100)",VLOOKUP(A90,[1]令和3年度契約状況調査票!$F:$AR,16,FALSE)))))</f>
        <v/>
      </c>
      <c r="K90" s="53"/>
      <c r="L90" s="30" t="str">
        <f>IF(A90="","",IF(VLOOKUP(A90,[1]令和3年度契約状況調査票!$F:$AR,26,FALSE)="①公益社団法人","公社",IF(VLOOKUP(A90,[1]令和3年度契約状況調査票!$F:$AR,26,FALSE)="②公益財団法人","公財","")))</f>
        <v/>
      </c>
      <c r="M90" s="30" t="str">
        <f>IF(A90="","",VLOOKUP(A90,[1]令和3年度契約状況調査票!$F:$AR,27,FALSE))</f>
        <v/>
      </c>
      <c r="N90" s="30" t="str">
        <f>IF(A90="","",IF(VLOOKUP(A90,[1]令和3年度契約状況調査票!$F:$AR,27,FALSE)="国所管",VLOOKUP(A90,[1]令和3年度契約状況調査票!$F:$AR,21,FALSE),""))</f>
        <v/>
      </c>
      <c r="O90" s="32" t="str">
        <f>IF(A90="","",IF(AND(Q90="○",P90="分担契約/単価契約"),"単価契約"&amp;CHAR(10)&amp;"予定調達総額 "&amp;TEXT(VLOOKUP(A90,[1]令和3年度契約状況調査票!$F:$AR,15,FALSE),"#,##0円")&amp;"(B)"&amp;CHAR(10)&amp;"分担契約"&amp;CHAR(10)&amp;VLOOKUP(A90,[1]令和3年度契約状況調査票!$F:$AR,31,FALSE),IF(AND(Q90="○",P90="分担契約"),"分担契約"&amp;CHAR(10)&amp;"契約総額 "&amp;TEXT(VLOOKUP(A90,[1]令和3年度契約状況調査票!$F:$AR,15,FALSE),"#,##0円")&amp;"(B)"&amp;CHAR(10)&amp;VLOOKUP(A90,[1]令和3年度契約状況調査票!$F:$AR,31,FALSE),(IF(P90="分担契約/単価契約","単価契約"&amp;CHAR(10)&amp;"予定調達総額 "&amp;TEXT(VLOOKUP(A90,[1]令和3年度契約状況調査票!$F:$AR,15,FALSE),"#,##0円")&amp;CHAR(10)&amp;"分担契約"&amp;CHAR(10)&amp;VLOOKUP(A90,[1]令和3年度契約状況調査票!$F:$AR,31,FALSE),IF(P90="分担契約","分担契約"&amp;CHAR(10)&amp;"契約総額 "&amp;TEXT(VLOOKUP(A90,[1]令和3年度契約状況調査票!$F:$AR,15,FALSE),"#,##0円")&amp;CHAR(10)&amp;VLOOKUP(A90,[1]令和3年度契約状況調査票!$F:$AR,31,FALSE),IF(P90="単価契約","単価契約"&amp;CHAR(10)&amp;"予定調達総額 "&amp;TEXT(VLOOKUP(A90,[1]令和3年度契約状況調査票!$F:$AR,15,FALSE),"#,##0円")&amp;CHAR(10)&amp;VLOOKUP(A90,[1]令和3年度契約状況調査票!$F:$AR,31,FALSE),VLOOKUP(A90,[1]令和3年度契約状況調査票!$F:$AR,31,FALSE))))))))</f>
        <v/>
      </c>
      <c r="P90" s="51" t="str">
        <f>IF(A90="","",VLOOKUP(A90,[1]令和3年度契約状況調査票!$F:$BY,52,FALSE))</f>
        <v/>
      </c>
    </row>
    <row r="91" spans="1:16" s="51" customFormat="1" ht="60" hidden="1" customHeight="1" x14ac:dyDescent="0.15">
      <c r="A91" s="66" t="str">
        <f>IF(MAX([1]令和3年度契約状況調査票!F84:F329)&gt;=ROW()-5,ROW()-5,"")</f>
        <v/>
      </c>
      <c r="B91" s="23" t="str">
        <f>IF(A91="","",VLOOKUP(A91,[1]令和3年度契約状況調査票!$F:$AR,4,FALSE))</f>
        <v/>
      </c>
      <c r="C91" s="24" t="str">
        <f>IF(A91="","",VLOOKUP(A91,[1]令和3年度契約状況調査票!$F:$AR,5,FALSE))</f>
        <v/>
      </c>
      <c r="D91" s="25" t="str">
        <f>IF(A91="","",VLOOKUP(A91,[1]令和3年度契約状況調査票!$F:$AR,8,FALSE))</f>
        <v/>
      </c>
      <c r="E91" s="23" t="str">
        <f>IF(A91="","",VLOOKUP(A91,[1]令和3年度契約状況調査票!$F:$AR,9,FALSE))</f>
        <v/>
      </c>
      <c r="F91" s="26" t="str">
        <f>IF(A91="","",VLOOKUP(A91,[1]令和3年度契約状況調査票!$F:$AR,10,FALSE))</f>
        <v/>
      </c>
      <c r="G91" s="72" t="str">
        <f>IF(A91="","",VLOOKUP(A91,[1]令和3年度契約状況調査票!$F:$AR,30,FALSE))</f>
        <v/>
      </c>
      <c r="H91" s="28" t="str">
        <f>IF(A91="","",IF(VLOOKUP(A91,[1]令和3年度契約状況調査票!$F:$AR,20,FALSE)="②同種の他の契約の予定価格を類推されるおそれがあるため公表しない","同種の他の契約の予定価格を類推されるおそれがあるため公表しない",IF(VLOOKUP(A91,[1]令和3年度契約状況調査票!$F:$AR,20,FALSE)="－","－",IF(VLOOKUP(A91,[1]令和3年度契約状況調査票!$F:$AR,6,FALSE)&lt;&gt;"",TEXT(VLOOKUP(A91,[1]令和3年度契約状況調査票!$F:$AR,13,FALSE),"#,##0円")&amp;CHAR(10)&amp;"(A)",VLOOKUP(A91,[1]令和3年度契約状況調査票!$F:$AR,13,FALSE)))))</f>
        <v/>
      </c>
      <c r="I91" s="28" t="str">
        <f>IF(A91="","",VLOOKUP(A91,[1]令和3年度契約状況調査票!$F:$AR,14,FALSE))</f>
        <v/>
      </c>
      <c r="J91" s="30" t="str">
        <f>IF(A91="","",IF(VLOOKUP(A91,[1]令和3年度契約状況調査票!$F:$AR,20,FALSE)="②同種の他の契約の予定価格を類推されるおそれがあるため公表しない","－",IF(VLOOKUP(A91,[1]令和3年度契約状況調査票!$F:$AR,20,FALSE)="－","－",IF(VLOOKUP(A91,[1]令和3年度契約状況調査票!$F:$AR,6,FALSE)&lt;&gt;"",TEXT(VLOOKUP(A91,[1]令和3年度契約状況調査票!$F:$AR,16,FALSE),"#.0%")&amp;CHAR(10)&amp;"(B/A×100)",VLOOKUP(A91,[1]令和3年度契約状況調査票!$F:$AR,16,FALSE)))))</f>
        <v/>
      </c>
      <c r="K91" s="53"/>
      <c r="L91" s="30" t="str">
        <f>IF(A91="","",IF(VLOOKUP(A91,[1]令和3年度契約状況調査票!$F:$AR,26,FALSE)="①公益社団法人","公社",IF(VLOOKUP(A91,[1]令和3年度契約状況調査票!$F:$AR,26,FALSE)="②公益財団法人","公財","")))</f>
        <v/>
      </c>
      <c r="M91" s="30" t="str">
        <f>IF(A91="","",VLOOKUP(A91,[1]令和3年度契約状況調査票!$F:$AR,27,FALSE))</f>
        <v/>
      </c>
      <c r="N91" s="30" t="str">
        <f>IF(A91="","",IF(VLOOKUP(A91,[1]令和3年度契約状況調査票!$F:$AR,27,FALSE)="国所管",VLOOKUP(A91,[1]令和3年度契約状況調査票!$F:$AR,21,FALSE),""))</f>
        <v/>
      </c>
      <c r="O91" s="32" t="str">
        <f>IF(A91="","",IF(AND(Q91="○",P91="分担契約/単価契約"),"単価契約"&amp;CHAR(10)&amp;"予定調達総額 "&amp;TEXT(VLOOKUP(A91,[1]令和3年度契約状況調査票!$F:$AR,15,FALSE),"#,##0円")&amp;"(B)"&amp;CHAR(10)&amp;"分担契約"&amp;CHAR(10)&amp;VLOOKUP(A91,[1]令和3年度契約状況調査票!$F:$AR,31,FALSE),IF(AND(Q91="○",P91="分担契約"),"分担契約"&amp;CHAR(10)&amp;"契約総額 "&amp;TEXT(VLOOKUP(A91,[1]令和3年度契約状況調査票!$F:$AR,15,FALSE),"#,##0円")&amp;"(B)"&amp;CHAR(10)&amp;VLOOKUP(A91,[1]令和3年度契約状況調査票!$F:$AR,31,FALSE),(IF(P91="分担契約/単価契約","単価契約"&amp;CHAR(10)&amp;"予定調達総額 "&amp;TEXT(VLOOKUP(A91,[1]令和3年度契約状況調査票!$F:$AR,15,FALSE),"#,##0円")&amp;CHAR(10)&amp;"分担契約"&amp;CHAR(10)&amp;VLOOKUP(A91,[1]令和3年度契約状況調査票!$F:$AR,31,FALSE),IF(P91="分担契約","分担契約"&amp;CHAR(10)&amp;"契約総額 "&amp;TEXT(VLOOKUP(A91,[1]令和3年度契約状況調査票!$F:$AR,15,FALSE),"#,##0円")&amp;CHAR(10)&amp;VLOOKUP(A91,[1]令和3年度契約状況調査票!$F:$AR,31,FALSE),IF(P91="単価契約","単価契約"&amp;CHAR(10)&amp;"予定調達総額 "&amp;TEXT(VLOOKUP(A91,[1]令和3年度契約状況調査票!$F:$AR,15,FALSE),"#,##0円")&amp;CHAR(10)&amp;VLOOKUP(A91,[1]令和3年度契約状況調査票!$F:$AR,31,FALSE),VLOOKUP(A91,[1]令和3年度契約状況調査票!$F:$AR,31,FALSE))))))))</f>
        <v/>
      </c>
      <c r="P91" s="51" t="str">
        <f>IF(A91="","",VLOOKUP(A91,[1]令和3年度契約状況調査票!$F:$BY,52,FALSE))</f>
        <v/>
      </c>
    </row>
    <row r="92" spans="1:16" s="51" customFormat="1" ht="60" hidden="1" customHeight="1" x14ac:dyDescent="0.15">
      <c r="A92" s="66" t="str">
        <f>IF(MAX([1]令和3年度契約状況調査票!F85:F330)&gt;=ROW()-5,ROW()-5,"")</f>
        <v/>
      </c>
      <c r="B92" s="23" t="str">
        <f>IF(A92="","",VLOOKUP(A92,[1]令和3年度契約状況調査票!$F:$AR,4,FALSE))</f>
        <v/>
      </c>
      <c r="C92" s="24" t="str">
        <f>IF(A92="","",VLOOKUP(A92,[1]令和3年度契約状況調査票!$F:$AR,5,FALSE))</f>
        <v/>
      </c>
      <c r="D92" s="25" t="str">
        <f>IF(A92="","",VLOOKUP(A92,[1]令和3年度契約状況調査票!$F:$AR,8,FALSE))</f>
        <v/>
      </c>
      <c r="E92" s="23" t="str">
        <f>IF(A92="","",VLOOKUP(A92,[1]令和3年度契約状況調査票!$F:$AR,9,FALSE))</f>
        <v/>
      </c>
      <c r="F92" s="26" t="str">
        <f>IF(A92="","",VLOOKUP(A92,[1]令和3年度契約状況調査票!$F:$AR,10,FALSE))</f>
        <v/>
      </c>
      <c r="G92" s="72" t="str">
        <f>IF(A92="","",VLOOKUP(A92,[1]令和3年度契約状況調査票!$F:$AR,30,FALSE))</f>
        <v/>
      </c>
      <c r="H92" s="28" t="str">
        <f>IF(A92="","",IF(VLOOKUP(A92,[1]令和3年度契約状況調査票!$F:$AR,20,FALSE)="②同種の他の契約の予定価格を類推されるおそれがあるため公表しない","同種の他の契約の予定価格を類推されるおそれがあるため公表しない",IF(VLOOKUP(A92,[1]令和3年度契約状況調査票!$F:$AR,20,FALSE)="－","－",IF(VLOOKUP(A92,[1]令和3年度契約状況調査票!$F:$AR,6,FALSE)&lt;&gt;"",TEXT(VLOOKUP(A92,[1]令和3年度契約状況調査票!$F:$AR,13,FALSE),"#,##0円")&amp;CHAR(10)&amp;"(A)",VLOOKUP(A92,[1]令和3年度契約状況調査票!$F:$AR,13,FALSE)))))</f>
        <v/>
      </c>
      <c r="I92" s="28" t="str">
        <f>IF(A92="","",VLOOKUP(A92,[1]令和3年度契約状況調査票!$F:$AR,14,FALSE))</f>
        <v/>
      </c>
      <c r="J92" s="30" t="str">
        <f>IF(A92="","",IF(VLOOKUP(A92,[1]令和3年度契約状況調査票!$F:$AR,20,FALSE)="②同種の他の契約の予定価格を類推されるおそれがあるため公表しない","－",IF(VLOOKUP(A92,[1]令和3年度契約状況調査票!$F:$AR,20,FALSE)="－","－",IF(VLOOKUP(A92,[1]令和3年度契約状況調査票!$F:$AR,6,FALSE)&lt;&gt;"",TEXT(VLOOKUP(A92,[1]令和3年度契約状況調査票!$F:$AR,16,FALSE),"#.0%")&amp;CHAR(10)&amp;"(B/A×100)",VLOOKUP(A92,[1]令和3年度契約状況調査票!$F:$AR,16,FALSE)))))</f>
        <v/>
      </c>
      <c r="K92" s="53"/>
      <c r="L92" s="30" t="str">
        <f>IF(A92="","",IF(VLOOKUP(A92,[1]令和3年度契約状況調査票!$F:$AR,26,FALSE)="①公益社団法人","公社",IF(VLOOKUP(A92,[1]令和3年度契約状況調査票!$F:$AR,26,FALSE)="②公益財団法人","公財","")))</f>
        <v/>
      </c>
      <c r="M92" s="30" t="str">
        <f>IF(A92="","",VLOOKUP(A92,[1]令和3年度契約状況調査票!$F:$AR,27,FALSE))</f>
        <v/>
      </c>
      <c r="N92" s="30" t="str">
        <f>IF(A92="","",IF(VLOOKUP(A92,[1]令和3年度契約状況調査票!$F:$AR,27,FALSE)="国所管",VLOOKUP(A92,[1]令和3年度契約状況調査票!$F:$AR,21,FALSE),""))</f>
        <v/>
      </c>
      <c r="O92" s="32" t="str">
        <f>IF(A92="","",IF(AND(Q92="○",P92="分担契約/単価契約"),"単価契約"&amp;CHAR(10)&amp;"予定調達総額 "&amp;TEXT(VLOOKUP(A92,[1]令和3年度契約状況調査票!$F:$AR,15,FALSE),"#,##0円")&amp;"(B)"&amp;CHAR(10)&amp;"分担契約"&amp;CHAR(10)&amp;VLOOKUP(A92,[1]令和3年度契約状況調査票!$F:$AR,31,FALSE),IF(AND(Q92="○",P92="分担契約"),"分担契約"&amp;CHAR(10)&amp;"契約総額 "&amp;TEXT(VLOOKUP(A92,[1]令和3年度契約状況調査票!$F:$AR,15,FALSE),"#,##0円")&amp;"(B)"&amp;CHAR(10)&amp;VLOOKUP(A92,[1]令和3年度契約状況調査票!$F:$AR,31,FALSE),(IF(P92="分担契約/単価契約","単価契約"&amp;CHAR(10)&amp;"予定調達総額 "&amp;TEXT(VLOOKUP(A92,[1]令和3年度契約状況調査票!$F:$AR,15,FALSE),"#,##0円")&amp;CHAR(10)&amp;"分担契約"&amp;CHAR(10)&amp;VLOOKUP(A92,[1]令和3年度契約状況調査票!$F:$AR,31,FALSE),IF(P92="分担契約","分担契約"&amp;CHAR(10)&amp;"契約総額 "&amp;TEXT(VLOOKUP(A92,[1]令和3年度契約状況調査票!$F:$AR,15,FALSE),"#,##0円")&amp;CHAR(10)&amp;VLOOKUP(A92,[1]令和3年度契約状況調査票!$F:$AR,31,FALSE),IF(P92="単価契約","単価契約"&amp;CHAR(10)&amp;"予定調達総額 "&amp;TEXT(VLOOKUP(A92,[1]令和3年度契約状況調査票!$F:$AR,15,FALSE),"#,##0円")&amp;CHAR(10)&amp;VLOOKUP(A92,[1]令和3年度契約状況調査票!$F:$AR,31,FALSE),VLOOKUP(A92,[1]令和3年度契約状況調査票!$F:$AR,31,FALSE))))))))</f>
        <v/>
      </c>
      <c r="P92" s="51" t="str">
        <f>IF(A92="","",VLOOKUP(A92,[1]令和3年度契約状況調査票!$F:$BY,52,FALSE))</f>
        <v/>
      </c>
    </row>
    <row r="93" spans="1:16" s="51" customFormat="1" ht="60" hidden="1" customHeight="1" x14ac:dyDescent="0.15">
      <c r="A93" s="66" t="str">
        <f>IF(MAX([1]令和3年度契約状況調査票!F86:F331)&gt;=ROW()-5,ROW()-5,"")</f>
        <v/>
      </c>
      <c r="B93" s="23" t="str">
        <f>IF(A93="","",VLOOKUP(A93,[1]令和3年度契約状況調査票!$F:$AR,4,FALSE))</f>
        <v/>
      </c>
      <c r="C93" s="24" t="str">
        <f>IF(A93="","",VLOOKUP(A93,[1]令和3年度契約状況調査票!$F:$AR,5,FALSE))</f>
        <v/>
      </c>
      <c r="D93" s="25" t="str">
        <f>IF(A93="","",VLOOKUP(A93,[1]令和3年度契約状況調査票!$F:$AR,8,FALSE))</f>
        <v/>
      </c>
      <c r="E93" s="23" t="str">
        <f>IF(A93="","",VLOOKUP(A93,[1]令和3年度契約状況調査票!$F:$AR,9,FALSE))</f>
        <v/>
      </c>
      <c r="F93" s="26" t="str">
        <f>IF(A93="","",VLOOKUP(A93,[1]令和3年度契約状況調査票!$F:$AR,10,FALSE))</f>
        <v/>
      </c>
      <c r="G93" s="72" t="str">
        <f>IF(A93="","",VLOOKUP(A93,[1]令和3年度契約状況調査票!$F:$AR,30,FALSE))</f>
        <v/>
      </c>
      <c r="H93" s="28" t="str">
        <f>IF(A93="","",IF(VLOOKUP(A93,[1]令和3年度契約状況調査票!$F:$AR,20,FALSE)="②同種の他の契約の予定価格を類推されるおそれがあるため公表しない","同種の他の契約の予定価格を類推されるおそれがあるため公表しない",IF(VLOOKUP(A93,[1]令和3年度契約状況調査票!$F:$AR,20,FALSE)="－","－",IF(VLOOKUP(A93,[1]令和3年度契約状況調査票!$F:$AR,6,FALSE)&lt;&gt;"",TEXT(VLOOKUP(A93,[1]令和3年度契約状況調査票!$F:$AR,13,FALSE),"#,##0円")&amp;CHAR(10)&amp;"(A)",VLOOKUP(A93,[1]令和3年度契約状況調査票!$F:$AR,13,FALSE)))))</f>
        <v/>
      </c>
      <c r="I93" s="28" t="str">
        <f>IF(A93="","",VLOOKUP(A93,[1]令和3年度契約状況調査票!$F:$AR,14,FALSE))</f>
        <v/>
      </c>
      <c r="J93" s="30" t="str">
        <f>IF(A93="","",IF(VLOOKUP(A93,[1]令和3年度契約状況調査票!$F:$AR,20,FALSE)="②同種の他の契約の予定価格を類推されるおそれがあるため公表しない","－",IF(VLOOKUP(A93,[1]令和3年度契約状況調査票!$F:$AR,20,FALSE)="－","－",IF(VLOOKUP(A93,[1]令和3年度契約状況調査票!$F:$AR,6,FALSE)&lt;&gt;"",TEXT(VLOOKUP(A93,[1]令和3年度契約状況調査票!$F:$AR,16,FALSE),"#.0%")&amp;CHAR(10)&amp;"(B/A×100)",VLOOKUP(A93,[1]令和3年度契約状況調査票!$F:$AR,16,FALSE)))))</f>
        <v/>
      </c>
      <c r="K93" s="53"/>
      <c r="L93" s="30" t="str">
        <f>IF(A93="","",IF(VLOOKUP(A93,[1]令和3年度契約状況調査票!$F:$AR,26,FALSE)="①公益社団法人","公社",IF(VLOOKUP(A93,[1]令和3年度契約状況調査票!$F:$AR,26,FALSE)="②公益財団法人","公財","")))</f>
        <v/>
      </c>
      <c r="M93" s="30" t="str">
        <f>IF(A93="","",VLOOKUP(A93,[1]令和3年度契約状況調査票!$F:$AR,27,FALSE))</f>
        <v/>
      </c>
      <c r="N93" s="30" t="str">
        <f>IF(A93="","",IF(VLOOKUP(A93,[1]令和3年度契約状況調査票!$F:$AR,27,FALSE)="国所管",VLOOKUP(A93,[1]令和3年度契約状況調査票!$F:$AR,21,FALSE),""))</f>
        <v/>
      </c>
      <c r="O93" s="32" t="str">
        <f>IF(A93="","",IF(AND(Q93="○",P93="分担契約/単価契約"),"単価契約"&amp;CHAR(10)&amp;"予定調達総額 "&amp;TEXT(VLOOKUP(A93,[1]令和3年度契約状況調査票!$F:$AR,15,FALSE),"#,##0円")&amp;"(B)"&amp;CHAR(10)&amp;"分担契約"&amp;CHAR(10)&amp;VLOOKUP(A93,[1]令和3年度契約状況調査票!$F:$AR,31,FALSE),IF(AND(Q93="○",P93="分担契約"),"分担契約"&amp;CHAR(10)&amp;"契約総額 "&amp;TEXT(VLOOKUP(A93,[1]令和3年度契約状況調査票!$F:$AR,15,FALSE),"#,##0円")&amp;"(B)"&amp;CHAR(10)&amp;VLOOKUP(A93,[1]令和3年度契約状況調査票!$F:$AR,31,FALSE),(IF(P93="分担契約/単価契約","単価契約"&amp;CHAR(10)&amp;"予定調達総額 "&amp;TEXT(VLOOKUP(A93,[1]令和3年度契約状況調査票!$F:$AR,15,FALSE),"#,##0円")&amp;CHAR(10)&amp;"分担契約"&amp;CHAR(10)&amp;VLOOKUP(A93,[1]令和3年度契約状況調査票!$F:$AR,31,FALSE),IF(P93="分担契約","分担契約"&amp;CHAR(10)&amp;"契約総額 "&amp;TEXT(VLOOKUP(A93,[1]令和3年度契約状況調査票!$F:$AR,15,FALSE),"#,##0円")&amp;CHAR(10)&amp;VLOOKUP(A93,[1]令和3年度契約状況調査票!$F:$AR,31,FALSE),IF(P93="単価契約","単価契約"&amp;CHAR(10)&amp;"予定調達総額 "&amp;TEXT(VLOOKUP(A93,[1]令和3年度契約状況調査票!$F:$AR,15,FALSE),"#,##0円")&amp;CHAR(10)&amp;VLOOKUP(A93,[1]令和3年度契約状況調査票!$F:$AR,31,FALSE),VLOOKUP(A93,[1]令和3年度契約状況調査票!$F:$AR,31,FALSE))))))))</f>
        <v/>
      </c>
      <c r="P93" s="51" t="str">
        <f>IF(A93="","",VLOOKUP(A93,[1]令和3年度契約状況調査票!$F:$BY,52,FALSE))</f>
        <v/>
      </c>
    </row>
    <row r="94" spans="1:16" s="51" customFormat="1" ht="60" hidden="1" customHeight="1" x14ac:dyDescent="0.15">
      <c r="A94" s="66" t="str">
        <f>IF(MAX([1]令和3年度契約状況調査票!F87:F332)&gt;=ROW()-5,ROW()-5,"")</f>
        <v/>
      </c>
      <c r="B94" s="23" t="str">
        <f>IF(A94="","",VLOOKUP(A94,[1]令和3年度契約状況調査票!$F:$AR,4,FALSE))</f>
        <v/>
      </c>
      <c r="C94" s="24" t="str">
        <f>IF(A94="","",VLOOKUP(A94,[1]令和3年度契約状況調査票!$F:$AR,5,FALSE))</f>
        <v/>
      </c>
      <c r="D94" s="25" t="str">
        <f>IF(A94="","",VLOOKUP(A94,[1]令和3年度契約状況調査票!$F:$AR,8,FALSE))</f>
        <v/>
      </c>
      <c r="E94" s="23" t="str">
        <f>IF(A94="","",VLOOKUP(A94,[1]令和3年度契約状況調査票!$F:$AR,9,FALSE))</f>
        <v/>
      </c>
      <c r="F94" s="26" t="str">
        <f>IF(A94="","",VLOOKUP(A94,[1]令和3年度契約状況調査票!$F:$AR,10,FALSE))</f>
        <v/>
      </c>
      <c r="G94" s="72" t="str">
        <f>IF(A94="","",VLOOKUP(A94,[1]令和3年度契約状況調査票!$F:$AR,30,FALSE))</f>
        <v/>
      </c>
      <c r="H94" s="28" t="str">
        <f>IF(A94="","",IF(VLOOKUP(A94,[1]令和3年度契約状況調査票!$F:$AR,20,FALSE)="②同種の他の契約の予定価格を類推されるおそれがあるため公表しない","同種の他の契約の予定価格を類推されるおそれがあるため公表しない",IF(VLOOKUP(A94,[1]令和3年度契約状況調査票!$F:$AR,20,FALSE)="－","－",IF(VLOOKUP(A94,[1]令和3年度契約状況調査票!$F:$AR,6,FALSE)&lt;&gt;"",TEXT(VLOOKUP(A94,[1]令和3年度契約状況調査票!$F:$AR,13,FALSE),"#,##0円")&amp;CHAR(10)&amp;"(A)",VLOOKUP(A94,[1]令和3年度契約状況調査票!$F:$AR,13,FALSE)))))</f>
        <v/>
      </c>
      <c r="I94" s="28" t="str">
        <f>IF(A94="","",VLOOKUP(A94,[1]令和3年度契約状況調査票!$F:$AR,14,FALSE))</f>
        <v/>
      </c>
      <c r="J94" s="30" t="str">
        <f>IF(A94="","",IF(VLOOKUP(A94,[1]令和3年度契約状況調査票!$F:$AR,20,FALSE)="②同種の他の契約の予定価格を類推されるおそれがあるため公表しない","－",IF(VLOOKUP(A94,[1]令和3年度契約状況調査票!$F:$AR,20,FALSE)="－","－",IF(VLOOKUP(A94,[1]令和3年度契約状況調査票!$F:$AR,6,FALSE)&lt;&gt;"",TEXT(VLOOKUP(A94,[1]令和3年度契約状況調査票!$F:$AR,16,FALSE),"#.0%")&amp;CHAR(10)&amp;"(B/A×100)",VLOOKUP(A94,[1]令和3年度契約状況調査票!$F:$AR,16,FALSE)))))</f>
        <v/>
      </c>
      <c r="K94" s="53"/>
      <c r="L94" s="30" t="str">
        <f>IF(A94="","",IF(VLOOKUP(A94,[1]令和3年度契約状況調査票!$F:$AR,26,FALSE)="①公益社団法人","公社",IF(VLOOKUP(A94,[1]令和3年度契約状況調査票!$F:$AR,26,FALSE)="②公益財団法人","公財","")))</f>
        <v/>
      </c>
      <c r="M94" s="30" t="str">
        <f>IF(A94="","",VLOOKUP(A94,[1]令和3年度契約状況調査票!$F:$AR,27,FALSE))</f>
        <v/>
      </c>
      <c r="N94" s="30" t="str">
        <f>IF(A94="","",IF(VLOOKUP(A94,[1]令和3年度契約状況調査票!$F:$AR,27,FALSE)="国所管",VLOOKUP(A94,[1]令和3年度契約状況調査票!$F:$AR,21,FALSE),""))</f>
        <v/>
      </c>
      <c r="O94" s="32" t="str">
        <f>IF(A94="","",IF(AND(Q94="○",P94="分担契約/単価契約"),"単価契約"&amp;CHAR(10)&amp;"予定調達総額 "&amp;TEXT(VLOOKUP(A94,[1]令和3年度契約状況調査票!$F:$AR,15,FALSE),"#,##0円")&amp;"(B)"&amp;CHAR(10)&amp;"分担契約"&amp;CHAR(10)&amp;VLOOKUP(A94,[1]令和3年度契約状況調査票!$F:$AR,31,FALSE),IF(AND(Q94="○",P94="分担契約"),"分担契約"&amp;CHAR(10)&amp;"契約総額 "&amp;TEXT(VLOOKUP(A94,[1]令和3年度契約状況調査票!$F:$AR,15,FALSE),"#,##0円")&amp;"(B)"&amp;CHAR(10)&amp;VLOOKUP(A94,[1]令和3年度契約状況調査票!$F:$AR,31,FALSE),(IF(P94="分担契約/単価契約","単価契約"&amp;CHAR(10)&amp;"予定調達総額 "&amp;TEXT(VLOOKUP(A94,[1]令和3年度契約状況調査票!$F:$AR,15,FALSE),"#,##0円")&amp;CHAR(10)&amp;"分担契約"&amp;CHAR(10)&amp;VLOOKUP(A94,[1]令和3年度契約状況調査票!$F:$AR,31,FALSE),IF(P94="分担契約","分担契約"&amp;CHAR(10)&amp;"契約総額 "&amp;TEXT(VLOOKUP(A94,[1]令和3年度契約状況調査票!$F:$AR,15,FALSE),"#,##0円")&amp;CHAR(10)&amp;VLOOKUP(A94,[1]令和3年度契約状況調査票!$F:$AR,31,FALSE),IF(P94="単価契約","単価契約"&amp;CHAR(10)&amp;"予定調達総額 "&amp;TEXT(VLOOKUP(A94,[1]令和3年度契約状況調査票!$F:$AR,15,FALSE),"#,##0円")&amp;CHAR(10)&amp;VLOOKUP(A94,[1]令和3年度契約状況調査票!$F:$AR,31,FALSE),VLOOKUP(A94,[1]令和3年度契約状況調査票!$F:$AR,31,FALSE))))))))</f>
        <v/>
      </c>
      <c r="P94" s="51" t="str">
        <f>IF(A94="","",VLOOKUP(A94,[1]令和3年度契約状況調査票!$F:$BY,52,FALSE))</f>
        <v/>
      </c>
    </row>
    <row r="95" spans="1:16" s="51" customFormat="1" ht="60" hidden="1" customHeight="1" x14ac:dyDescent="0.15">
      <c r="A95" s="66" t="str">
        <f>IF(MAX([1]令和3年度契約状況調査票!F88:F333)&gt;=ROW()-5,ROW()-5,"")</f>
        <v/>
      </c>
      <c r="B95" s="23" t="str">
        <f>IF(A95="","",VLOOKUP(A95,[1]令和3年度契約状況調査票!$F:$AR,4,FALSE))</f>
        <v/>
      </c>
      <c r="C95" s="24" t="str">
        <f>IF(A95="","",VLOOKUP(A95,[1]令和3年度契約状況調査票!$F:$AR,5,FALSE))</f>
        <v/>
      </c>
      <c r="D95" s="25" t="str">
        <f>IF(A95="","",VLOOKUP(A95,[1]令和3年度契約状況調査票!$F:$AR,8,FALSE))</f>
        <v/>
      </c>
      <c r="E95" s="23" t="str">
        <f>IF(A95="","",VLOOKUP(A95,[1]令和3年度契約状況調査票!$F:$AR,9,FALSE))</f>
        <v/>
      </c>
      <c r="F95" s="26" t="str">
        <f>IF(A95="","",VLOOKUP(A95,[1]令和3年度契約状況調査票!$F:$AR,10,FALSE))</f>
        <v/>
      </c>
      <c r="G95" s="72" t="str">
        <f>IF(A95="","",VLOOKUP(A95,[1]令和3年度契約状況調査票!$F:$AR,30,FALSE))</f>
        <v/>
      </c>
      <c r="H95" s="28" t="str">
        <f>IF(A95="","",IF(VLOOKUP(A95,[1]令和3年度契約状況調査票!$F:$AR,20,FALSE)="②同種の他の契約の予定価格を類推されるおそれがあるため公表しない","同種の他の契約の予定価格を類推されるおそれがあるため公表しない",IF(VLOOKUP(A95,[1]令和3年度契約状況調査票!$F:$AR,20,FALSE)="－","－",IF(VLOOKUP(A95,[1]令和3年度契約状況調査票!$F:$AR,6,FALSE)&lt;&gt;"",TEXT(VLOOKUP(A95,[1]令和3年度契約状況調査票!$F:$AR,13,FALSE),"#,##0円")&amp;CHAR(10)&amp;"(A)",VLOOKUP(A95,[1]令和3年度契約状況調査票!$F:$AR,13,FALSE)))))</f>
        <v/>
      </c>
      <c r="I95" s="28" t="str">
        <f>IF(A95="","",VLOOKUP(A95,[1]令和3年度契約状況調査票!$F:$AR,14,FALSE))</f>
        <v/>
      </c>
      <c r="J95" s="30" t="str">
        <f>IF(A95="","",IF(VLOOKUP(A95,[1]令和3年度契約状況調査票!$F:$AR,20,FALSE)="②同種の他の契約の予定価格を類推されるおそれがあるため公表しない","－",IF(VLOOKUP(A95,[1]令和3年度契約状況調査票!$F:$AR,20,FALSE)="－","－",IF(VLOOKUP(A95,[1]令和3年度契約状況調査票!$F:$AR,6,FALSE)&lt;&gt;"",TEXT(VLOOKUP(A95,[1]令和3年度契約状況調査票!$F:$AR,16,FALSE),"#.0%")&amp;CHAR(10)&amp;"(B/A×100)",VLOOKUP(A95,[1]令和3年度契約状況調査票!$F:$AR,16,FALSE)))))</f>
        <v/>
      </c>
      <c r="K95" s="53"/>
      <c r="L95" s="30" t="str">
        <f>IF(A95="","",IF(VLOOKUP(A95,[1]令和3年度契約状況調査票!$F:$AR,26,FALSE)="①公益社団法人","公社",IF(VLOOKUP(A95,[1]令和3年度契約状況調査票!$F:$AR,26,FALSE)="②公益財団法人","公財","")))</f>
        <v/>
      </c>
      <c r="M95" s="30" t="str">
        <f>IF(A95="","",VLOOKUP(A95,[1]令和3年度契約状況調査票!$F:$AR,27,FALSE))</f>
        <v/>
      </c>
      <c r="N95" s="30" t="str">
        <f>IF(A95="","",IF(VLOOKUP(A95,[1]令和3年度契約状況調査票!$F:$AR,27,FALSE)="国所管",VLOOKUP(A95,[1]令和3年度契約状況調査票!$F:$AR,21,FALSE),""))</f>
        <v/>
      </c>
      <c r="O95" s="32" t="str">
        <f>IF(A95="","",IF(AND(Q95="○",P95="分担契約/単価契約"),"単価契約"&amp;CHAR(10)&amp;"予定調達総額 "&amp;TEXT(VLOOKUP(A95,[1]令和3年度契約状況調査票!$F:$AR,15,FALSE),"#,##0円")&amp;"(B)"&amp;CHAR(10)&amp;"分担契約"&amp;CHAR(10)&amp;VLOOKUP(A95,[1]令和3年度契約状況調査票!$F:$AR,31,FALSE),IF(AND(Q95="○",P95="分担契約"),"分担契約"&amp;CHAR(10)&amp;"契約総額 "&amp;TEXT(VLOOKUP(A95,[1]令和3年度契約状況調査票!$F:$AR,15,FALSE),"#,##0円")&amp;"(B)"&amp;CHAR(10)&amp;VLOOKUP(A95,[1]令和3年度契約状況調査票!$F:$AR,31,FALSE),(IF(P95="分担契約/単価契約","単価契約"&amp;CHAR(10)&amp;"予定調達総額 "&amp;TEXT(VLOOKUP(A95,[1]令和3年度契約状況調査票!$F:$AR,15,FALSE),"#,##0円")&amp;CHAR(10)&amp;"分担契約"&amp;CHAR(10)&amp;VLOOKUP(A95,[1]令和3年度契約状況調査票!$F:$AR,31,FALSE),IF(P95="分担契約","分担契約"&amp;CHAR(10)&amp;"契約総額 "&amp;TEXT(VLOOKUP(A95,[1]令和3年度契約状況調査票!$F:$AR,15,FALSE),"#,##0円")&amp;CHAR(10)&amp;VLOOKUP(A95,[1]令和3年度契約状況調査票!$F:$AR,31,FALSE),IF(P95="単価契約","単価契約"&amp;CHAR(10)&amp;"予定調達総額 "&amp;TEXT(VLOOKUP(A95,[1]令和3年度契約状況調査票!$F:$AR,15,FALSE),"#,##0円")&amp;CHAR(10)&amp;VLOOKUP(A95,[1]令和3年度契約状況調査票!$F:$AR,31,FALSE),VLOOKUP(A95,[1]令和3年度契約状況調査票!$F:$AR,31,FALSE))))))))</f>
        <v/>
      </c>
      <c r="P95" s="51" t="str">
        <f>IF(A95="","",VLOOKUP(A95,[1]令和3年度契約状況調査票!$F:$BY,52,FALSE))</f>
        <v/>
      </c>
    </row>
    <row r="96" spans="1:16" s="51" customFormat="1" ht="60" hidden="1" customHeight="1" x14ac:dyDescent="0.15">
      <c r="A96" s="66" t="str">
        <f>IF(MAX([1]令和3年度契約状況調査票!F89:F334)&gt;=ROW()-5,ROW()-5,"")</f>
        <v/>
      </c>
      <c r="B96" s="23" t="str">
        <f>IF(A96="","",VLOOKUP(A96,[1]令和3年度契約状況調査票!$F:$AR,4,FALSE))</f>
        <v/>
      </c>
      <c r="C96" s="24" t="str">
        <f>IF(A96="","",VLOOKUP(A96,[1]令和3年度契約状況調査票!$F:$AR,5,FALSE))</f>
        <v/>
      </c>
      <c r="D96" s="25" t="str">
        <f>IF(A96="","",VLOOKUP(A96,[1]令和3年度契約状況調査票!$F:$AR,8,FALSE))</f>
        <v/>
      </c>
      <c r="E96" s="23" t="str">
        <f>IF(A96="","",VLOOKUP(A96,[1]令和3年度契約状況調査票!$F:$AR,9,FALSE))</f>
        <v/>
      </c>
      <c r="F96" s="26" t="str">
        <f>IF(A96="","",VLOOKUP(A96,[1]令和3年度契約状況調査票!$F:$AR,10,FALSE))</f>
        <v/>
      </c>
      <c r="G96" s="72" t="str">
        <f>IF(A96="","",VLOOKUP(A96,[1]令和3年度契約状況調査票!$F:$AR,30,FALSE))</f>
        <v/>
      </c>
      <c r="H96" s="28" t="str">
        <f>IF(A96="","",IF(VLOOKUP(A96,[1]令和3年度契約状況調査票!$F:$AR,20,FALSE)="②同種の他の契約の予定価格を類推されるおそれがあるため公表しない","同種の他の契約の予定価格を類推されるおそれがあるため公表しない",IF(VLOOKUP(A96,[1]令和3年度契約状況調査票!$F:$AR,20,FALSE)="－","－",IF(VLOOKUP(A96,[1]令和3年度契約状況調査票!$F:$AR,6,FALSE)&lt;&gt;"",TEXT(VLOOKUP(A96,[1]令和3年度契約状況調査票!$F:$AR,13,FALSE),"#,##0円")&amp;CHAR(10)&amp;"(A)",VLOOKUP(A96,[1]令和3年度契約状況調査票!$F:$AR,13,FALSE)))))</f>
        <v/>
      </c>
      <c r="I96" s="28" t="str">
        <f>IF(A96="","",VLOOKUP(A96,[1]令和3年度契約状況調査票!$F:$AR,14,FALSE))</f>
        <v/>
      </c>
      <c r="J96" s="30" t="str">
        <f>IF(A96="","",IF(VLOOKUP(A96,[1]令和3年度契約状況調査票!$F:$AR,20,FALSE)="②同種の他の契約の予定価格を類推されるおそれがあるため公表しない","－",IF(VLOOKUP(A96,[1]令和3年度契約状況調査票!$F:$AR,20,FALSE)="－","－",IF(VLOOKUP(A96,[1]令和3年度契約状況調査票!$F:$AR,6,FALSE)&lt;&gt;"",TEXT(VLOOKUP(A96,[1]令和3年度契約状況調査票!$F:$AR,16,FALSE),"#.0%")&amp;CHAR(10)&amp;"(B/A×100)",VLOOKUP(A96,[1]令和3年度契約状況調査票!$F:$AR,16,FALSE)))))</f>
        <v/>
      </c>
      <c r="K96" s="53"/>
      <c r="L96" s="30" t="str">
        <f>IF(A96="","",IF(VLOOKUP(A96,[1]令和3年度契約状況調査票!$F:$AR,26,FALSE)="①公益社団法人","公社",IF(VLOOKUP(A96,[1]令和3年度契約状況調査票!$F:$AR,26,FALSE)="②公益財団法人","公財","")))</f>
        <v/>
      </c>
      <c r="M96" s="30" t="str">
        <f>IF(A96="","",VLOOKUP(A96,[1]令和3年度契約状況調査票!$F:$AR,27,FALSE))</f>
        <v/>
      </c>
      <c r="N96" s="30" t="str">
        <f>IF(A96="","",IF(VLOOKUP(A96,[1]令和3年度契約状況調査票!$F:$AR,27,FALSE)="国所管",VLOOKUP(A96,[1]令和3年度契約状況調査票!$F:$AR,21,FALSE),""))</f>
        <v/>
      </c>
      <c r="O96" s="32" t="str">
        <f>IF(A96="","",IF(AND(Q96="○",P96="分担契約/単価契約"),"単価契約"&amp;CHAR(10)&amp;"予定調達総額 "&amp;TEXT(VLOOKUP(A96,[1]令和3年度契約状況調査票!$F:$AR,15,FALSE),"#,##0円")&amp;"(B)"&amp;CHAR(10)&amp;"分担契約"&amp;CHAR(10)&amp;VLOOKUP(A96,[1]令和3年度契約状況調査票!$F:$AR,31,FALSE),IF(AND(Q96="○",P96="分担契約"),"分担契約"&amp;CHAR(10)&amp;"契約総額 "&amp;TEXT(VLOOKUP(A96,[1]令和3年度契約状況調査票!$F:$AR,15,FALSE),"#,##0円")&amp;"(B)"&amp;CHAR(10)&amp;VLOOKUP(A96,[1]令和3年度契約状況調査票!$F:$AR,31,FALSE),(IF(P96="分担契約/単価契約","単価契約"&amp;CHAR(10)&amp;"予定調達総額 "&amp;TEXT(VLOOKUP(A96,[1]令和3年度契約状況調査票!$F:$AR,15,FALSE),"#,##0円")&amp;CHAR(10)&amp;"分担契約"&amp;CHAR(10)&amp;VLOOKUP(A96,[1]令和3年度契約状況調査票!$F:$AR,31,FALSE),IF(P96="分担契約","分担契約"&amp;CHAR(10)&amp;"契約総額 "&amp;TEXT(VLOOKUP(A96,[1]令和3年度契約状況調査票!$F:$AR,15,FALSE),"#,##0円")&amp;CHAR(10)&amp;VLOOKUP(A96,[1]令和3年度契約状況調査票!$F:$AR,31,FALSE),IF(P96="単価契約","単価契約"&amp;CHAR(10)&amp;"予定調達総額 "&amp;TEXT(VLOOKUP(A96,[1]令和3年度契約状況調査票!$F:$AR,15,FALSE),"#,##0円")&amp;CHAR(10)&amp;VLOOKUP(A96,[1]令和3年度契約状況調査票!$F:$AR,31,FALSE),VLOOKUP(A96,[1]令和3年度契約状況調査票!$F:$AR,31,FALSE))))))))</f>
        <v/>
      </c>
      <c r="P96" s="51" t="str">
        <f>IF(A96="","",VLOOKUP(A96,[1]令和3年度契約状況調査票!$F:$BY,52,FALSE))</f>
        <v/>
      </c>
    </row>
    <row r="97" spans="1:16" s="51" customFormat="1" ht="60" hidden="1" customHeight="1" x14ac:dyDescent="0.15">
      <c r="A97" s="66" t="str">
        <f>IF(MAX([1]令和3年度契約状況調査票!F90:F335)&gt;=ROW()-5,ROW()-5,"")</f>
        <v/>
      </c>
      <c r="B97" s="23" t="str">
        <f>IF(A97="","",VLOOKUP(A97,[1]令和3年度契約状況調査票!$F:$AR,4,FALSE))</f>
        <v/>
      </c>
      <c r="C97" s="24" t="str">
        <f>IF(A97="","",VLOOKUP(A97,[1]令和3年度契約状況調査票!$F:$AR,5,FALSE))</f>
        <v/>
      </c>
      <c r="D97" s="25" t="str">
        <f>IF(A97="","",VLOOKUP(A97,[1]令和3年度契約状況調査票!$F:$AR,8,FALSE))</f>
        <v/>
      </c>
      <c r="E97" s="23" t="str">
        <f>IF(A97="","",VLOOKUP(A97,[1]令和3年度契約状況調査票!$F:$AR,9,FALSE))</f>
        <v/>
      </c>
      <c r="F97" s="26" t="str">
        <f>IF(A97="","",VLOOKUP(A97,[1]令和3年度契約状況調査票!$F:$AR,10,FALSE))</f>
        <v/>
      </c>
      <c r="G97" s="72" t="str">
        <f>IF(A97="","",VLOOKUP(A97,[1]令和3年度契約状況調査票!$F:$AR,30,FALSE))</f>
        <v/>
      </c>
      <c r="H97" s="28" t="str">
        <f>IF(A97="","",IF(VLOOKUP(A97,[1]令和3年度契約状況調査票!$F:$AR,20,FALSE)="②同種の他の契約の予定価格を類推されるおそれがあるため公表しない","同種の他の契約の予定価格を類推されるおそれがあるため公表しない",IF(VLOOKUP(A97,[1]令和3年度契約状況調査票!$F:$AR,20,FALSE)="－","－",IF(VLOOKUP(A97,[1]令和3年度契約状況調査票!$F:$AR,6,FALSE)&lt;&gt;"",TEXT(VLOOKUP(A97,[1]令和3年度契約状況調査票!$F:$AR,13,FALSE),"#,##0円")&amp;CHAR(10)&amp;"(A)",VLOOKUP(A97,[1]令和3年度契約状況調査票!$F:$AR,13,FALSE)))))</f>
        <v/>
      </c>
      <c r="I97" s="28" t="str">
        <f>IF(A97="","",VLOOKUP(A97,[1]令和3年度契約状況調査票!$F:$AR,14,FALSE))</f>
        <v/>
      </c>
      <c r="J97" s="30" t="str">
        <f>IF(A97="","",IF(VLOOKUP(A97,[1]令和3年度契約状況調査票!$F:$AR,20,FALSE)="②同種の他の契約の予定価格を類推されるおそれがあるため公表しない","－",IF(VLOOKUP(A97,[1]令和3年度契約状況調査票!$F:$AR,20,FALSE)="－","－",IF(VLOOKUP(A97,[1]令和3年度契約状況調査票!$F:$AR,6,FALSE)&lt;&gt;"",TEXT(VLOOKUP(A97,[1]令和3年度契約状況調査票!$F:$AR,16,FALSE),"#.0%")&amp;CHAR(10)&amp;"(B/A×100)",VLOOKUP(A97,[1]令和3年度契約状況調査票!$F:$AR,16,FALSE)))))</f>
        <v/>
      </c>
      <c r="K97" s="53"/>
      <c r="L97" s="30" t="str">
        <f>IF(A97="","",IF(VLOOKUP(A97,[1]令和3年度契約状況調査票!$F:$AR,26,FALSE)="①公益社団法人","公社",IF(VLOOKUP(A97,[1]令和3年度契約状況調査票!$F:$AR,26,FALSE)="②公益財団法人","公財","")))</f>
        <v/>
      </c>
      <c r="M97" s="30" t="str">
        <f>IF(A97="","",VLOOKUP(A97,[1]令和3年度契約状況調査票!$F:$AR,27,FALSE))</f>
        <v/>
      </c>
      <c r="N97" s="30" t="str">
        <f>IF(A97="","",IF(VLOOKUP(A97,[1]令和3年度契約状況調査票!$F:$AR,27,FALSE)="国所管",VLOOKUP(A97,[1]令和3年度契約状況調査票!$F:$AR,21,FALSE),""))</f>
        <v/>
      </c>
      <c r="O97" s="32" t="str">
        <f>IF(A97="","",IF(AND(Q97="○",P97="分担契約/単価契約"),"単価契約"&amp;CHAR(10)&amp;"予定調達総額 "&amp;TEXT(VLOOKUP(A97,[1]令和3年度契約状況調査票!$F:$AR,15,FALSE),"#,##0円")&amp;"(B)"&amp;CHAR(10)&amp;"分担契約"&amp;CHAR(10)&amp;VLOOKUP(A97,[1]令和3年度契約状況調査票!$F:$AR,31,FALSE),IF(AND(Q97="○",P97="分担契約"),"分担契約"&amp;CHAR(10)&amp;"契約総額 "&amp;TEXT(VLOOKUP(A97,[1]令和3年度契約状況調査票!$F:$AR,15,FALSE),"#,##0円")&amp;"(B)"&amp;CHAR(10)&amp;VLOOKUP(A97,[1]令和3年度契約状況調査票!$F:$AR,31,FALSE),(IF(P97="分担契約/単価契約","単価契約"&amp;CHAR(10)&amp;"予定調達総額 "&amp;TEXT(VLOOKUP(A97,[1]令和3年度契約状況調査票!$F:$AR,15,FALSE),"#,##0円")&amp;CHAR(10)&amp;"分担契約"&amp;CHAR(10)&amp;VLOOKUP(A97,[1]令和3年度契約状況調査票!$F:$AR,31,FALSE),IF(P97="分担契約","分担契約"&amp;CHAR(10)&amp;"契約総額 "&amp;TEXT(VLOOKUP(A97,[1]令和3年度契約状況調査票!$F:$AR,15,FALSE),"#,##0円")&amp;CHAR(10)&amp;VLOOKUP(A97,[1]令和3年度契約状況調査票!$F:$AR,31,FALSE),IF(P97="単価契約","単価契約"&amp;CHAR(10)&amp;"予定調達総額 "&amp;TEXT(VLOOKUP(A97,[1]令和3年度契約状況調査票!$F:$AR,15,FALSE),"#,##0円")&amp;CHAR(10)&amp;VLOOKUP(A97,[1]令和3年度契約状況調査票!$F:$AR,31,FALSE),VLOOKUP(A97,[1]令和3年度契約状況調査票!$F:$AR,31,FALSE))))))))</f>
        <v/>
      </c>
      <c r="P97" s="51" t="str">
        <f>IF(A97="","",VLOOKUP(A97,[1]令和3年度契約状況調査票!$F:$BY,52,FALSE))</f>
        <v/>
      </c>
    </row>
    <row r="98" spans="1:16" s="51" customFormat="1" ht="67.5" hidden="1" customHeight="1" x14ac:dyDescent="0.15">
      <c r="A98" s="66" t="str">
        <f>IF(MAX([1]令和3年度契約状況調査票!F91:F336)&gt;=ROW()-5,ROW()-5,"")</f>
        <v/>
      </c>
      <c r="B98" s="23" t="str">
        <f>IF(A98="","",VLOOKUP(A98,[1]令和3年度契約状況調査票!$F:$AR,4,FALSE))</f>
        <v/>
      </c>
      <c r="C98" s="24" t="str">
        <f>IF(A98="","",VLOOKUP(A98,[1]令和3年度契約状況調査票!$F:$AR,5,FALSE))</f>
        <v/>
      </c>
      <c r="D98" s="25" t="str">
        <f>IF(A98="","",VLOOKUP(A98,[1]令和3年度契約状況調査票!$F:$AR,8,FALSE))</f>
        <v/>
      </c>
      <c r="E98" s="23" t="str">
        <f>IF(A98="","",VLOOKUP(A98,[1]令和3年度契約状況調査票!$F:$AR,9,FALSE))</f>
        <v/>
      </c>
      <c r="F98" s="26" t="str">
        <f>IF(A98="","",VLOOKUP(A98,[1]令和3年度契約状況調査票!$F:$AR,10,FALSE))</f>
        <v/>
      </c>
      <c r="G98" s="72" t="str">
        <f>IF(A98="","",VLOOKUP(A98,[1]令和3年度契約状況調査票!$F:$AR,30,FALSE))</f>
        <v/>
      </c>
      <c r="H98" s="28" t="str">
        <f>IF(A98="","",IF(VLOOKUP(A98,[1]令和3年度契約状況調査票!$F:$AR,20,FALSE)="②同種の他の契約の予定価格を類推されるおそれがあるため公表しない","同種の他の契約の予定価格を類推されるおそれがあるため公表しない",IF(VLOOKUP(A98,[1]令和3年度契約状況調査票!$F:$AR,20,FALSE)="－","－",IF(VLOOKUP(A98,[1]令和3年度契約状況調査票!$F:$AR,6,FALSE)&lt;&gt;"",TEXT(VLOOKUP(A98,[1]令和3年度契約状況調査票!$F:$AR,13,FALSE),"#,##0円")&amp;CHAR(10)&amp;"(A)",VLOOKUP(A98,[1]令和3年度契約状況調査票!$F:$AR,13,FALSE)))))</f>
        <v/>
      </c>
      <c r="I98" s="28" t="str">
        <f>IF(A98="","",VLOOKUP(A98,[1]令和3年度契約状況調査票!$F:$AR,14,FALSE))</f>
        <v/>
      </c>
      <c r="J98" s="30" t="str">
        <f>IF(A98="","",IF(VLOOKUP(A98,[1]令和3年度契約状況調査票!$F:$AR,20,FALSE)="②同種の他の契約の予定価格を類推されるおそれがあるため公表しない","－",IF(VLOOKUP(A98,[1]令和3年度契約状況調査票!$F:$AR,20,FALSE)="－","－",IF(VLOOKUP(A98,[1]令和3年度契約状況調査票!$F:$AR,6,FALSE)&lt;&gt;"",TEXT(VLOOKUP(A98,[1]令和3年度契約状況調査票!$F:$AR,16,FALSE),"#.0%")&amp;CHAR(10)&amp;"(B/A×100)",VLOOKUP(A98,[1]令和3年度契約状況調査票!$F:$AR,16,FALSE)))))</f>
        <v/>
      </c>
      <c r="K98" s="53"/>
      <c r="L98" s="30" t="str">
        <f>IF(A98="","",IF(VLOOKUP(A98,[1]令和3年度契約状況調査票!$F:$AR,26,FALSE)="①公益社団法人","公社",IF(VLOOKUP(A98,[1]令和3年度契約状況調査票!$F:$AR,26,FALSE)="②公益財団法人","公財","")))</f>
        <v/>
      </c>
      <c r="M98" s="30" t="str">
        <f>IF(A98="","",VLOOKUP(A98,[1]令和3年度契約状況調査票!$F:$AR,27,FALSE))</f>
        <v/>
      </c>
      <c r="N98" s="30" t="str">
        <f>IF(A98="","",IF(VLOOKUP(A98,[1]令和3年度契約状況調査票!$F:$AR,27,FALSE)="国所管",VLOOKUP(A98,[1]令和3年度契約状況調査票!$F:$AR,21,FALSE),""))</f>
        <v/>
      </c>
      <c r="O98" s="32" t="str">
        <f>IF(A98="","",IF(AND(Q98="○",P98="分担契約/単価契約"),"単価契約"&amp;CHAR(10)&amp;"予定調達総額 "&amp;TEXT(VLOOKUP(A98,[1]令和3年度契約状況調査票!$F:$AR,15,FALSE),"#,##0円")&amp;"(B)"&amp;CHAR(10)&amp;"分担契約"&amp;CHAR(10)&amp;VLOOKUP(A98,[1]令和3年度契約状況調査票!$F:$AR,31,FALSE),IF(AND(Q98="○",P98="分担契約"),"分担契約"&amp;CHAR(10)&amp;"契約総額 "&amp;TEXT(VLOOKUP(A98,[1]令和3年度契約状況調査票!$F:$AR,15,FALSE),"#,##0円")&amp;"(B)"&amp;CHAR(10)&amp;VLOOKUP(A98,[1]令和3年度契約状況調査票!$F:$AR,31,FALSE),(IF(P98="分担契約/単価契約","単価契約"&amp;CHAR(10)&amp;"予定調達総額 "&amp;TEXT(VLOOKUP(A98,[1]令和3年度契約状況調査票!$F:$AR,15,FALSE),"#,##0円")&amp;CHAR(10)&amp;"分担契約"&amp;CHAR(10)&amp;VLOOKUP(A98,[1]令和3年度契約状況調査票!$F:$AR,31,FALSE),IF(P98="分担契約","分担契約"&amp;CHAR(10)&amp;"契約総額 "&amp;TEXT(VLOOKUP(A98,[1]令和3年度契約状況調査票!$F:$AR,15,FALSE),"#,##0円")&amp;CHAR(10)&amp;VLOOKUP(A98,[1]令和3年度契約状況調査票!$F:$AR,31,FALSE),IF(P98="単価契約","単価契約"&amp;CHAR(10)&amp;"予定調達総額 "&amp;TEXT(VLOOKUP(A98,[1]令和3年度契約状況調査票!$F:$AR,15,FALSE),"#,##0円")&amp;CHAR(10)&amp;VLOOKUP(A98,[1]令和3年度契約状況調査票!$F:$AR,31,FALSE),VLOOKUP(A98,[1]令和3年度契約状況調査票!$F:$AR,31,FALSE))))))))</f>
        <v/>
      </c>
      <c r="P98" s="51" t="str">
        <f>IF(A98="","",VLOOKUP(A98,[1]令和3年度契約状況調査票!$F:$BY,52,FALSE))</f>
        <v/>
      </c>
    </row>
    <row r="99" spans="1:16" s="51" customFormat="1" ht="60" hidden="1" customHeight="1" x14ac:dyDescent="0.15">
      <c r="A99" s="66" t="str">
        <f>IF(MAX([1]令和3年度契約状況調査票!F92:F337)&gt;=ROW()-5,ROW()-5,"")</f>
        <v/>
      </c>
      <c r="B99" s="23" t="str">
        <f>IF(A99="","",VLOOKUP(A99,[1]令和3年度契約状況調査票!$F:$AR,4,FALSE))</f>
        <v/>
      </c>
      <c r="C99" s="24" t="str">
        <f>IF(A99="","",VLOOKUP(A99,[1]令和3年度契約状況調査票!$F:$AR,5,FALSE))</f>
        <v/>
      </c>
      <c r="D99" s="25" t="str">
        <f>IF(A99="","",VLOOKUP(A99,[1]令和3年度契約状況調査票!$F:$AR,8,FALSE))</f>
        <v/>
      </c>
      <c r="E99" s="23" t="str">
        <f>IF(A99="","",VLOOKUP(A99,[1]令和3年度契約状況調査票!$F:$AR,9,FALSE))</f>
        <v/>
      </c>
      <c r="F99" s="26" t="str">
        <f>IF(A99="","",VLOOKUP(A99,[1]令和3年度契約状況調査票!$F:$AR,10,FALSE))</f>
        <v/>
      </c>
      <c r="G99" s="72" t="str">
        <f>IF(A99="","",VLOOKUP(A99,[1]令和3年度契約状況調査票!$F:$AR,30,FALSE))</f>
        <v/>
      </c>
      <c r="H99" s="28" t="str">
        <f>IF(A99="","",IF(VLOOKUP(A99,[1]令和3年度契約状況調査票!$F:$AR,20,FALSE)="②同種の他の契約の予定価格を類推されるおそれがあるため公表しない","同種の他の契約の予定価格を類推されるおそれがあるため公表しない",IF(VLOOKUP(A99,[1]令和3年度契約状況調査票!$F:$AR,20,FALSE)="－","－",IF(VLOOKUP(A99,[1]令和3年度契約状況調査票!$F:$AR,6,FALSE)&lt;&gt;"",TEXT(VLOOKUP(A99,[1]令和3年度契約状況調査票!$F:$AR,13,FALSE),"#,##0円")&amp;CHAR(10)&amp;"(A)",VLOOKUP(A99,[1]令和3年度契約状況調査票!$F:$AR,13,FALSE)))))</f>
        <v/>
      </c>
      <c r="I99" s="28" t="str">
        <f>IF(A99="","",VLOOKUP(A99,[1]令和3年度契約状況調査票!$F:$AR,14,FALSE))</f>
        <v/>
      </c>
      <c r="J99" s="30" t="str">
        <f>IF(A99="","",IF(VLOOKUP(A99,[1]令和3年度契約状況調査票!$F:$AR,20,FALSE)="②同種の他の契約の予定価格を類推されるおそれがあるため公表しない","－",IF(VLOOKUP(A99,[1]令和3年度契約状況調査票!$F:$AR,20,FALSE)="－","－",IF(VLOOKUP(A99,[1]令和3年度契約状況調査票!$F:$AR,6,FALSE)&lt;&gt;"",TEXT(VLOOKUP(A99,[1]令和3年度契約状況調査票!$F:$AR,16,FALSE),"#.0%")&amp;CHAR(10)&amp;"(B/A×100)",VLOOKUP(A99,[1]令和3年度契約状況調査票!$F:$AR,16,FALSE)))))</f>
        <v/>
      </c>
      <c r="K99" s="53"/>
      <c r="L99" s="30" t="str">
        <f>IF(A99="","",IF(VLOOKUP(A99,[1]令和3年度契約状況調査票!$F:$AR,26,FALSE)="①公益社団法人","公社",IF(VLOOKUP(A99,[1]令和3年度契約状況調査票!$F:$AR,26,FALSE)="②公益財団法人","公財","")))</f>
        <v/>
      </c>
      <c r="M99" s="30" t="str">
        <f>IF(A99="","",VLOOKUP(A99,[1]令和3年度契約状況調査票!$F:$AR,27,FALSE))</f>
        <v/>
      </c>
      <c r="N99" s="30" t="str">
        <f>IF(A99="","",IF(VLOOKUP(A99,[1]令和3年度契約状況調査票!$F:$AR,27,FALSE)="国所管",VLOOKUP(A99,[1]令和3年度契約状況調査票!$F:$AR,21,FALSE),""))</f>
        <v/>
      </c>
      <c r="O99" s="32" t="str">
        <f>IF(A99="","",IF(AND(Q99="○",P99="分担契約/単価契約"),"単価契約"&amp;CHAR(10)&amp;"予定調達総額 "&amp;TEXT(VLOOKUP(A99,[1]令和3年度契約状況調査票!$F:$AR,15,FALSE),"#,##0円")&amp;"(B)"&amp;CHAR(10)&amp;"分担契約"&amp;CHAR(10)&amp;VLOOKUP(A99,[1]令和3年度契約状況調査票!$F:$AR,31,FALSE),IF(AND(Q99="○",P99="分担契約"),"分担契約"&amp;CHAR(10)&amp;"契約総額 "&amp;TEXT(VLOOKUP(A99,[1]令和3年度契約状況調査票!$F:$AR,15,FALSE),"#,##0円")&amp;"(B)"&amp;CHAR(10)&amp;VLOOKUP(A99,[1]令和3年度契約状況調査票!$F:$AR,31,FALSE),(IF(P99="分担契約/単価契約","単価契約"&amp;CHAR(10)&amp;"予定調達総額 "&amp;TEXT(VLOOKUP(A99,[1]令和3年度契約状況調査票!$F:$AR,15,FALSE),"#,##0円")&amp;CHAR(10)&amp;"分担契約"&amp;CHAR(10)&amp;VLOOKUP(A99,[1]令和3年度契約状況調査票!$F:$AR,31,FALSE),IF(P99="分担契約","分担契約"&amp;CHAR(10)&amp;"契約総額 "&amp;TEXT(VLOOKUP(A99,[1]令和3年度契約状況調査票!$F:$AR,15,FALSE),"#,##0円")&amp;CHAR(10)&amp;VLOOKUP(A99,[1]令和3年度契約状況調査票!$F:$AR,31,FALSE),IF(P99="単価契約","単価契約"&amp;CHAR(10)&amp;"予定調達総額 "&amp;TEXT(VLOOKUP(A99,[1]令和3年度契約状況調査票!$F:$AR,15,FALSE),"#,##0円")&amp;CHAR(10)&amp;VLOOKUP(A99,[1]令和3年度契約状況調査票!$F:$AR,31,FALSE),VLOOKUP(A99,[1]令和3年度契約状況調査票!$F:$AR,31,FALSE))))))))</f>
        <v/>
      </c>
      <c r="P99" s="51" t="str">
        <f>IF(A99="","",VLOOKUP(A99,[1]令和3年度契約状況調査票!$F:$BY,52,FALSE))</f>
        <v/>
      </c>
    </row>
    <row r="100" spans="1:16" s="51" customFormat="1" ht="60" hidden="1" customHeight="1" x14ac:dyDescent="0.15">
      <c r="A100" s="66" t="str">
        <f>IF(MAX([1]令和3年度契約状況調査票!F93:F338)&gt;=ROW()-5,ROW()-5,"")</f>
        <v/>
      </c>
      <c r="B100" s="23" t="str">
        <f>IF(A100="","",VLOOKUP(A100,[1]令和3年度契約状況調査票!$F:$AR,4,FALSE))</f>
        <v/>
      </c>
      <c r="C100" s="24" t="str">
        <f>IF(A100="","",VLOOKUP(A100,[1]令和3年度契約状況調査票!$F:$AR,5,FALSE))</f>
        <v/>
      </c>
      <c r="D100" s="25" t="str">
        <f>IF(A100="","",VLOOKUP(A100,[1]令和3年度契約状況調査票!$F:$AR,8,FALSE))</f>
        <v/>
      </c>
      <c r="E100" s="23" t="str">
        <f>IF(A100="","",VLOOKUP(A100,[1]令和3年度契約状況調査票!$F:$AR,9,FALSE))</f>
        <v/>
      </c>
      <c r="F100" s="26" t="str">
        <f>IF(A100="","",VLOOKUP(A100,[1]令和3年度契約状況調査票!$F:$AR,10,FALSE))</f>
        <v/>
      </c>
      <c r="G100" s="72" t="str">
        <f>IF(A100="","",VLOOKUP(A100,[1]令和3年度契約状況調査票!$F:$AR,30,FALSE))</f>
        <v/>
      </c>
      <c r="H100" s="28" t="str">
        <f>IF(A100="","",IF(VLOOKUP(A100,[1]令和3年度契約状況調査票!$F:$AR,20,FALSE)="②同種の他の契約の予定価格を類推されるおそれがあるため公表しない","同種の他の契約の予定価格を類推されるおそれがあるため公表しない",IF(VLOOKUP(A100,[1]令和3年度契約状況調査票!$F:$AR,20,FALSE)="－","－",IF(VLOOKUP(A100,[1]令和3年度契約状況調査票!$F:$AR,6,FALSE)&lt;&gt;"",TEXT(VLOOKUP(A100,[1]令和3年度契約状況調査票!$F:$AR,13,FALSE),"#,##0円")&amp;CHAR(10)&amp;"(A)",VLOOKUP(A100,[1]令和3年度契約状況調査票!$F:$AR,13,FALSE)))))</f>
        <v/>
      </c>
      <c r="I100" s="28" t="str">
        <f>IF(A100="","",VLOOKUP(A100,[1]令和3年度契約状況調査票!$F:$AR,14,FALSE))</f>
        <v/>
      </c>
      <c r="J100" s="30" t="str">
        <f>IF(A100="","",IF(VLOOKUP(A100,[1]令和3年度契約状況調査票!$F:$AR,20,FALSE)="②同種の他の契約の予定価格を類推されるおそれがあるため公表しない","－",IF(VLOOKUP(A100,[1]令和3年度契約状況調査票!$F:$AR,20,FALSE)="－","－",IF(VLOOKUP(A100,[1]令和3年度契約状況調査票!$F:$AR,6,FALSE)&lt;&gt;"",TEXT(VLOOKUP(A100,[1]令和3年度契約状況調査票!$F:$AR,16,FALSE),"#.0%")&amp;CHAR(10)&amp;"(B/A×100)",VLOOKUP(A100,[1]令和3年度契約状況調査票!$F:$AR,16,FALSE)))))</f>
        <v/>
      </c>
      <c r="K100" s="53"/>
      <c r="L100" s="30" t="str">
        <f>IF(A100="","",IF(VLOOKUP(A100,[1]令和3年度契約状況調査票!$F:$AR,26,FALSE)="①公益社団法人","公社",IF(VLOOKUP(A100,[1]令和3年度契約状況調査票!$F:$AR,26,FALSE)="②公益財団法人","公財","")))</f>
        <v/>
      </c>
      <c r="M100" s="30" t="str">
        <f>IF(A100="","",VLOOKUP(A100,[1]令和3年度契約状況調査票!$F:$AR,27,FALSE))</f>
        <v/>
      </c>
      <c r="N100" s="30" t="str">
        <f>IF(A100="","",IF(VLOOKUP(A100,[1]令和3年度契約状況調査票!$F:$AR,27,FALSE)="国所管",VLOOKUP(A100,[1]令和3年度契約状況調査票!$F:$AR,21,FALSE),""))</f>
        <v/>
      </c>
      <c r="O100" s="32" t="str">
        <f>IF(A100="","",IF(AND(Q100="○",P100="分担契約/単価契約"),"単価契約"&amp;CHAR(10)&amp;"予定調達総額 "&amp;TEXT(VLOOKUP(A100,[1]令和3年度契約状況調査票!$F:$AR,15,FALSE),"#,##0円")&amp;"(B)"&amp;CHAR(10)&amp;"分担契約"&amp;CHAR(10)&amp;VLOOKUP(A100,[1]令和3年度契約状況調査票!$F:$AR,31,FALSE),IF(AND(Q100="○",P100="分担契約"),"分担契約"&amp;CHAR(10)&amp;"契約総額 "&amp;TEXT(VLOOKUP(A100,[1]令和3年度契約状況調査票!$F:$AR,15,FALSE),"#,##0円")&amp;"(B)"&amp;CHAR(10)&amp;VLOOKUP(A100,[1]令和3年度契約状況調査票!$F:$AR,31,FALSE),(IF(P100="分担契約/単価契約","単価契約"&amp;CHAR(10)&amp;"予定調達総額 "&amp;TEXT(VLOOKUP(A100,[1]令和3年度契約状況調査票!$F:$AR,15,FALSE),"#,##0円")&amp;CHAR(10)&amp;"分担契約"&amp;CHAR(10)&amp;VLOOKUP(A100,[1]令和3年度契約状況調査票!$F:$AR,31,FALSE),IF(P100="分担契約","分担契約"&amp;CHAR(10)&amp;"契約総額 "&amp;TEXT(VLOOKUP(A100,[1]令和3年度契約状況調査票!$F:$AR,15,FALSE),"#,##0円")&amp;CHAR(10)&amp;VLOOKUP(A100,[1]令和3年度契約状況調査票!$F:$AR,31,FALSE),IF(P100="単価契約","単価契約"&amp;CHAR(10)&amp;"予定調達総額 "&amp;TEXT(VLOOKUP(A100,[1]令和3年度契約状況調査票!$F:$AR,15,FALSE),"#,##0円")&amp;CHAR(10)&amp;VLOOKUP(A100,[1]令和3年度契約状況調査票!$F:$AR,31,FALSE),VLOOKUP(A100,[1]令和3年度契約状況調査票!$F:$AR,31,FALSE))))))))</f>
        <v/>
      </c>
      <c r="P100" s="51" t="str">
        <f>IF(A100="","",VLOOKUP(A100,[1]令和3年度契約状況調査票!$F:$BY,52,FALSE))</f>
        <v/>
      </c>
    </row>
    <row r="101" spans="1:16" s="51" customFormat="1" ht="60" hidden="1" customHeight="1" x14ac:dyDescent="0.15">
      <c r="A101" s="66" t="str">
        <f>IF(MAX([1]令和3年度契約状況調査票!F94:F339)&gt;=ROW()-5,ROW()-5,"")</f>
        <v/>
      </c>
      <c r="B101" s="23" t="str">
        <f>IF(A101="","",VLOOKUP(A101,[1]令和3年度契約状況調査票!$F:$AR,4,FALSE))</f>
        <v/>
      </c>
      <c r="C101" s="24" t="str">
        <f>IF(A101="","",VLOOKUP(A101,[1]令和3年度契約状況調査票!$F:$AR,5,FALSE))</f>
        <v/>
      </c>
      <c r="D101" s="25" t="str">
        <f>IF(A101="","",VLOOKUP(A101,[1]令和3年度契約状況調査票!$F:$AR,8,FALSE))</f>
        <v/>
      </c>
      <c r="E101" s="23" t="str">
        <f>IF(A101="","",VLOOKUP(A101,[1]令和3年度契約状況調査票!$F:$AR,9,FALSE))</f>
        <v/>
      </c>
      <c r="F101" s="26" t="str">
        <f>IF(A101="","",VLOOKUP(A101,[1]令和3年度契約状況調査票!$F:$AR,10,FALSE))</f>
        <v/>
      </c>
      <c r="G101" s="72" t="str">
        <f>IF(A101="","",VLOOKUP(A101,[1]令和3年度契約状況調査票!$F:$AR,30,FALSE))</f>
        <v/>
      </c>
      <c r="H101" s="28" t="str">
        <f>IF(A101="","",IF(VLOOKUP(A101,[1]令和3年度契約状況調査票!$F:$AR,20,FALSE)="②同種の他の契約の予定価格を類推されるおそれがあるため公表しない","同種の他の契約の予定価格を類推されるおそれがあるため公表しない",IF(VLOOKUP(A101,[1]令和3年度契約状況調査票!$F:$AR,20,FALSE)="－","－",IF(VLOOKUP(A101,[1]令和3年度契約状況調査票!$F:$AR,6,FALSE)&lt;&gt;"",TEXT(VLOOKUP(A101,[1]令和3年度契約状況調査票!$F:$AR,13,FALSE),"#,##0円")&amp;CHAR(10)&amp;"(A)",VLOOKUP(A101,[1]令和3年度契約状況調査票!$F:$AR,13,FALSE)))))</f>
        <v/>
      </c>
      <c r="I101" s="28" t="str">
        <f>IF(A101="","",VLOOKUP(A101,[1]令和3年度契約状況調査票!$F:$AR,14,FALSE))</f>
        <v/>
      </c>
      <c r="J101" s="30" t="str">
        <f>IF(A101="","",IF(VLOOKUP(A101,[1]令和3年度契約状況調査票!$F:$AR,20,FALSE)="②同種の他の契約の予定価格を類推されるおそれがあるため公表しない","－",IF(VLOOKUP(A101,[1]令和3年度契約状況調査票!$F:$AR,20,FALSE)="－","－",IF(VLOOKUP(A101,[1]令和3年度契約状況調査票!$F:$AR,6,FALSE)&lt;&gt;"",TEXT(VLOOKUP(A101,[1]令和3年度契約状況調査票!$F:$AR,16,FALSE),"#.0%")&amp;CHAR(10)&amp;"(B/A×100)",VLOOKUP(A101,[1]令和3年度契約状況調査票!$F:$AR,16,FALSE)))))</f>
        <v/>
      </c>
      <c r="K101" s="53"/>
      <c r="L101" s="30" t="str">
        <f>IF(A101="","",IF(VLOOKUP(A101,[1]令和3年度契約状況調査票!$F:$AR,26,FALSE)="①公益社団法人","公社",IF(VLOOKUP(A101,[1]令和3年度契約状況調査票!$F:$AR,26,FALSE)="②公益財団法人","公財","")))</f>
        <v/>
      </c>
      <c r="M101" s="30" t="str">
        <f>IF(A101="","",VLOOKUP(A101,[1]令和3年度契約状況調査票!$F:$AR,27,FALSE))</f>
        <v/>
      </c>
      <c r="N101" s="30" t="str">
        <f>IF(A101="","",IF(VLOOKUP(A101,[1]令和3年度契約状況調査票!$F:$AR,27,FALSE)="国所管",VLOOKUP(A101,[1]令和3年度契約状況調査票!$F:$AR,21,FALSE),""))</f>
        <v/>
      </c>
      <c r="O101" s="32" t="str">
        <f>IF(A101="","",IF(AND(Q101="○",P101="分担契約/単価契約"),"単価契約"&amp;CHAR(10)&amp;"予定調達総額 "&amp;TEXT(VLOOKUP(A101,[1]令和3年度契約状況調査票!$F:$AR,15,FALSE),"#,##0円")&amp;"(B)"&amp;CHAR(10)&amp;"分担契約"&amp;CHAR(10)&amp;VLOOKUP(A101,[1]令和3年度契約状況調査票!$F:$AR,31,FALSE),IF(AND(Q101="○",P101="分担契約"),"分担契約"&amp;CHAR(10)&amp;"契約総額 "&amp;TEXT(VLOOKUP(A101,[1]令和3年度契約状況調査票!$F:$AR,15,FALSE),"#,##0円")&amp;"(B)"&amp;CHAR(10)&amp;VLOOKUP(A101,[1]令和3年度契約状況調査票!$F:$AR,31,FALSE),(IF(P101="分担契約/単価契約","単価契約"&amp;CHAR(10)&amp;"予定調達総額 "&amp;TEXT(VLOOKUP(A101,[1]令和3年度契約状況調査票!$F:$AR,15,FALSE),"#,##0円")&amp;CHAR(10)&amp;"分担契約"&amp;CHAR(10)&amp;VLOOKUP(A101,[1]令和3年度契約状況調査票!$F:$AR,31,FALSE),IF(P101="分担契約","分担契約"&amp;CHAR(10)&amp;"契約総額 "&amp;TEXT(VLOOKUP(A101,[1]令和3年度契約状況調査票!$F:$AR,15,FALSE),"#,##0円")&amp;CHAR(10)&amp;VLOOKUP(A101,[1]令和3年度契約状況調査票!$F:$AR,31,FALSE),IF(P101="単価契約","単価契約"&amp;CHAR(10)&amp;"予定調達総額 "&amp;TEXT(VLOOKUP(A101,[1]令和3年度契約状況調査票!$F:$AR,15,FALSE),"#,##0円")&amp;CHAR(10)&amp;VLOOKUP(A101,[1]令和3年度契約状況調査票!$F:$AR,31,FALSE),VLOOKUP(A101,[1]令和3年度契約状況調査票!$F:$AR,31,FALSE))))))))</f>
        <v/>
      </c>
      <c r="P101" s="51" t="str">
        <f>IF(A101="","",VLOOKUP(A101,[1]令和3年度契約状況調査票!$F:$BY,52,FALSE))</f>
        <v/>
      </c>
    </row>
    <row r="102" spans="1:16" s="51" customFormat="1" ht="60" hidden="1" customHeight="1" x14ac:dyDescent="0.15">
      <c r="A102" s="66" t="str">
        <f>IF(MAX([1]令和3年度契約状況調査票!F95:F340)&gt;=ROW()-5,ROW()-5,"")</f>
        <v/>
      </c>
      <c r="B102" s="23" t="str">
        <f>IF(A102="","",VLOOKUP(A102,[1]令和3年度契約状況調査票!$F:$AR,4,FALSE))</f>
        <v/>
      </c>
      <c r="C102" s="24" t="str">
        <f>IF(A102="","",VLOOKUP(A102,[1]令和3年度契約状況調査票!$F:$AR,5,FALSE))</f>
        <v/>
      </c>
      <c r="D102" s="25" t="str">
        <f>IF(A102="","",VLOOKUP(A102,[1]令和3年度契約状況調査票!$F:$AR,8,FALSE))</f>
        <v/>
      </c>
      <c r="E102" s="23" t="str">
        <f>IF(A102="","",VLOOKUP(A102,[1]令和3年度契約状況調査票!$F:$AR,9,FALSE))</f>
        <v/>
      </c>
      <c r="F102" s="26" t="str">
        <f>IF(A102="","",VLOOKUP(A102,[1]令和3年度契約状況調査票!$F:$AR,10,FALSE))</f>
        <v/>
      </c>
      <c r="G102" s="72" t="str">
        <f>IF(A102="","",VLOOKUP(A102,[1]令和3年度契約状況調査票!$F:$AR,30,FALSE))</f>
        <v/>
      </c>
      <c r="H102" s="28" t="str">
        <f>IF(A102="","",IF(VLOOKUP(A102,[1]令和3年度契約状況調査票!$F:$AR,20,FALSE)="②同種の他の契約の予定価格を類推されるおそれがあるため公表しない","同種の他の契約の予定価格を類推されるおそれがあるため公表しない",IF(VLOOKUP(A102,[1]令和3年度契約状況調査票!$F:$AR,20,FALSE)="－","－",IF(VLOOKUP(A102,[1]令和3年度契約状況調査票!$F:$AR,6,FALSE)&lt;&gt;"",TEXT(VLOOKUP(A102,[1]令和3年度契約状況調査票!$F:$AR,13,FALSE),"#,##0円")&amp;CHAR(10)&amp;"(A)",VLOOKUP(A102,[1]令和3年度契約状況調査票!$F:$AR,13,FALSE)))))</f>
        <v/>
      </c>
      <c r="I102" s="28" t="str">
        <f>IF(A102="","",VLOOKUP(A102,[1]令和3年度契約状況調査票!$F:$AR,14,FALSE))</f>
        <v/>
      </c>
      <c r="J102" s="30" t="str">
        <f>IF(A102="","",IF(VLOOKUP(A102,[1]令和3年度契約状況調査票!$F:$AR,20,FALSE)="②同種の他の契約の予定価格を類推されるおそれがあるため公表しない","－",IF(VLOOKUP(A102,[1]令和3年度契約状況調査票!$F:$AR,20,FALSE)="－","－",IF(VLOOKUP(A102,[1]令和3年度契約状況調査票!$F:$AR,6,FALSE)&lt;&gt;"",TEXT(VLOOKUP(A102,[1]令和3年度契約状況調査票!$F:$AR,16,FALSE),"#.0%")&amp;CHAR(10)&amp;"(B/A×100)",VLOOKUP(A102,[1]令和3年度契約状況調査票!$F:$AR,16,FALSE)))))</f>
        <v/>
      </c>
      <c r="K102" s="53"/>
      <c r="L102" s="30" t="str">
        <f>IF(A102="","",IF(VLOOKUP(A102,[1]令和3年度契約状況調査票!$F:$AR,26,FALSE)="①公益社団法人","公社",IF(VLOOKUP(A102,[1]令和3年度契約状況調査票!$F:$AR,26,FALSE)="②公益財団法人","公財","")))</f>
        <v/>
      </c>
      <c r="M102" s="30" t="str">
        <f>IF(A102="","",VLOOKUP(A102,[1]令和3年度契約状況調査票!$F:$AR,27,FALSE))</f>
        <v/>
      </c>
      <c r="N102" s="30" t="str">
        <f>IF(A102="","",IF(VLOOKUP(A102,[1]令和3年度契約状況調査票!$F:$AR,27,FALSE)="国所管",VLOOKUP(A102,[1]令和3年度契約状況調査票!$F:$AR,21,FALSE),""))</f>
        <v/>
      </c>
      <c r="O102" s="32" t="str">
        <f>IF(A102="","",IF(AND(Q102="○",P102="分担契約/単価契約"),"単価契約"&amp;CHAR(10)&amp;"予定調達総額 "&amp;TEXT(VLOOKUP(A102,[1]令和3年度契約状況調査票!$F:$AR,15,FALSE),"#,##0円")&amp;"(B)"&amp;CHAR(10)&amp;"分担契約"&amp;CHAR(10)&amp;VLOOKUP(A102,[1]令和3年度契約状況調査票!$F:$AR,31,FALSE),IF(AND(Q102="○",P102="分担契約"),"分担契約"&amp;CHAR(10)&amp;"契約総額 "&amp;TEXT(VLOOKUP(A102,[1]令和3年度契約状況調査票!$F:$AR,15,FALSE),"#,##0円")&amp;"(B)"&amp;CHAR(10)&amp;VLOOKUP(A102,[1]令和3年度契約状況調査票!$F:$AR,31,FALSE),(IF(P102="分担契約/単価契約","単価契約"&amp;CHAR(10)&amp;"予定調達総額 "&amp;TEXT(VLOOKUP(A102,[1]令和3年度契約状況調査票!$F:$AR,15,FALSE),"#,##0円")&amp;CHAR(10)&amp;"分担契約"&amp;CHAR(10)&amp;VLOOKUP(A102,[1]令和3年度契約状況調査票!$F:$AR,31,FALSE),IF(P102="分担契約","分担契約"&amp;CHAR(10)&amp;"契約総額 "&amp;TEXT(VLOOKUP(A102,[1]令和3年度契約状況調査票!$F:$AR,15,FALSE),"#,##0円")&amp;CHAR(10)&amp;VLOOKUP(A102,[1]令和3年度契約状況調査票!$F:$AR,31,FALSE),IF(P102="単価契約","単価契約"&amp;CHAR(10)&amp;"予定調達総額 "&amp;TEXT(VLOOKUP(A102,[1]令和3年度契約状況調査票!$F:$AR,15,FALSE),"#,##0円")&amp;CHAR(10)&amp;VLOOKUP(A102,[1]令和3年度契約状況調査票!$F:$AR,31,FALSE),VLOOKUP(A102,[1]令和3年度契約状況調査票!$F:$AR,31,FALSE))))))))</f>
        <v/>
      </c>
      <c r="P102" s="51" t="str">
        <f>IF(A102="","",VLOOKUP(A102,[1]令和3年度契約状況調査票!$F:$BY,52,FALSE))</f>
        <v/>
      </c>
    </row>
    <row r="103" spans="1:16" s="51" customFormat="1" ht="60" hidden="1" customHeight="1" x14ac:dyDescent="0.15">
      <c r="A103" s="66" t="str">
        <f>IF(MAX([1]令和3年度契約状況調査票!F96:F341)&gt;=ROW()-5,ROW()-5,"")</f>
        <v/>
      </c>
      <c r="B103" s="23" t="str">
        <f>IF(A103="","",VLOOKUP(A103,[1]令和3年度契約状況調査票!$F:$AR,4,FALSE))</f>
        <v/>
      </c>
      <c r="C103" s="24" t="str">
        <f>IF(A103="","",VLOOKUP(A103,[1]令和3年度契約状況調査票!$F:$AR,5,FALSE))</f>
        <v/>
      </c>
      <c r="D103" s="25" t="str">
        <f>IF(A103="","",VLOOKUP(A103,[1]令和3年度契約状況調査票!$F:$AR,8,FALSE))</f>
        <v/>
      </c>
      <c r="E103" s="23" t="str">
        <f>IF(A103="","",VLOOKUP(A103,[1]令和3年度契約状況調査票!$F:$AR,9,FALSE))</f>
        <v/>
      </c>
      <c r="F103" s="26" t="str">
        <f>IF(A103="","",VLOOKUP(A103,[1]令和3年度契約状況調査票!$F:$AR,10,FALSE))</f>
        <v/>
      </c>
      <c r="G103" s="72" t="str">
        <f>IF(A103="","",VLOOKUP(A103,[1]令和3年度契約状況調査票!$F:$AR,30,FALSE))</f>
        <v/>
      </c>
      <c r="H103" s="28" t="str">
        <f>IF(A103="","",IF(VLOOKUP(A103,[1]令和3年度契約状況調査票!$F:$AR,20,FALSE)="②同種の他の契約の予定価格を類推されるおそれがあるため公表しない","同種の他の契約の予定価格を類推されるおそれがあるため公表しない",IF(VLOOKUP(A103,[1]令和3年度契約状況調査票!$F:$AR,20,FALSE)="－","－",IF(VLOOKUP(A103,[1]令和3年度契約状況調査票!$F:$AR,6,FALSE)&lt;&gt;"",TEXT(VLOOKUP(A103,[1]令和3年度契約状況調査票!$F:$AR,13,FALSE),"#,##0円")&amp;CHAR(10)&amp;"(A)",VLOOKUP(A103,[1]令和3年度契約状況調査票!$F:$AR,13,FALSE)))))</f>
        <v/>
      </c>
      <c r="I103" s="28" t="str">
        <f>IF(A103="","",VLOOKUP(A103,[1]令和3年度契約状況調査票!$F:$AR,14,FALSE))</f>
        <v/>
      </c>
      <c r="J103" s="30" t="str">
        <f>IF(A103="","",IF(VLOOKUP(A103,[1]令和3年度契約状況調査票!$F:$AR,20,FALSE)="②同種の他の契約の予定価格を類推されるおそれがあるため公表しない","－",IF(VLOOKUP(A103,[1]令和3年度契約状況調査票!$F:$AR,20,FALSE)="－","－",IF(VLOOKUP(A103,[1]令和3年度契約状況調査票!$F:$AR,6,FALSE)&lt;&gt;"",TEXT(VLOOKUP(A103,[1]令和3年度契約状況調査票!$F:$AR,16,FALSE),"#.0%")&amp;CHAR(10)&amp;"(B/A×100)",VLOOKUP(A103,[1]令和3年度契約状況調査票!$F:$AR,16,FALSE)))))</f>
        <v/>
      </c>
      <c r="K103" s="53"/>
      <c r="L103" s="30" t="str">
        <f>IF(A103="","",IF(VLOOKUP(A103,[1]令和3年度契約状況調査票!$F:$AR,26,FALSE)="①公益社団法人","公社",IF(VLOOKUP(A103,[1]令和3年度契約状況調査票!$F:$AR,26,FALSE)="②公益財団法人","公財","")))</f>
        <v/>
      </c>
      <c r="M103" s="30" t="str">
        <f>IF(A103="","",VLOOKUP(A103,[1]令和3年度契約状況調査票!$F:$AR,27,FALSE))</f>
        <v/>
      </c>
      <c r="N103" s="30" t="str">
        <f>IF(A103="","",IF(VLOOKUP(A103,[1]令和3年度契約状況調査票!$F:$AR,27,FALSE)="国所管",VLOOKUP(A103,[1]令和3年度契約状況調査票!$F:$AR,21,FALSE),""))</f>
        <v/>
      </c>
      <c r="O103" s="32" t="str">
        <f>IF(A103="","",IF(AND(Q103="○",P103="分担契約/単価契約"),"単価契約"&amp;CHAR(10)&amp;"予定調達総額 "&amp;TEXT(VLOOKUP(A103,[1]令和3年度契約状況調査票!$F:$AR,15,FALSE),"#,##0円")&amp;"(B)"&amp;CHAR(10)&amp;"分担契約"&amp;CHAR(10)&amp;VLOOKUP(A103,[1]令和3年度契約状況調査票!$F:$AR,31,FALSE),IF(AND(Q103="○",P103="分担契約"),"分担契約"&amp;CHAR(10)&amp;"契約総額 "&amp;TEXT(VLOOKUP(A103,[1]令和3年度契約状況調査票!$F:$AR,15,FALSE),"#,##0円")&amp;"(B)"&amp;CHAR(10)&amp;VLOOKUP(A103,[1]令和3年度契約状況調査票!$F:$AR,31,FALSE),(IF(P103="分担契約/単価契約","単価契約"&amp;CHAR(10)&amp;"予定調達総額 "&amp;TEXT(VLOOKUP(A103,[1]令和3年度契約状況調査票!$F:$AR,15,FALSE),"#,##0円")&amp;CHAR(10)&amp;"分担契約"&amp;CHAR(10)&amp;VLOOKUP(A103,[1]令和3年度契約状況調査票!$F:$AR,31,FALSE),IF(P103="分担契約","分担契約"&amp;CHAR(10)&amp;"契約総額 "&amp;TEXT(VLOOKUP(A103,[1]令和3年度契約状況調査票!$F:$AR,15,FALSE),"#,##0円")&amp;CHAR(10)&amp;VLOOKUP(A103,[1]令和3年度契約状況調査票!$F:$AR,31,FALSE),IF(P103="単価契約","単価契約"&amp;CHAR(10)&amp;"予定調達総額 "&amp;TEXT(VLOOKUP(A103,[1]令和3年度契約状況調査票!$F:$AR,15,FALSE),"#,##0円")&amp;CHAR(10)&amp;VLOOKUP(A103,[1]令和3年度契約状況調査票!$F:$AR,31,FALSE),VLOOKUP(A103,[1]令和3年度契約状況調査票!$F:$AR,31,FALSE))))))))</f>
        <v/>
      </c>
      <c r="P103" s="51" t="str">
        <f>IF(A103="","",VLOOKUP(A103,[1]令和3年度契約状況調査票!$F:$BY,52,FALSE))</f>
        <v/>
      </c>
    </row>
    <row r="104" spans="1:16" s="73" customFormat="1" ht="60" hidden="1" customHeight="1" x14ac:dyDescent="0.15">
      <c r="A104" s="66" t="str">
        <f>IF(MAX([1]令和3年度契約状況調査票!F97:F342)&gt;=ROW()-5,ROW()-5,"")</f>
        <v/>
      </c>
      <c r="B104" s="23" t="str">
        <f>IF(A104="","",VLOOKUP(A104,[1]令和3年度契約状況調査票!$F:$AR,4,FALSE))</f>
        <v/>
      </c>
      <c r="C104" s="24" t="str">
        <f>IF(A104="","",VLOOKUP(A104,[1]令和3年度契約状況調査票!$F:$AR,5,FALSE))</f>
        <v/>
      </c>
      <c r="D104" s="25" t="str">
        <f>IF(A104="","",VLOOKUP(A104,[1]令和3年度契約状況調査票!$F:$AR,8,FALSE))</f>
        <v/>
      </c>
      <c r="E104" s="23" t="str">
        <f>IF(A104="","",VLOOKUP(A104,[1]令和3年度契約状況調査票!$F:$AR,9,FALSE))</f>
        <v/>
      </c>
      <c r="F104" s="26" t="str">
        <f>IF(A104="","",VLOOKUP(A104,[1]令和3年度契約状況調査票!$F:$AR,10,FALSE))</f>
        <v/>
      </c>
      <c r="G104" s="72" t="str">
        <f>IF(A104="","",VLOOKUP(A104,[1]令和3年度契約状況調査票!$F:$AR,30,FALSE))</f>
        <v/>
      </c>
      <c r="H104" s="28" t="str">
        <f>IF(A104="","",IF(VLOOKUP(A104,[1]令和3年度契約状況調査票!$F:$AR,20,FALSE)="②同種の他の契約の予定価格を類推されるおそれがあるため公表しない","同種の他の契約の予定価格を類推されるおそれがあるため公表しない",IF(VLOOKUP(A104,[1]令和3年度契約状況調査票!$F:$AR,20,FALSE)="－","－",IF(VLOOKUP(A104,[1]令和3年度契約状況調査票!$F:$AR,6,FALSE)&lt;&gt;"",TEXT(VLOOKUP(A104,[1]令和3年度契約状況調査票!$F:$AR,13,FALSE),"#,##0円")&amp;CHAR(10)&amp;"(A)",VLOOKUP(A104,[1]令和3年度契約状況調査票!$F:$AR,13,FALSE)))))</f>
        <v/>
      </c>
      <c r="I104" s="28" t="str">
        <f>IF(A104="","",VLOOKUP(A104,[1]令和3年度契約状況調査票!$F:$AR,14,FALSE))</f>
        <v/>
      </c>
      <c r="J104" s="30" t="str">
        <f>IF(A104="","",IF(VLOOKUP(A104,[1]令和3年度契約状況調査票!$F:$AR,20,FALSE)="②同種の他の契約の予定価格を類推されるおそれがあるため公表しない","－",IF(VLOOKUP(A104,[1]令和3年度契約状況調査票!$F:$AR,20,FALSE)="－","－",IF(VLOOKUP(A104,[1]令和3年度契約状況調査票!$F:$AR,6,FALSE)&lt;&gt;"",TEXT(VLOOKUP(A104,[1]令和3年度契約状況調査票!$F:$AR,16,FALSE),"#.0%")&amp;CHAR(10)&amp;"(B/A×100)",VLOOKUP(A104,[1]令和3年度契約状況調査票!$F:$AR,16,FALSE)))))</f>
        <v/>
      </c>
      <c r="K104" s="53"/>
      <c r="L104" s="30" t="str">
        <f>IF(A104="","",IF(VLOOKUP(A104,[1]令和3年度契約状況調査票!$F:$AR,26,FALSE)="①公益社団法人","公社",IF(VLOOKUP(A104,[1]令和3年度契約状況調査票!$F:$AR,26,FALSE)="②公益財団法人","公財","")))</f>
        <v/>
      </c>
      <c r="M104" s="30" t="str">
        <f>IF(A104="","",VLOOKUP(A104,[1]令和3年度契約状況調査票!$F:$AR,27,FALSE))</f>
        <v/>
      </c>
      <c r="N104" s="30" t="str">
        <f>IF(A104="","",IF(VLOOKUP(A104,[1]令和3年度契約状況調査票!$F:$AR,27,FALSE)="国所管",VLOOKUP(A104,[1]令和3年度契約状況調査票!$F:$AR,21,FALSE),""))</f>
        <v/>
      </c>
      <c r="O104" s="32" t="str">
        <f>IF(A104="","",IF(AND(Q104="○",P104="分担契約/単価契約"),"単価契約"&amp;CHAR(10)&amp;"予定調達総額 "&amp;TEXT(VLOOKUP(A104,[1]令和3年度契約状況調査票!$F:$AR,15,FALSE),"#,##0円")&amp;"(B)"&amp;CHAR(10)&amp;"分担契約"&amp;CHAR(10)&amp;VLOOKUP(A104,[1]令和3年度契約状況調査票!$F:$AR,31,FALSE),IF(AND(Q104="○",P104="分担契約"),"分担契約"&amp;CHAR(10)&amp;"契約総額 "&amp;TEXT(VLOOKUP(A104,[1]令和3年度契約状況調査票!$F:$AR,15,FALSE),"#,##0円")&amp;"(B)"&amp;CHAR(10)&amp;VLOOKUP(A104,[1]令和3年度契約状況調査票!$F:$AR,31,FALSE),(IF(P104="分担契約/単価契約","単価契約"&amp;CHAR(10)&amp;"予定調達総額 "&amp;TEXT(VLOOKUP(A104,[1]令和3年度契約状況調査票!$F:$AR,15,FALSE),"#,##0円")&amp;CHAR(10)&amp;"分担契約"&amp;CHAR(10)&amp;VLOOKUP(A104,[1]令和3年度契約状況調査票!$F:$AR,31,FALSE),IF(P104="分担契約","分担契約"&amp;CHAR(10)&amp;"契約総額 "&amp;TEXT(VLOOKUP(A104,[1]令和3年度契約状況調査票!$F:$AR,15,FALSE),"#,##0円")&amp;CHAR(10)&amp;VLOOKUP(A104,[1]令和3年度契約状況調査票!$F:$AR,31,FALSE),IF(P104="単価契約","単価契約"&amp;CHAR(10)&amp;"予定調達総額 "&amp;TEXT(VLOOKUP(A104,[1]令和3年度契約状況調査票!$F:$AR,15,FALSE),"#,##0円")&amp;CHAR(10)&amp;VLOOKUP(A104,[1]令和3年度契約状況調査票!$F:$AR,31,FALSE),VLOOKUP(A104,[1]令和3年度契約状況調査票!$F:$AR,31,FALSE))))))))</f>
        <v/>
      </c>
      <c r="P104" s="51" t="str">
        <f>IF(A104="","",VLOOKUP(A104,[1]令和3年度契約状況調査票!$F:$BY,52,FALSE))</f>
        <v/>
      </c>
    </row>
    <row r="105" spans="1:16" s="73" customFormat="1" ht="60" hidden="1" customHeight="1" x14ac:dyDescent="0.15">
      <c r="A105" s="66" t="str">
        <f>IF(MAX([1]令和3年度契約状況調査票!F98:F343)&gt;=ROW()-5,ROW()-5,"")</f>
        <v/>
      </c>
      <c r="B105" s="23" t="str">
        <f>IF(A105="","",VLOOKUP(A105,[1]令和3年度契約状況調査票!$F:$AR,4,FALSE))</f>
        <v/>
      </c>
      <c r="C105" s="24" t="str">
        <f>IF(A105="","",VLOOKUP(A105,[1]令和3年度契約状況調査票!$F:$AR,5,FALSE))</f>
        <v/>
      </c>
      <c r="D105" s="25" t="str">
        <f>IF(A105="","",VLOOKUP(A105,[1]令和3年度契約状況調査票!$F:$AR,8,FALSE))</f>
        <v/>
      </c>
      <c r="E105" s="23" t="str">
        <f>IF(A105="","",VLOOKUP(A105,[1]令和3年度契約状況調査票!$F:$AR,9,FALSE))</f>
        <v/>
      </c>
      <c r="F105" s="26" t="str">
        <f>IF(A105="","",VLOOKUP(A105,[1]令和3年度契約状況調査票!$F:$AR,10,FALSE))</f>
        <v/>
      </c>
      <c r="G105" s="72" t="str">
        <f>IF(A105="","",VLOOKUP(A105,[1]令和3年度契約状況調査票!$F:$AR,30,FALSE))</f>
        <v/>
      </c>
      <c r="H105" s="28" t="str">
        <f>IF(A105="","",IF(VLOOKUP(A105,[1]令和3年度契約状況調査票!$F:$AR,20,FALSE)="②同種の他の契約の予定価格を類推されるおそれがあるため公表しない","同種の他の契約の予定価格を類推されるおそれがあるため公表しない",IF(VLOOKUP(A105,[1]令和3年度契約状況調査票!$F:$AR,20,FALSE)="－","－",IF(VLOOKUP(A105,[1]令和3年度契約状況調査票!$F:$AR,6,FALSE)&lt;&gt;"",TEXT(VLOOKUP(A105,[1]令和3年度契約状況調査票!$F:$AR,13,FALSE),"#,##0円")&amp;CHAR(10)&amp;"(A)",VLOOKUP(A105,[1]令和3年度契約状況調査票!$F:$AR,13,FALSE)))))</f>
        <v/>
      </c>
      <c r="I105" s="28" t="str">
        <f>IF(A105="","",VLOOKUP(A105,[1]令和3年度契約状況調査票!$F:$AR,14,FALSE))</f>
        <v/>
      </c>
      <c r="J105" s="30" t="str">
        <f>IF(A105="","",IF(VLOOKUP(A105,[1]令和3年度契約状況調査票!$F:$AR,20,FALSE)="②同種の他の契約の予定価格を類推されるおそれがあるため公表しない","－",IF(VLOOKUP(A105,[1]令和3年度契約状況調査票!$F:$AR,20,FALSE)="－","－",IF(VLOOKUP(A105,[1]令和3年度契約状況調査票!$F:$AR,6,FALSE)&lt;&gt;"",TEXT(VLOOKUP(A105,[1]令和3年度契約状況調査票!$F:$AR,16,FALSE),"#.0%")&amp;CHAR(10)&amp;"(B/A×100)",VLOOKUP(A105,[1]令和3年度契約状況調査票!$F:$AR,16,FALSE)))))</f>
        <v/>
      </c>
      <c r="K105" s="53"/>
      <c r="L105" s="30" t="str">
        <f>IF(A105="","",IF(VLOOKUP(A105,[1]令和3年度契約状況調査票!$F:$AR,26,FALSE)="①公益社団法人","公社",IF(VLOOKUP(A105,[1]令和3年度契約状況調査票!$F:$AR,26,FALSE)="②公益財団法人","公財","")))</f>
        <v/>
      </c>
      <c r="M105" s="30" t="str">
        <f>IF(A105="","",VLOOKUP(A105,[1]令和3年度契約状況調査票!$F:$AR,27,FALSE))</f>
        <v/>
      </c>
      <c r="N105" s="30" t="str">
        <f>IF(A105="","",IF(VLOOKUP(A105,[1]令和3年度契約状況調査票!$F:$AR,27,FALSE)="国所管",VLOOKUP(A105,[1]令和3年度契約状況調査票!$F:$AR,21,FALSE),""))</f>
        <v/>
      </c>
      <c r="O105" s="32" t="str">
        <f>IF(A105="","",IF(AND(Q105="○",P105="分担契約/単価契約"),"単価契約"&amp;CHAR(10)&amp;"予定調達総額 "&amp;TEXT(VLOOKUP(A105,[1]令和3年度契約状況調査票!$F:$AR,15,FALSE),"#,##0円")&amp;"(B)"&amp;CHAR(10)&amp;"分担契約"&amp;CHAR(10)&amp;VLOOKUP(A105,[1]令和3年度契約状況調査票!$F:$AR,31,FALSE),IF(AND(Q105="○",P105="分担契約"),"分担契約"&amp;CHAR(10)&amp;"契約総額 "&amp;TEXT(VLOOKUP(A105,[1]令和3年度契約状況調査票!$F:$AR,15,FALSE),"#,##0円")&amp;"(B)"&amp;CHAR(10)&amp;VLOOKUP(A105,[1]令和3年度契約状況調査票!$F:$AR,31,FALSE),(IF(P105="分担契約/単価契約","単価契約"&amp;CHAR(10)&amp;"予定調達総額 "&amp;TEXT(VLOOKUP(A105,[1]令和3年度契約状況調査票!$F:$AR,15,FALSE),"#,##0円")&amp;CHAR(10)&amp;"分担契約"&amp;CHAR(10)&amp;VLOOKUP(A105,[1]令和3年度契約状況調査票!$F:$AR,31,FALSE),IF(P105="分担契約","分担契約"&amp;CHAR(10)&amp;"契約総額 "&amp;TEXT(VLOOKUP(A105,[1]令和3年度契約状況調査票!$F:$AR,15,FALSE),"#,##0円")&amp;CHAR(10)&amp;VLOOKUP(A105,[1]令和3年度契約状況調査票!$F:$AR,31,FALSE),IF(P105="単価契約","単価契約"&amp;CHAR(10)&amp;"予定調達総額 "&amp;TEXT(VLOOKUP(A105,[1]令和3年度契約状況調査票!$F:$AR,15,FALSE),"#,##0円")&amp;CHAR(10)&amp;VLOOKUP(A105,[1]令和3年度契約状況調査票!$F:$AR,31,FALSE),VLOOKUP(A105,[1]令和3年度契約状況調査票!$F:$AR,31,FALSE))))))))</f>
        <v/>
      </c>
      <c r="P105" s="51" t="str">
        <f>IF(A105="","",VLOOKUP(A105,[1]令和3年度契約状況調査票!$F:$BY,52,FALSE))</f>
        <v/>
      </c>
    </row>
    <row r="106" spans="1:16" s="73" customFormat="1" ht="60" hidden="1" customHeight="1" x14ac:dyDescent="0.15">
      <c r="A106" s="66" t="str">
        <f>IF(MAX([1]令和3年度契約状況調査票!F99:F344)&gt;=ROW()-5,ROW()-5,"")</f>
        <v/>
      </c>
      <c r="B106" s="23" t="str">
        <f>IF(A106="","",VLOOKUP(A106,[1]令和3年度契約状況調査票!$F:$AR,4,FALSE))</f>
        <v/>
      </c>
      <c r="C106" s="24" t="str">
        <f>IF(A106="","",VLOOKUP(A106,[1]令和3年度契約状況調査票!$F:$AR,5,FALSE))</f>
        <v/>
      </c>
      <c r="D106" s="25" t="str">
        <f>IF(A106="","",VLOOKUP(A106,[1]令和3年度契約状況調査票!$F:$AR,8,FALSE))</f>
        <v/>
      </c>
      <c r="E106" s="23" t="str">
        <f>IF(A106="","",VLOOKUP(A106,[1]令和3年度契約状況調査票!$F:$AR,9,FALSE))</f>
        <v/>
      </c>
      <c r="F106" s="26" t="str">
        <f>IF(A106="","",VLOOKUP(A106,[1]令和3年度契約状況調査票!$F:$AR,10,FALSE))</f>
        <v/>
      </c>
      <c r="G106" s="72" t="str">
        <f>IF(A106="","",VLOOKUP(A106,[1]令和3年度契約状況調査票!$F:$AR,30,FALSE))</f>
        <v/>
      </c>
      <c r="H106" s="28" t="str">
        <f>IF(A106="","",IF(VLOOKUP(A106,[1]令和3年度契約状況調査票!$F:$AR,20,FALSE)="②同種の他の契約の予定価格を類推されるおそれがあるため公表しない","同種の他の契約の予定価格を類推されるおそれがあるため公表しない",IF(VLOOKUP(A106,[1]令和3年度契約状況調査票!$F:$AR,20,FALSE)="－","－",IF(VLOOKUP(A106,[1]令和3年度契約状況調査票!$F:$AR,6,FALSE)&lt;&gt;"",TEXT(VLOOKUP(A106,[1]令和3年度契約状況調査票!$F:$AR,13,FALSE),"#,##0円")&amp;CHAR(10)&amp;"(A)",VLOOKUP(A106,[1]令和3年度契約状況調査票!$F:$AR,13,FALSE)))))</f>
        <v/>
      </c>
      <c r="I106" s="28" t="str">
        <f>IF(A106="","",VLOOKUP(A106,[1]令和3年度契約状況調査票!$F:$AR,14,FALSE))</f>
        <v/>
      </c>
      <c r="J106" s="30" t="str">
        <f>IF(A106="","",IF(VLOOKUP(A106,[1]令和3年度契約状況調査票!$F:$AR,20,FALSE)="②同種の他の契約の予定価格を類推されるおそれがあるため公表しない","－",IF(VLOOKUP(A106,[1]令和3年度契約状況調査票!$F:$AR,20,FALSE)="－","－",IF(VLOOKUP(A106,[1]令和3年度契約状況調査票!$F:$AR,6,FALSE)&lt;&gt;"",TEXT(VLOOKUP(A106,[1]令和3年度契約状況調査票!$F:$AR,16,FALSE),"#.0%")&amp;CHAR(10)&amp;"(B/A×100)",VLOOKUP(A106,[1]令和3年度契約状況調査票!$F:$AR,16,FALSE)))))</f>
        <v/>
      </c>
      <c r="K106" s="53"/>
      <c r="L106" s="30" t="str">
        <f>IF(A106="","",IF(VLOOKUP(A106,[1]令和3年度契約状況調査票!$F:$AR,26,FALSE)="①公益社団法人","公社",IF(VLOOKUP(A106,[1]令和3年度契約状況調査票!$F:$AR,26,FALSE)="②公益財団法人","公財","")))</f>
        <v/>
      </c>
      <c r="M106" s="30" t="str">
        <f>IF(A106="","",VLOOKUP(A106,[1]令和3年度契約状況調査票!$F:$AR,27,FALSE))</f>
        <v/>
      </c>
      <c r="N106" s="30" t="str">
        <f>IF(A106="","",IF(VLOOKUP(A106,[1]令和3年度契約状況調査票!$F:$AR,27,FALSE)="国所管",VLOOKUP(A106,[1]令和3年度契約状況調査票!$F:$AR,21,FALSE),""))</f>
        <v/>
      </c>
      <c r="O106" s="32" t="str">
        <f>IF(A106="","",IF(AND(Q106="○",P106="分担契約/単価契約"),"単価契約"&amp;CHAR(10)&amp;"予定調達総額 "&amp;TEXT(VLOOKUP(A106,[1]令和3年度契約状況調査票!$F:$AR,15,FALSE),"#,##0円")&amp;"(B)"&amp;CHAR(10)&amp;"分担契約"&amp;CHAR(10)&amp;VLOOKUP(A106,[1]令和3年度契約状況調査票!$F:$AR,31,FALSE),IF(AND(Q106="○",P106="分担契約"),"分担契約"&amp;CHAR(10)&amp;"契約総額 "&amp;TEXT(VLOOKUP(A106,[1]令和3年度契約状況調査票!$F:$AR,15,FALSE),"#,##0円")&amp;"(B)"&amp;CHAR(10)&amp;VLOOKUP(A106,[1]令和3年度契約状況調査票!$F:$AR,31,FALSE),(IF(P106="分担契約/単価契約","単価契約"&amp;CHAR(10)&amp;"予定調達総額 "&amp;TEXT(VLOOKUP(A106,[1]令和3年度契約状況調査票!$F:$AR,15,FALSE),"#,##0円")&amp;CHAR(10)&amp;"分担契約"&amp;CHAR(10)&amp;VLOOKUP(A106,[1]令和3年度契約状況調査票!$F:$AR,31,FALSE),IF(P106="分担契約","分担契約"&amp;CHAR(10)&amp;"契約総額 "&amp;TEXT(VLOOKUP(A106,[1]令和3年度契約状況調査票!$F:$AR,15,FALSE),"#,##0円")&amp;CHAR(10)&amp;VLOOKUP(A106,[1]令和3年度契約状況調査票!$F:$AR,31,FALSE),IF(P106="単価契約","単価契約"&amp;CHAR(10)&amp;"予定調達総額 "&amp;TEXT(VLOOKUP(A106,[1]令和3年度契約状況調査票!$F:$AR,15,FALSE),"#,##0円")&amp;CHAR(10)&amp;VLOOKUP(A106,[1]令和3年度契約状況調査票!$F:$AR,31,FALSE),VLOOKUP(A106,[1]令和3年度契約状況調査票!$F:$AR,31,FALSE))))))))</f>
        <v/>
      </c>
      <c r="P106" s="51" t="str">
        <f>IF(A106="","",VLOOKUP(A106,[1]令和3年度契約状況調査票!$F:$BY,52,FALSE))</f>
        <v/>
      </c>
    </row>
    <row r="107" spans="1:16" s="73" customFormat="1" ht="60" hidden="1" customHeight="1" x14ac:dyDescent="0.15">
      <c r="A107" s="66" t="str">
        <f>IF(MAX([1]令和3年度契約状況調査票!F100:F345)&gt;=ROW()-5,ROW()-5,"")</f>
        <v/>
      </c>
      <c r="B107" s="23" t="str">
        <f>IF(A107="","",VLOOKUP(A107,[1]令和3年度契約状況調査票!$F:$AR,4,FALSE))</f>
        <v/>
      </c>
      <c r="C107" s="24" t="str">
        <f>IF(A107="","",VLOOKUP(A107,[1]令和3年度契約状況調査票!$F:$AR,5,FALSE))</f>
        <v/>
      </c>
      <c r="D107" s="25" t="str">
        <f>IF(A107="","",VLOOKUP(A107,[1]令和3年度契約状況調査票!$F:$AR,8,FALSE))</f>
        <v/>
      </c>
      <c r="E107" s="23" t="str">
        <f>IF(A107="","",VLOOKUP(A107,[1]令和3年度契約状況調査票!$F:$AR,9,FALSE))</f>
        <v/>
      </c>
      <c r="F107" s="26" t="str">
        <f>IF(A107="","",VLOOKUP(A107,[1]令和3年度契約状況調査票!$F:$AR,10,FALSE))</f>
        <v/>
      </c>
      <c r="G107" s="72" t="str">
        <f>IF(A107="","",VLOOKUP(A107,[1]令和3年度契約状況調査票!$F:$AR,30,FALSE))</f>
        <v/>
      </c>
      <c r="H107" s="28" t="str">
        <f>IF(A107="","",IF(VLOOKUP(A107,[1]令和3年度契約状況調査票!$F:$AR,20,FALSE)="②同種の他の契約の予定価格を類推されるおそれがあるため公表しない","同種の他の契約の予定価格を類推されるおそれがあるため公表しない",IF(VLOOKUP(A107,[1]令和3年度契約状況調査票!$F:$AR,20,FALSE)="－","－",IF(VLOOKUP(A107,[1]令和3年度契約状況調査票!$F:$AR,6,FALSE)&lt;&gt;"",TEXT(VLOOKUP(A107,[1]令和3年度契約状況調査票!$F:$AR,13,FALSE),"#,##0円")&amp;CHAR(10)&amp;"(A)",VLOOKUP(A107,[1]令和3年度契約状況調査票!$F:$AR,13,FALSE)))))</f>
        <v/>
      </c>
      <c r="I107" s="28" t="str">
        <f>IF(A107="","",VLOOKUP(A107,[1]令和3年度契約状況調査票!$F:$AR,14,FALSE))</f>
        <v/>
      </c>
      <c r="J107" s="30" t="str">
        <f>IF(A107="","",IF(VLOOKUP(A107,[1]令和3年度契約状況調査票!$F:$AR,20,FALSE)="②同種の他の契約の予定価格を類推されるおそれがあるため公表しない","－",IF(VLOOKUP(A107,[1]令和3年度契約状況調査票!$F:$AR,20,FALSE)="－","－",IF(VLOOKUP(A107,[1]令和3年度契約状況調査票!$F:$AR,6,FALSE)&lt;&gt;"",TEXT(VLOOKUP(A107,[1]令和3年度契約状況調査票!$F:$AR,16,FALSE),"#.0%")&amp;CHAR(10)&amp;"(B/A×100)",VLOOKUP(A107,[1]令和3年度契約状況調査票!$F:$AR,16,FALSE)))))</f>
        <v/>
      </c>
      <c r="K107" s="53"/>
      <c r="L107" s="30" t="str">
        <f>IF(A107="","",IF(VLOOKUP(A107,[1]令和3年度契約状況調査票!$F:$AR,26,FALSE)="①公益社団法人","公社",IF(VLOOKUP(A107,[1]令和3年度契約状況調査票!$F:$AR,26,FALSE)="②公益財団法人","公財","")))</f>
        <v/>
      </c>
      <c r="M107" s="30" t="str">
        <f>IF(A107="","",VLOOKUP(A107,[1]令和3年度契約状況調査票!$F:$AR,27,FALSE))</f>
        <v/>
      </c>
      <c r="N107" s="30" t="str">
        <f>IF(A107="","",IF(VLOOKUP(A107,[1]令和3年度契約状況調査票!$F:$AR,27,FALSE)="国所管",VLOOKUP(A107,[1]令和3年度契約状況調査票!$F:$AR,21,FALSE),""))</f>
        <v/>
      </c>
      <c r="O107" s="32" t="str">
        <f>IF(A107="","",IF(AND(Q107="○",P107="分担契約/単価契約"),"単価契約"&amp;CHAR(10)&amp;"予定調達総額 "&amp;TEXT(VLOOKUP(A107,[1]令和3年度契約状況調査票!$F:$AR,15,FALSE),"#,##0円")&amp;"(B)"&amp;CHAR(10)&amp;"分担契約"&amp;CHAR(10)&amp;VLOOKUP(A107,[1]令和3年度契約状況調査票!$F:$AR,31,FALSE),IF(AND(Q107="○",P107="分担契約"),"分担契約"&amp;CHAR(10)&amp;"契約総額 "&amp;TEXT(VLOOKUP(A107,[1]令和3年度契約状況調査票!$F:$AR,15,FALSE),"#,##0円")&amp;"(B)"&amp;CHAR(10)&amp;VLOOKUP(A107,[1]令和3年度契約状況調査票!$F:$AR,31,FALSE),(IF(P107="分担契約/単価契約","単価契約"&amp;CHAR(10)&amp;"予定調達総額 "&amp;TEXT(VLOOKUP(A107,[1]令和3年度契約状況調査票!$F:$AR,15,FALSE),"#,##0円")&amp;CHAR(10)&amp;"分担契約"&amp;CHAR(10)&amp;VLOOKUP(A107,[1]令和3年度契約状況調査票!$F:$AR,31,FALSE),IF(P107="分担契約","分担契約"&amp;CHAR(10)&amp;"契約総額 "&amp;TEXT(VLOOKUP(A107,[1]令和3年度契約状況調査票!$F:$AR,15,FALSE),"#,##0円")&amp;CHAR(10)&amp;VLOOKUP(A107,[1]令和3年度契約状況調査票!$F:$AR,31,FALSE),IF(P107="単価契約","単価契約"&amp;CHAR(10)&amp;"予定調達総額 "&amp;TEXT(VLOOKUP(A107,[1]令和3年度契約状況調査票!$F:$AR,15,FALSE),"#,##0円")&amp;CHAR(10)&amp;VLOOKUP(A107,[1]令和3年度契約状況調査票!$F:$AR,31,FALSE),VLOOKUP(A107,[1]令和3年度契約状況調査票!$F:$AR,31,FALSE))))))))</f>
        <v/>
      </c>
      <c r="P107" s="51" t="str">
        <f>IF(A107="","",VLOOKUP(A107,[1]令和3年度契約状況調査票!$F:$BY,52,FALSE))</f>
        <v/>
      </c>
    </row>
    <row r="108" spans="1:16" s="73" customFormat="1" ht="60" hidden="1" customHeight="1" x14ac:dyDescent="0.15">
      <c r="A108" s="66" t="str">
        <f>IF(MAX([1]令和3年度契約状況調査票!F101:F346)&gt;=ROW()-5,ROW()-5,"")</f>
        <v/>
      </c>
      <c r="B108" s="23" t="str">
        <f>IF(A108="","",VLOOKUP(A108,[1]令和3年度契約状況調査票!$F:$AR,4,FALSE))</f>
        <v/>
      </c>
      <c r="C108" s="24" t="str">
        <f>IF(A108="","",VLOOKUP(A108,[1]令和3年度契約状況調査票!$F:$AR,5,FALSE))</f>
        <v/>
      </c>
      <c r="D108" s="25" t="str">
        <f>IF(A108="","",VLOOKUP(A108,[1]令和3年度契約状況調査票!$F:$AR,8,FALSE))</f>
        <v/>
      </c>
      <c r="E108" s="23" t="str">
        <f>IF(A108="","",VLOOKUP(A108,[1]令和3年度契約状況調査票!$F:$AR,9,FALSE))</f>
        <v/>
      </c>
      <c r="F108" s="26" t="str">
        <f>IF(A108="","",VLOOKUP(A108,[1]令和3年度契約状況調査票!$F:$AR,10,FALSE))</f>
        <v/>
      </c>
      <c r="G108" s="72" t="str">
        <f>IF(A108="","",VLOOKUP(A108,[1]令和3年度契約状況調査票!$F:$AR,30,FALSE))</f>
        <v/>
      </c>
      <c r="H108" s="28" t="str">
        <f>IF(A108="","",IF(VLOOKUP(A108,[1]令和3年度契約状況調査票!$F:$AR,20,FALSE)="②同種の他の契約の予定価格を類推されるおそれがあるため公表しない","同種の他の契約の予定価格を類推されるおそれがあるため公表しない",IF(VLOOKUP(A108,[1]令和3年度契約状況調査票!$F:$AR,20,FALSE)="－","－",IF(VLOOKUP(A108,[1]令和3年度契約状況調査票!$F:$AR,6,FALSE)&lt;&gt;"",TEXT(VLOOKUP(A108,[1]令和3年度契約状況調査票!$F:$AR,13,FALSE),"#,##0円")&amp;CHAR(10)&amp;"(A)",VLOOKUP(A108,[1]令和3年度契約状況調査票!$F:$AR,13,FALSE)))))</f>
        <v/>
      </c>
      <c r="I108" s="28" t="str">
        <f>IF(A108="","",VLOOKUP(A108,[1]令和3年度契約状況調査票!$F:$AR,14,FALSE))</f>
        <v/>
      </c>
      <c r="J108" s="30" t="str">
        <f>IF(A108="","",IF(VLOOKUP(A108,[1]令和3年度契約状況調査票!$F:$AR,20,FALSE)="②同種の他の契約の予定価格を類推されるおそれがあるため公表しない","－",IF(VLOOKUP(A108,[1]令和3年度契約状況調査票!$F:$AR,20,FALSE)="－","－",IF(VLOOKUP(A108,[1]令和3年度契約状況調査票!$F:$AR,6,FALSE)&lt;&gt;"",TEXT(VLOOKUP(A108,[1]令和3年度契約状況調査票!$F:$AR,16,FALSE),"#.0%")&amp;CHAR(10)&amp;"(B/A×100)",VLOOKUP(A108,[1]令和3年度契約状況調査票!$F:$AR,16,FALSE)))))</f>
        <v/>
      </c>
      <c r="K108" s="53"/>
      <c r="L108" s="30" t="str">
        <f>IF(A108="","",IF(VLOOKUP(A108,[1]令和3年度契約状況調査票!$F:$AR,26,FALSE)="①公益社団法人","公社",IF(VLOOKUP(A108,[1]令和3年度契約状況調査票!$F:$AR,26,FALSE)="②公益財団法人","公財","")))</f>
        <v/>
      </c>
      <c r="M108" s="30" t="str">
        <f>IF(A108="","",VLOOKUP(A108,[1]令和3年度契約状況調査票!$F:$AR,27,FALSE))</f>
        <v/>
      </c>
      <c r="N108" s="30" t="str">
        <f>IF(A108="","",IF(VLOOKUP(A108,[1]令和3年度契約状況調査票!$F:$AR,27,FALSE)="国所管",VLOOKUP(A108,[1]令和3年度契約状況調査票!$F:$AR,21,FALSE),""))</f>
        <v/>
      </c>
      <c r="O108" s="32" t="str">
        <f>IF(A108="","",IF(AND(Q108="○",P108="分担契約/単価契約"),"単価契約"&amp;CHAR(10)&amp;"予定調達総額 "&amp;TEXT(VLOOKUP(A108,[1]令和3年度契約状況調査票!$F:$AR,15,FALSE),"#,##0円")&amp;"(B)"&amp;CHAR(10)&amp;"分担契約"&amp;CHAR(10)&amp;VLOOKUP(A108,[1]令和3年度契約状況調査票!$F:$AR,31,FALSE),IF(AND(Q108="○",P108="分担契約"),"分担契約"&amp;CHAR(10)&amp;"契約総額 "&amp;TEXT(VLOOKUP(A108,[1]令和3年度契約状況調査票!$F:$AR,15,FALSE),"#,##0円")&amp;"(B)"&amp;CHAR(10)&amp;VLOOKUP(A108,[1]令和3年度契約状況調査票!$F:$AR,31,FALSE),(IF(P108="分担契約/単価契約","単価契約"&amp;CHAR(10)&amp;"予定調達総額 "&amp;TEXT(VLOOKUP(A108,[1]令和3年度契約状況調査票!$F:$AR,15,FALSE),"#,##0円")&amp;CHAR(10)&amp;"分担契約"&amp;CHAR(10)&amp;VLOOKUP(A108,[1]令和3年度契約状況調査票!$F:$AR,31,FALSE),IF(P108="分担契約","分担契約"&amp;CHAR(10)&amp;"契約総額 "&amp;TEXT(VLOOKUP(A108,[1]令和3年度契約状況調査票!$F:$AR,15,FALSE),"#,##0円")&amp;CHAR(10)&amp;VLOOKUP(A108,[1]令和3年度契約状況調査票!$F:$AR,31,FALSE),IF(P108="単価契約","単価契約"&amp;CHAR(10)&amp;"予定調達総額 "&amp;TEXT(VLOOKUP(A108,[1]令和3年度契約状況調査票!$F:$AR,15,FALSE),"#,##0円")&amp;CHAR(10)&amp;VLOOKUP(A108,[1]令和3年度契約状況調査票!$F:$AR,31,FALSE),VLOOKUP(A108,[1]令和3年度契約状況調査票!$F:$AR,31,FALSE))))))))</f>
        <v/>
      </c>
      <c r="P108" s="51" t="str">
        <f>IF(A108="","",VLOOKUP(A108,[1]令和3年度契約状況調査票!$F:$BY,52,FALSE))</f>
        <v/>
      </c>
    </row>
    <row r="109" spans="1:16" s="73" customFormat="1" ht="60" hidden="1" customHeight="1" x14ac:dyDescent="0.15">
      <c r="A109" s="66" t="str">
        <f>IF(MAX([1]令和3年度契約状況調査票!F102:F347)&gt;=ROW()-5,ROW()-5,"")</f>
        <v/>
      </c>
      <c r="B109" s="23" t="str">
        <f>IF(A109="","",VLOOKUP(A109,[1]令和3年度契約状況調査票!$F:$AR,4,FALSE))</f>
        <v/>
      </c>
      <c r="C109" s="24" t="str">
        <f>IF(A109="","",VLOOKUP(A109,[1]令和3年度契約状況調査票!$F:$AR,5,FALSE))</f>
        <v/>
      </c>
      <c r="D109" s="25" t="str">
        <f>IF(A109="","",VLOOKUP(A109,[1]令和3年度契約状況調査票!$F:$AR,8,FALSE))</f>
        <v/>
      </c>
      <c r="E109" s="23" t="str">
        <f>IF(A109="","",VLOOKUP(A109,[1]令和3年度契約状況調査票!$F:$AR,9,FALSE))</f>
        <v/>
      </c>
      <c r="F109" s="26" t="str">
        <f>IF(A109="","",VLOOKUP(A109,[1]令和3年度契約状況調査票!$F:$AR,10,FALSE))</f>
        <v/>
      </c>
      <c r="G109" s="72" t="str">
        <f>IF(A109="","",VLOOKUP(A109,[1]令和3年度契約状況調査票!$F:$AR,30,FALSE))</f>
        <v/>
      </c>
      <c r="H109" s="28" t="str">
        <f>IF(A109="","",IF(VLOOKUP(A109,[1]令和3年度契約状況調査票!$F:$AR,20,FALSE)="②同種の他の契約の予定価格を類推されるおそれがあるため公表しない","同種の他の契約の予定価格を類推されるおそれがあるため公表しない",IF(VLOOKUP(A109,[1]令和3年度契約状況調査票!$F:$AR,20,FALSE)="－","－",IF(VLOOKUP(A109,[1]令和3年度契約状況調査票!$F:$AR,6,FALSE)&lt;&gt;"",TEXT(VLOOKUP(A109,[1]令和3年度契約状況調査票!$F:$AR,13,FALSE),"#,##0円")&amp;CHAR(10)&amp;"(A)",VLOOKUP(A109,[1]令和3年度契約状況調査票!$F:$AR,13,FALSE)))))</f>
        <v/>
      </c>
      <c r="I109" s="28" t="str">
        <f>IF(A109="","",VLOOKUP(A109,[1]令和3年度契約状況調査票!$F:$AR,14,FALSE))</f>
        <v/>
      </c>
      <c r="J109" s="30" t="str">
        <f>IF(A109="","",IF(VLOOKUP(A109,[1]令和3年度契約状況調査票!$F:$AR,20,FALSE)="②同種の他の契約の予定価格を類推されるおそれがあるため公表しない","－",IF(VLOOKUP(A109,[1]令和3年度契約状況調査票!$F:$AR,20,FALSE)="－","－",IF(VLOOKUP(A109,[1]令和3年度契約状況調査票!$F:$AR,6,FALSE)&lt;&gt;"",TEXT(VLOOKUP(A109,[1]令和3年度契約状況調査票!$F:$AR,16,FALSE),"#.0%")&amp;CHAR(10)&amp;"(B/A×100)",VLOOKUP(A109,[1]令和3年度契約状況調査票!$F:$AR,16,FALSE)))))</f>
        <v/>
      </c>
      <c r="K109" s="53"/>
      <c r="L109" s="30" t="str">
        <f>IF(A109="","",IF(VLOOKUP(A109,[1]令和3年度契約状況調査票!$F:$AR,26,FALSE)="①公益社団法人","公社",IF(VLOOKUP(A109,[1]令和3年度契約状況調査票!$F:$AR,26,FALSE)="②公益財団法人","公財","")))</f>
        <v/>
      </c>
      <c r="M109" s="30" t="str">
        <f>IF(A109="","",VLOOKUP(A109,[1]令和3年度契約状況調査票!$F:$AR,27,FALSE))</f>
        <v/>
      </c>
      <c r="N109" s="30" t="str">
        <f>IF(A109="","",IF(VLOOKUP(A109,[1]令和3年度契約状況調査票!$F:$AR,27,FALSE)="国所管",VLOOKUP(A109,[1]令和3年度契約状況調査票!$F:$AR,21,FALSE),""))</f>
        <v/>
      </c>
      <c r="O109" s="32" t="str">
        <f>IF(A109="","",IF(AND(Q109="○",P109="分担契約/単価契約"),"単価契約"&amp;CHAR(10)&amp;"予定調達総額 "&amp;TEXT(VLOOKUP(A109,[1]令和3年度契約状況調査票!$F:$AR,15,FALSE),"#,##0円")&amp;"(B)"&amp;CHAR(10)&amp;"分担契約"&amp;CHAR(10)&amp;VLOOKUP(A109,[1]令和3年度契約状況調査票!$F:$AR,31,FALSE),IF(AND(Q109="○",P109="分担契約"),"分担契約"&amp;CHAR(10)&amp;"契約総額 "&amp;TEXT(VLOOKUP(A109,[1]令和3年度契約状況調査票!$F:$AR,15,FALSE),"#,##0円")&amp;"(B)"&amp;CHAR(10)&amp;VLOOKUP(A109,[1]令和3年度契約状況調査票!$F:$AR,31,FALSE),(IF(P109="分担契約/単価契約","単価契約"&amp;CHAR(10)&amp;"予定調達総額 "&amp;TEXT(VLOOKUP(A109,[1]令和3年度契約状況調査票!$F:$AR,15,FALSE),"#,##0円")&amp;CHAR(10)&amp;"分担契約"&amp;CHAR(10)&amp;VLOOKUP(A109,[1]令和3年度契約状況調査票!$F:$AR,31,FALSE),IF(P109="分担契約","分担契約"&amp;CHAR(10)&amp;"契約総額 "&amp;TEXT(VLOOKUP(A109,[1]令和3年度契約状況調査票!$F:$AR,15,FALSE),"#,##0円")&amp;CHAR(10)&amp;VLOOKUP(A109,[1]令和3年度契約状況調査票!$F:$AR,31,FALSE),IF(P109="単価契約","単価契約"&amp;CHAR(10)&amp;"予定調達総額 "&amp;TEXT(VLOOKUP(A109,[1]令和3年度契約状況調査票!$F:$AR,15,FALSE),"#,##0円")&amp;CHAR(10)&amp;VLOOKUP(A109,[1]令和3年度契約状況調査票!$F:$AR,31,FALSE),VLOOKUP(A109,[1]令和3年度契約状況調査票!$F:$AR,31,FALSE))))))))</f>
        <v/>
      </c>
      <c r="P109" s="51" t="str">
        <f>IF(A109="","",VLOOKUP(A109,[1]令和3年度契約状況調査票!$F:$BY,52,FALSE))</f>
        <v/>
      </c>
    </row>
    <row r="110" spans="1:16" s="73" customFormat="1" ht="60" hidden="1" customHeight="1" x14ac:dyDescent="0.15">
      <c r="A110" s="66" t="str">
        <f>IF(MAX([1]令和3年度契約状況調査票!F103:F348)&gt;=ROW()-5,ROW()-5,"")</f>
        <v/>
      </c>
      <c r="B110" s="23" t="str">
        <f>IF(A110="","",VLOOKUP(A110,[1]令和3年度契約状況調査票!$F:$AR,4,FALSE))</f>
        <v/>
      </c>
      <c r="C110" s="24" t="str">
        <f>IF(A110="","",VLOOKUP(A110,[1]令和3年度契約状況調査票!$F:$AR,5,FALSE))</f>
        <v/>
      </c>
      <c r="D110" s="25" t="str">
        <f>IF(A110="","",VLOOKUP(A110,[1]令和3年度契約状況調査票!$F:$AR,8,FALSE))</f>
        <v/>
      </c>
      <c r="E110" s="23" t="str">
        <f>IF(A110="","",VLOOKUP(A110,[1]令和3年度契約状況調査票!$F:$AR,9,FALSE))</f>
        <v/>
      </c>
      <c r="F110" s="26" t="str">
        <f>IF(A110="","",VLOOKUP(A110,[1]令和3年度契約状況調査票!$F:$AR,10,FALSE))</f>
        <v/>
      </c>
      <c r="G110" s="72" t="str">
        <f>IF(A110="","",VLOOKUP(A110,[1]令和3年度契約状況調査票!$F:$AR,30,FALSE))</f>
        <v/>
      </c>
      <c r="H110" s="28" t="str">
        <f>IF(A110="","",IF(VLOOKUP(A110,[1]令和3年度契約状況調査票!$F:$AR,20,FALSE)="②同種の他の契約の予定価格を類推されるおそれがあるため公表しない","同種の他の契約の予定価格を類推されるおそれがあるため公表しない",IF(VLOOKUP(A110,[1]令和3年度契約状況調査票!$F:$AR,20,FALSE)="－","－",IF(VLOOKUP(A110,[1]令和3年度契約状況調査票!$F:$AR,6,FALSE)&lt;&gt;"",TEXT(VLOOKUP(A110,[1]令和3年度契約状況調査票!$F:$AR,13,FALSE),"#,##0円")&amp;CHAR(10)&amp;"(A)",VLOOKUP(A110,[1]令和3年度契約状況調査票!$F:$AR,13,FALSE)))))</f>
        <v/>
      </c>
      <c r="I110" s="28" t="str">
        <f>IF(A110="","",VLOOKUP(A110,[1]令和3年度契約状況調査票!$F:$AR,14,FALSE))</f>
        <v/>
      </c>
      <c r="J110" s="30" t="str">
        <f>IF(A110="","",IF(VLOOKUP(A110,[1]令和3年度契約状況調査票!$F:$AR,20,FALSE)="②同種の他の契約の予定価格を類推されるおそれがあるため公表しない","－",IF(VLOOKUP(A110,[1]令和3年度契約状況調査票!$F:$AR,20,FALSE)="－","－",IF(VLOOKUP(A110,[1]令和3年度契約状況調査票!$F:$AR,6,FALSE)&lt;&gt;"",TEXT(VLOOKUP(A110,[1]令和3年度契約状況調査票!$F:$AR,16,FALSE),"#.0%")&amp;CHAR(10)&amp;"(B/A×100)",VLOOKUP(A110,[1]令和3年度契約状況調査票!$F:$AR,16,FALSE)))))</f>
        <v/>
      </c>
      <c r="K110" s="53"/>
      <c r="L110" s="30" t="str">
        <f>IF(A110="","",IF(VLOOKUP(A110,[1]令和3年度契約状況調査票!$F:$AR,26,FALSE)="①公益社団法人","公社",IF(VLOOKUP(A110,[1]令和3年度契約状況調査票!$F:$AR,26,FALSE)="②公益財団法人","公財","")))</f>
        <v/>
      </c>
      <c r="M110" s="30" t="str">
        <f>IF(A110="","",VLOOKUP(A110,[1]令和3年度契約状況調査票!$F:$AR,27,FALSE))</f>
        <v/>
      </c>
      <c r="N110" s="30" t="str">
        <f>IF(A110="","",IF(VLOOKUP(A110,[1]令和3年度契約状況調査票!$F:$AR,27,FALSE)="国所管",VLOOKUP(A110,[1]令和3年度契約状況調査票!$F:$AR,21,FALSE),""))</f>
        <v/>
      </c>
      <c r="O110" s="32" t="str">
        <f>IF(A110="","",IF(AND(Q110="○",P110="分担契約/単価契約"),"単価契約"&amp;CHAR(10)&amp;"予定調達総額 "&amp;TEXT(VLOOKUP(A110,[1]令和3年度契約状況調査票!$F:$AR,15,FALSE),"#,##0円")&amp;"(B)"&amp;CHAR(10)&amp;"分担契約"&amp;CHAR(10)&amp;VLOOKUP(A110,[1]令和3年度契約状況調査票!$F:$AR,31,FALSE),IF(AND(Q110="○",P110="分担契約"),"分担契約"&amp;CHAR(10)&amp;"契約総額 "&amp;TEXT(VLOOKUP(A110,[1]令和3年度契約状況調査票!$F:$AR,15,FALSE),"#,##0円")&amp;"(B)"&amp;CHAR(10)&amp;VLOOKUP(A110,[1]令和3年度契約状況調査票!$F:$AR,31,FALSE),(IF(P110="分担契約/単価契約","単価契約"&amp;CHAR(10)&amp;"予定調達総額 "&amp;TEXT(VLOOKUP(A110,[1]令和3年度契約状況調査票!$F:$AR,15,FALSE),"#,##0円")&amp;CHAR(10)&amp;"分担契約"&amp;CHAR(10)&amp;VLOOKUP(A110,[1]令和3年度契約状況調査票!$F:$AR,31,FALSE),IF(P110="分担契約","分担契約"&amp;CHAR(10)&amp;"契約総額 "&amp;TEXT(VLOOKUP(A110,[1]令和3年度契約状況調査票!$F:$AR,15,FALSE),"#,##0円")&amp;CHAR(10)&amp;VLOOKUP(A110,[1]令和3年度契約状況調査票!$F:$AR,31,FALSE),IF(P110="単価契約","単価契約"&amp;CHAR(10)&amp;"予定調達総額 "&amp;TEXT(VLOOKUP(A110,[1]令和3年度契約状況調査票!$F:$AR,15,FALSE),"#,##0円")&amp;CHAR(10)&amp;VLOOKUP(A110,[1]令和3年度契約状況調査票!$F:$AR,31,FALSE),VLOOKUP(A110,[1]令和3年度契約状況調査票!$F:$AR,31,FALSE))))))))</f>
        <v/>
      </c>
      <c r="P110" s="51" t="str">
        <f>IF(A110="","",VLOOKUP(A110,[1]令和3年度契約状況調査票!$F:$BY,52,FALSE))</f>
        <v/>
      </c>
    </row>
    <row r="111" spans="1:16" s="73" customFormat="1" ht="60" hidden="1" customHeight="1" x14ac:dyDescent="0.15">
      <c r="A111" s="66" t="str">
        <f>IF(MAX([1]令和3年度契約状況調査票!F104:F349)&gt;=ROW()-5,ROW()-5,"")</f>
        <v/>
      </c>
      <c r="B111" s="23" t="str">
        <f>IF(A111="","",VLOOKUP(A111,[1]令和3年度契約状況調査票!$F:$AR,4,FALSE))</f>
        <v/>
      </c>
      <c r="C111" s="24" t="str">
        <f>IF(A111="","",VLOOKUP(A111,[1]令和3年度契約状況調査票!$F:$AR,5,FALSE))</f>
        <v/>
      </c>
      <c r="D111" s="25" t="str">
        <f>IF(A111="","",VLOOKUP(A111,[1]令和3年度契約状況調査票!$F:$AR,8,FALSE))</f>
        <v/>
      </c>
      <c r="E111" s="23" t="str">
        <f>IF(A111="","",VLOOKUP(A111,[1]令和3年度契約状況調査票!$F:$AR,9,FALSE))</f>
        <v/>
      </c>
      <c r="F111" s="26" t="str">
        <f>IF(A111="","",VLOOKUP(A111,[1]令和3年度契約状況調査票!$F:$AR,10,FALSE))</f>
        <v/>
      </c>
      <c r="G111" s="72" t="str">
        <f>IF(A111="","",VLOOKUP(A111,[1]令和3年度契約状況調査票!$F:$AR,30,FALSE))</f>
        <v/>
      </c>
      <c r="H111" s="28" t="str">
        <f>IF(A111="","",IF(VLOOKUP(A111,[1]令和3年度契約状況調査票!$F:$AR,20,FALSE)="②同種の他の契約の予定価格を類推されるおそれがあるため公表しない","同種の他の契約の予定価格を類推されるおそれがあるため公表しない",IF(VLOOKUP(A111,[1]令和3年度契約状況調査票!$F:$AR,20,FALSE)="－","－",IF(VLOOKUP(A111,[1]令和3年度契約状況調査票!$F:$AR,6,FALSE)&lt;&gt;"",TEXT(VLOOKUP(A111,[1]令和3年度契約状況調査票!$F:$AR,13,FALSE),"#,##0円")&amp;CHAR(10)&amp;"(A)",VLOOKUP(A111,[1]令和3年度契約状況調査票!$F:$AR,13,FALSE)))))</f>
        <v/>
      </c>
      <c r="I111" s="28" t="str">
        <f>IF(A111="","",VLOOKUP(A111,[1]令和3年度契約状況調査票!$F:$AR,14,FALSE))</f>
        <v/>
      </c>
      <c r="J111" s="30" t="str">
        <f>IF(A111="","",IF(VLOOKUP(A111,[1]令和3年度契約状況調査票!$F:$AR,20,FALSE)="②同種の他の契約の予定価格を類推されるおそれがあるため公表しない","－",IF(VLOOKUP(A111,[1]令和3年度契約状況調査票!$F:$AR,20,FALSE)="－","－",IF(VLOOKUP(A111,[1]令和3年度契約状況調査票!$F:$AR,6,FALSE)&lt;&gt;"",TEXT(VLOOKUP(A111,[1]令和3年度契約状況調査票!$F:$AR,16,FALSE),"#.0%")&amp;CHAR(10)&amp;"(B/A×100)",VLOOKUP(A111,[1]令和3年度契約状況調査票!$F:$AR,16,FALSE)))))</f>
        <v/>
      </c>
      <c r="K111" s="53"/>
      <c r="L111" s="30" t="str">
        <f>IF(A111="","",IF(VLOOKUP(A111,[1]令和3年度契約状況調査票!$F:$AR,26,FALSE)="①公益社団法人","公社",IF(VLOOKUP(A111,[1]令和3年度契約状況調査票!$F:$AR,26,FALSE)="②公益財団法人","公財","")))</f>
        <v/>
      </c>
      <c r="M111" s="30" t="str">
        <f>IF(A111="","",VLOOKUP(A111,[1]令和3年度契約状況調査票!$F:$AR,27,FALSE))</f>
        <v/>
      </c>
      <c r="N111" s="30" t="str">
        <f>IF(A111="","",IF(VLOOKUP(A111,[1]令和3年度契約状況調査票!$F:$AR,27,FALSE)="国所管",VLOOKUP(A111,[1]令和3年度契約状況調査票!$F:$AR,21,FALSE),""))</f>
        <v/>
      </c>
      <c r="O111" s="32" t="str">
        <f>IF(A111="","",IF(AND(Q111="○",P111="分担契約/単価契約"),"単価契約"&amp;CHAR(10)&amp;"予定調達総額 "&amp;TEXT(VLOOKUP(A111,[1]令和3年度契約状況調査票!$F:$AR,15,FALSE),"#,##0円")&amp;"(B)"&amp;CHAR(10)&amp;"分担契約"&amp;CHAR(10)&amp;VLOOKUP(A111,[1]令和3年度契約状況調査票!$F:$AR,31,FALSE),IF(AND(Q111="○",P111="分担契約"),"分担契約"&amp;CHAR(10)&amp;"契約総額 "&amp;TEXT(VLOOKUP(A111,[1]令和3年度契約状況調査票!$F:$AR,15,FALSE),"#,##0円")&amp;"(B)"&amp;CHAR(10)&amp;VLOOKUP(A111,[1]令和3年度契約状況調査票!$F:$AR,31,FALSE),(IF(P111="分担契約/単価契約","単価契約"&amp;CHAR(10)&amp;"予定調達総額 "&amp;TEXT(VLOOKUP(A111,[1]令和3年度契約状況調査票!$F:$AR,15,FALSE),"#,##0円")&amp;CHAR(10)&amp;"分担契約"&amp;CHAR(10)&amp;VLOOKUP(A111,[1]令和3年度契約状況調査票!$F:$AR,31,FALSE),IF(P111="分担契約","分担契約"&amp;CHAR(10)&amp;"契約総額 "&amp;TEXT(VLOOKUP(A111,[1]令和3年度契約状況調査票!$F:$AR,15,FALSE),"#,##0円")&amp;CHAR(10)&amp;VLOOKUP(A111,[1]令和3年度契約状況調査票!$F:$AR,31,FALSE),IF(P111="単価契約","単価契約"&amp;CHAR(10)&amp;"予定調達総額 "&amp;TEXT(VLOOKUP(A111,[1]令和3年度契約状況調査票!$F:$AR,15,FALSE),"#,##0円")&amp;CHAR(10)&amp;VLOOKUP(A111,[1]令和3年度契約状況調査票!$F:$AR,31,FALSE),VLOOKUP(A111,[1]令和3年度契約状況調査票!$F:$AR,31,FALSE))))))))</f>
        <v/>
      </c>
      <c r="P111" s="51" t="str">
        <f>IF(A111="","",VLOOKUP(A111,[1]令和3年度契約状況調査票!$F:$BY,52,FALSE))</f>
        <v/>
      </c>
    </row>
    <row r="112" spans="1:16" s="73" customFormat="1" ht="60" hidden="1" customHeight="1" x14ac:dyDescent="0.15">
      <c r="A112" s="66" t="str">
        <f>IF(MAX([1]令和3年度契約状況調査票!F105:F350)&gt;=ROW()-5,ROW()-5,"")</f>
        <v/>
      </c>
      <c r="B112" s="23" t="str">
        <f>IF(A112="","",VLOOKUP(A112,[1]令和3年度契約状況調査票!$F:$AR,4,FALSE))</f>
        <v/>
      </c>
      <c r="C112" s="24" t="str">
        <f>IF(A112="","",VLOOKUP(A112,[1]令和3年度契約状況調査票!$F:$AR,5,FALSE))</f>
        <v/>
      </c>
      <c r="D112" s="25" t="str">
        <f>IF(A112="","",VLOOKUP(A112,[1]令和3年度契約状況調査票!$F:$AR,8,FALSE))</f>
        <v/>
      </c>
      <c r="E112" s="23" t="str">
        <f>IF(A112="","",VLOOKUP(A112,[1]令和3年度契約状況調査票!$F:$AR,9,FALSE))</f>
        <v/>
      </c>
      <c r="F112" s="26" t="str">
        <f>IF(A112="","",VLOOKUP(A112,[1]令和3年度契約状況調査票!$F:$AR,10,FALSE))</f>
        <v/>
      </c>
      <c r="G112" s="72" t="str">
        <f>IF(A112="","",VLOOKUP(A112,[1]令和3年度契約状況調査票!$F:$AR,30,FALSE))</f>
        <v/>
      </c>
      <c r="H112" s="28" t="str">
        <f>IF(A112="","",IF(VLOOKUP(A112,[1]令和3年度契約状況調査票!$F:$AR,20,FALSE)="②同種の他の契約の予定価格を類推されるおそれがあるため公表しない","同種の他の契約の予定価格を類推されるおそれがあるため公表しない",IF(VLOOKUP(A112,[1]令和3年度契約状況調査票!$F:$AR,20,FALSE)="－","－",IF(VLOOKUP(A112,[1]令和3年度契約状況調査票!$F:$AR,6,FALSE)&lt;&gt;"",TEXT(VLOOKUP(A112,[1]令和3年度契約状況調査票!$F:$AR,13,FALSE),"#,##0円")&amp;CHAR(10)&amp;"(A)",VLOOKUP(A112,[1]令和3年度契約状況調査票!$F:$AR,13,FALSE)))))</f>
        <v/>
      </c>
      <c r="I112" s="28" t="str">
        <f>IF(A112="","",VLOOKUP(A112,[1]令和3年度契約状況調査票!$F:$AR,14,FALSE))</f>
        <v/>
      </c>
      <c r="J112" s="30" t="str">
        <f>IF(A112="","",IF(VLOOKUP(A112,[1]令和3年度契約状況調査票!$F:$AR,20,FALSE)="②同種の他の契約の予定価格を類推されるおそれがあるため公表しない","－",IF(VLOOKUP(A112,[1]令和3年度契約状況調査票!$F:$AR,20,FALSE)="－","－",IF(VLOOKUP(A112,[1]令和3年度契約状況調査票!$F:$AR,6,FALSE)&lt;&gt;"",TEXT(VLOOKUP(A112,[1]令和3年度契約状況調査票!$F:$AR,16,FALSE),"#.0%")&amp;CHAR(10)&amp;"(B/A×100)",VLOOKUP(A112,[1]令和3年度契約状況調査票!$F:$AR,16,FALSE)))))</f>
        <v/>
      </c>
      <c r="K112" s="53"/>
      <c r="L112" s="30" t="str">
        <f>IF(A112="","",IF(VLOOKUP(A112,[1]令和3年度契約状況調査票!$F:$AR,26,FALSE)="①公益社団法人","公社",IF(VLOOKUP(A112,[1]令和3年度契約状況調査票!$F:$AR,26,FALSE)="②公益財団法人","公財","")))</f>
        <v/>
      </c>
      <c r="M112" s="30" t="str">
        <f>IF(A112="","",VLOOKUP(A112,[1]令和3年度契約状況調査票!$F:$AR,27,FALSE))</f>
        <v/>
      </c>
      <c r="N112" s="30" t="str">
        <f>IF(A112="","",IF(VLOOKUP(A112,[1]令和3年度契約状況調査票!$F:$AR,27,FALSE)="国所管",VLOOKUP(A112,[1]令和3年度契約状況調査票!$F:$AR,21,FALSE),""))</f>
        <v/>
      </c>
      <c r="O112" s="32" t="str">
        <f>IF(A112="","",IF(AND(Q112="○",P112="分担契約/単価契約"),"単価契約"&amp;CHAR(10)&amp;"予定調達総額 "&amp;TEXT(VLOOKUP(A112,[1]令和3年度契約状況調査票!$F:$AR,15,FALSE),"#,##0円")&amp;"(B)"&amp;CHAR(10)&amp;"分担契約"&amp;CHAR(10)&amp;VLOOKUP(A112,[1]令和3年度契約状況調査票!$F:$AR,31,FALSE),IF(AND(Q112="○",P112="分担契約"),"分担契約"&amp;CHAR(10)&amp;"契約総額 "&amp;TEXT(VLOOKUP(A112,[1]令和3年度契約状況調査票!$F:$AR,15,FALSE),"#,##0円")&amp;"(B)"&amp;CHAR(10)&amp;VLOOKUP(A112,[1]令和3年度契約状況調査票!$F:$AR,31,FALSE),(IF(P112="分担契約/単価契約","単価契約"&amp;CHAR(10)&amp;"予定調達総額 "&amp;TEXT(VLOOKUP(A112,[1]令和3年度契約状況調査票!$F:$AR,15,FALSE),"#,##0円")&amp;CHAR(10)&amp;"分担契約"&amp;CHAR(10)&amp;VLOOKUP(A112,[1]令和3年度契約状況調査票!$F:$AR,31,FALSE),IF(P112="分担契約","分担契約"&amp;CHAR(10)&amp;"契約総額 "&amp;TEXT(VLOOKUP(A112,[1]令和3年度契約状況調査票!$F:$AR,15,FALSE),"#,##0円")&amp;CHAR(10)&amp;VLOOKUP(A112,[1]令和3年度契約状況調査票!$F:$AR,31,FALSE),IF(P112="単価契約","単価契約"&amp;CHAR(10)&amp;"予定調達総額 "&amp;TEXT(VLOOKUP(A112,[1]令和3年度契約状況調査票!$F:$AR,15,FALSE),"#,##0円")&amp;CHAR(10)&amp;VLOOKUP(A112,[1]令和3年度契約状況調査票!$F:$AR,31,FALSE),VLOOKUP(A112,[1]令和3年度契約状況調査票!$F:$AR,31,FALSE))))))))</f>
        <v/>
      </c>
      <c r="P112" s="51" t="str">
        <f>IF(A112="","",VLOOKUP(A112,[1]令和3年度契約状況調査票!$F:$BY,52,FALSE))</f>
        <v/>
      </c>
    </row>
    <row r="113" spans="1:16" s="73" customFormat="1" ht="60" hidden="1" customHeight="1" x14ac:dyDescent="0.15">
      <c r="A113" s="66" t="str">
        <f>IF(MAX([1]令和3年度契約状況調査票!F106:F351)&gt;=ROW()-5,ROW()-5,"")</f>
        <v/>
      </c>
      <c r="B113" s="23" t="str">
        <f>IF(A113="","",VLOOKUP(A113,[1]令和3年度契約状況調査票!$F:$AR,4,FALSE))</f>
        <v/>
      </c>
      <c r="C113" s="24" t="str">
        <f>IF(A113="","",VLOOKUP(A113,[1]令和3年度契約状況調査票!$F:$AR,5,FALSE))</f>
        <v/>
      </c>
      <c r="D113" s="25" t="str">
        <f>IF(A113="","",VLOOKUP(A113,[1]令和3年度契約状況調査票!$F:$AR,8,FALSE))</f>
        <v/>
      </c>
      <c r="E113" s="23" t="str">
        <f>IF(A113="","",VLOOKUP(A113,[1]令和3年度契約状況調査票!$F:$AR,9,FALSE))</f>
        <v/>
      </c>
      <c r="F113" s="26" t="str">
        <f>IF(A113="","",VLOOKUP(A113,[1]令和3年度契約状況調査票!$F:$AR,10,FALSE))</f>
        <v/>
      </c>
      <c r="G113" s="72" t="str">
        <f>IF(A113="","",VLOOKUP(A113,[1]令和3年度契約状況調査票!$F:$AR,30,FALSE))</f>
        <v/>
      </c>
      <c r="H113" s="28" t="str">
        <f>IF(A113="","",IF(VLOOKUP(A113,[1]令和3年度契約状況調査票!$F:$AR,20,FALSE)="②同種の他の契約の予定価格を類推されるおそれがあるため公表しない","同種の他の契約の予定価格を類推されるおそれがあるため公表しない",IF(VLOOKUP(A113,[1]令和3年度契約状況調査票!$F:$AR,20,FALSE)="－","－",IF(VLOOKUP(A113,[1]令和3年度契約状況調査票!$F:$AR,6,FALSE)&lt;&gt;"",TEXT(VLOOKUP(A113,[1]令和3年度契約状況調査票!$F:$AR,13,FALSE),"#,##0円")&amp;CHAR(10)&amp;"(A)",VLOOKUP(A113,[1]令和3年度契約状況調査票!$F:$AR,13,FALSE)))))</f>
        <v/>
      </c>
      <c r="I113" s="28" t="str">
        <f>IF(A113="","",VLOOKUP(A113,[1]令和3年度契約状況調査票!$F:$AR,14,FALSE))</f>
        <v/>
      </c>
      <c r="J113" s="30" t="str">
        <f>IF(A113="","",IF(VLOOKUP(A113,[1]令和3年度契約状況調査票!$F:$AR,20,FALSE)="②同種の他の契約の予定価格を類推されるおそれがあるため公表しない","－",IF(VLOOKUP(A113,[1]令和3年度契約状況調査票!$F:$AR,20,FALSE)="－","－",IF(VLOOKUP(A113,[1]令和3年度契約状況調査票!$F:$AR,6,FALSE)&lt;&gt;"",TEXT(VLOOKUP(A113,[1]令和3年度契約状況調査票!$F:$AR,16,FALSE),"#.0%")&amp;CHAR(10)&amp;"(B/A×100)",VLOOKUP(A113,[1]令和3年度契約状況調査票!$F:$AR,16,FALSE)))))</f>
        <v/>
      </c>
      <c r="K113" s="53"/>
      <c r="L113" s="30" t="str">
        <f>IF(A113="","",IF(VLOOKUP(A113,[1]令和3年度契約状況調査票!$F:$AR,26,FALSE)="①公益社団法人","公社",IF(VLOOKUP(A113,[1]令和3年度契約状況調査票!$F:$AR,26,FALSE)="②公益財団法人","公財","")))</f>
        <v/>
      </c>
      <c r="M113" s="30" t="str">
        <f>IF(A113="","",VLOOKUP(A113,[1]令和3年度契約状況調査票!$F:$AR,27,FALSE))</f>
        <v/>
      </c>
      <c r="N113" s="30" t="str">
        <f>IF(A113="","",IF(VLOOKUP(A113,[1]令和3年度契約状況調査票!$F:$AR,27,FALSE)="国所管",VLOOKUP(A113,[1]令和3年度契約状況調査票!$F:$AR,21,FALSE),""))</f>
        <v/>
      </c>
      <c r="O113" s="32" t="str">
        <f>IF(A113="","",IF(AND(Q113="○",P113="分担契約/単価契約"),"単価契約"&amp;CHAR(10)&amp;"予定調達総額 "&amp;TEXT(VLOOKUP(A113,[1]令和3年度契約状況調査票!$F:$AR,15,FALSE),"#,##0円")&amp;"(B)"&amp;CHAR(10)&amp;"分担契約"&amp;CHAR(10)&amp;VLOOKUP(A113,[1]令和3年度契約状況調査票!$F:$AR,31,FALSE),IF(AND(Q113="○",P113="分担契約"),"分担契約"&amp;CHAR(10)&amp;"契約総額 "&amp;TEXT(VLOOKUP(A113,[1]令和3年度契約状況調査票!$F:$AR,15,FALSE),"#,##0円")&amp;"(B)"&amp;CHAR(10)&amp;VLOOKUP(A113,[1]令和3年度契約状況調査票!$F:$AR,31,FALSE),(IF(P113="分担契約/単価契約","単価契約"&amp;CHAR(10)&amp;"予定調達総額 "&amp;TEXT(VLOOKUP(A113,[1]令和3年度契約状況調査票!$F:$AR,15,FALSE),"#,##0円")&amp;CHAR(10)&amp;"分担契約"&amp;CHAR(10)&amp;VLOOKUP(A113,[1]令和3年度契約状況調査票!$F:$AR,31,FALSE),IF(P113="分担契約","分担契約"&amp;CHAR(10)&amp;"契約総額 "&amp;TEXT(VLOOKUP(A113,[1]令和3年度契約状況調査票!$F:$AR,15,FALSE),"#,##0円")&amp;CHAR(10)&amp;VLOOKUP(A113,[1]令和3年度契約状況調査票!$F:$AR,31,FALSE),IF(P113="単価契約","単価契約"&amp;CHAR(10)&amp;"予定調達総額 "&amp;TEXT(VLOOKUP(A113,[1]令和3年度契約状況調査票!$F:$AR,15,FALSE),"#,##0円")&amp;CHAR(10)&amp;VLOOKUP(A113,[1]令和3年度契約状況調査票!$F:$AR,31,FALSE),VLOOKUP(A113,[1]令和3年度契約状況調査票!$F:$AR,31,FALSE))))))))</f>
        <v/>
      </c>
      <c r="P113" s="51" t="str">
        <f>IF(A113="","",VLOOKUP(A113,[1]令和3年度契約状況調査票!$F:$BY,52,FALSE))</f>
        <v/>
      </c>
    </row>
    <row r="114" spans="1:16" s="73" customFormat="1" ht="60" hidden="1" customHeight="1" x14ac:dyDescent="0.15">
      <c r="A114" s="66" t="str">
        <f>IF(MAX([1]令和3年度契約状況調査票!F107:F352)&gt;=ROW()-5,ROW()-5,"")</f>
        <v/>
      </c>
      <c r="B114" s="23" t="str">
        <f>IF(A114="","",VLOOKUP(A114,[1]令和3年度契約状況調査票!$F:$AR,4,FALSE))</f>
        <v/>
      </c>
      <c r="C114" s="24" t="str">
        <f>IF(A114="","",VLOOKUP(A114,[1]令和3年度契約状況調査票!$F:$AR,5,FALSE))</f>
        <v/>
      </c>
      <c r="D114" s="25" t="str">
        <f>IF(A114="","",VLOOKUP(A114,[1]令和3年度契約状況調査票!$F:$AR,8,FALSE))</f>
        <v/>
      </c>
      <c r="E114" s="23" t="str">
        <f>IF(A114="","",VLOOKUP(A114,[1]令和3年度契約状況調査票!$F:$AR,9,FALSE))</f>
        <v/>
      </c>
      <c r="F114" s="26" t="str">
        <f>IF(A114="","",VLOOKUP(A114,[1]令和3年度契約状況調査票!$F:$AR,10,FALSE))</f>
        <v/>
      </c>
      <c r="G114" s="72" t="str">
        <f>IF(A114="","",VLOOKUP(A114,[1]令和3年度契約状況調査票!$F:$AR,30,FALSE))</f>
        <v/>
      </c>
      <c r="H114" s="28" t="str">
        <f>IF(A114="","",IF(VLOOKUP(A114,[1]令和3年度契約状況調査票!$F:$AR,20,FALSE)="②同種の他の契約の予定価格を類推されるおそれがあるため公表しない","同種の他の契約の予定価格を類推されるおそれがあるため公表しない",IF(VLOOKUP(A114,[1]令和3年度契約状況調査票!$F:$AR,20,FALSE)="－","－",IF(VLOOKUP(A114,[1]令和3年度契約状況調査票!$F:$AR,6,FALSE)&lt;&gt;"",TEXT(VLOOKUP(A114,[1]令和3年度契約状況調査票!$F:$AR,13,FALSE),"#,##0円")&amp;CHAR(10)&amp;"(A)",VLOOKUP(A114,[1]令和3年度契約状況調査票!$F:$AR,13,FALSE)))))</f>
        <v/>
      </c>
      <c r="I114" s="28" t="str">
        <f>IF(A114="","",VLOOKUP(A114,[1]令和3年度契約状況調査票!$F:$AR,14,FALSE))</f>
        <v/>
      </c>
      <c r="J114" s="30" t="str">
        <f>IF(A114="","",IF(VLOOKUP(A114,[1]令和3年度契約状況調査票!$F:$AR,20,FALSE)="②同種の他の契約の予定価格を類推されるおそれがあるため公表しない","－",IF(VLOOKUP(A114,[1]令和3年度契約状況調査票!$F:$AR,20,FALSE)="－","－",IF(VLOOKUP(A114,[1]令和3年度契約状況調査票!$F:$AR,6,FALSE)&lt;&gt;"",TEXT(VLOOKUP(A114,[1]令和3年度契約状況調査票!$F:$AR,16,FALSE),"#.0%")&amp;CHAR(10)&amp;"(B/A×100)",VLOOKUP(A114,[1]令和3年度契約状況調査票!$F:$AR,16,FALSE)))))</f>
        <v/>
      </c>
      <c r="K114" s="53"/>
      <c r="L114" s="30" t="str">
        <f>IF(A114="","",IF(VLOOKUP(A114,[1]令和3年度契約状況調査票!$F:$AR,26,FALSE)="①公益社団法人","公社",IF(VLOOKUP(A114,[1]令和3年度契約状況調査票!$F:$AR,26,FALSE)="②公益財団法人","公財","")))</f>
        <v/>
      </c>
      <c r="M114" s="30" t="str">
        <f>IF(A114="","",VLOOKUP(A114,[1]令和3年度契約状況調査票!$F:$AR,27,FALSE))</f>
        <v/>
      </c>
      <c r="N114" s="30" t="str">
        <f>IF(A114="","",IF(VLOOKUP(A114,[1]令和3年度契約状況調査票!$F:$AR,27,FALSE)="国所管",VLOOKUP(A114,[1]令和3年度契約状況調査票!$F:$AR,21,FALSE),""))</f>
        <v/>
      </c>
      <c r="O114" s="32" t="str">
        <f>IF(A114="","",IF(AND(Q114="○",P114="分担契約/単価契約"),"単価契約"&amp;CHAR(10)&amp;"予定調達総額 "&amp;TEXT(VLOOKUP(A114,[1]令和3年度契約状況調査票!$F:$AR,15,FALSE),"#,##0円")&amp;"(B)"&amp;CHAR(10)&amp;"分担契約"&amp;CHAR(10)&amp;VLOOKUP(A114,[1]令和3年度契約状況調査票!$F:$AR,31,FALSE),IF(AND(Q114="○",P114="分担契約"),"分担契約"&amp;CHAR(10)&amp;"契約総額 "&amp;TEXT(VLOOKUP(A114,[1]令和3年度契約状況調査票!$F:$AR,15,FALSE),"#,##0円")&amp;"(B)"&amp;CHAR(10)&amp;VLOOKUP(A114,[1]令和3年度契約状況調査票!$F:$AR,31,FALSE),(IF(P114="分担契約/単価契約","単価契約"&amp;CHAR(10)&amp;"予定調達総額 "&amp;TEXT(VLOOKUP(A114,[1]令和3年度契約状況調査票!$F:$AR,15,FALSE),"#,##0円")&amp;CHAR(10)&amp;"分担契約"&amp;CHAR(10)&amp;VLOOKUP(A114,[1]令和3年度契約状況調査票!$F:$AR,31,FALSE),IF(P114="分担契約","分担契約"&amp;CHAR(10)&amp;"契約総額 "&amp;TEXT(VLOOKUP(A114,[1]令和3年度契約状況調査票!$F:$AR,15,FALSE),"#,##0円")&amp;CHAR(10)&amp;VLOOKUP(A114,[1]令和3年度契約状況調査票!$F:$AR,31,FALSE),IF(P114="単価契約","単価契約"&amp;CHAR(10)&amp;"予定調達総額 "&amp;TEXT(VLOOKUP(A114,[1]令和3年度契約状況調査票!$F:$AR,15,FALSE),"#,##0円")&amp;CHAR(10)&amp;VLOOKUP(A114,[1]令和3年度契約状況調査票!$F:$AR,31,FALSE),VLOOKUP(A114,[1]令和3年度契約状況調査票!$F:$AR,31,FALSE))))))))</f>
        <v/>
      </c>
      <c r="P114" s="51" t="str">
        <f>IF(A114="","",VLOOKUP(A114,[1]令和3年度契約状況調査票!$F:$BY,52,FALSE))</f>
        <v/>
      </c>
    </row>
    <row r="115" spans="1:16" ht="60" hidden="1" customHeight="1" x14ac:dyDescent="0.15">
      <c r="A115" s="66" t="str">
        <f>IF(MAX([1]令和3年度契約状況調査票!F108:F353)&gt;=ROW()-5,ROW()-5,"")</f>
        <v/>
      </c>
      <c r="B115" s="23" t="str">
        <f>IF(A115="","",VLOOKUP(A115,[1]令和3年度契約状況調査票!$F:$AR,4,FALSE))</f>
        <v/>
      </c>
      <c r="C115" s="24" t="str">
        <f>IF(A115="","",VLOOKUP(A115,[1]令和3年度契約状況調査票!$F:$AR,5,FALSE))</f>
        <v/>
      </c>
      <c r="D115" s="25" t="str">
        <f>IF(A115="","",VLOOKUP(A115,[1]令和3年度契約状況調査票!$F:$AR,8,FALSE))</f>
        <v/>
      </c>
      <c r="E115" s="23" t="str">
        <f>IF(A115="","",VLOOKUP(A115,[1]令和3年度契約状況調査票!$F:$AR,9,FALSE))</f>
        <v/>
      </c>
      <c r="F115" s="26" t="str">
        <f>IF(A115="","",VLOOKUP(A115,[1]令和3年度契約状況調査票!$F:$AR,10,FALSE))</f>
        <v/>
      </c>
      <c r="G115" s="72" t="str">
        <f>IF(A115="","",VLOOKUP(A115,[1]令和3年度契約状況調査票!$F:$AR,30,FALSE))</f>
        <v/>
      </c>
      <c r="H115" s="28" t="str">
        <f>IF(A115="","",IF(VLOOKUP(A115,[1]令和3年度契約状況調査票!$F:$AR,20,FALSE)="②同種の他の契約の予定価格を類推されるおそれがあるため公表しない","同種の他の契約の予定価格を類推されるおそれがあるため公表しない",IF(VLOOKUP(A115,[1]令和3年度契約状況調査票!$F:$AR,20,FALSE)="－","－",IF(VLOOKUP(A115,[1]令和3年度契約状況調査票!$F:$AR,6,FALSE)&lt;&gt;"",TEXT(VLOOKUP(A115,[1]令和3年度契約状況調査票!$F:$AR,13,FALSE),"#,##0円")&amp;CHAR(10)&amp;"(A)",VLOOKUP(A115,[1]令和3年度契約状況調査票!$F:$AR,13,FALSE)))))</f>
        <v/>
      </c>
      <c r="I115" s="28" t="str">
        <f>IF(A115="","",VLOOKUP(A115,[1]令和3年度契約状況調査票!$F:$AR,14,FALSE))</f>
        <v/>
      </c>
      <c r="J115" s="30" t="str">
        <f>IF(A115="","",IF(VLOOKUP(A115,[1]令和3年度契約状況調査票!$F:$AR,20,FALSE)="②同種の他の契約の予定価格を類推されるおそれがあるため公表しない","－",IF(VLOOKUP(A115,[1]令和3年度契約状況調査票!$F:$AR,20,FALSE)="－","－",IF(VLOOKUP(A115,[1]令和3年度契約状況調査票!$F:$AR,6,FALSE)&lt;&gt;"",TEXT(VLOOKUP(A115,[1]令和3年度契約状況調査票!$F:$AR,16,FALSE),"#.0%")&amp;CHAR(10)&amp;"(B/A×100)",VLOOKUP(A115,[1]令和3年度契約状況調査票!$F:$AR,16,FALSE)))))</f>
        <v/>
      </c>
      <c r="K115" s="53"/>
      <c r="L115" s="30" t="str">
        <f>IF(A115="","",IF(VLOOKUP(A115,[1]令和3年度契約状況調査票!$F:$AR,26,FALSE)="①公益社団法人","公社",IF(VLOOKUP(A115,[1]令和3年度契約状況調査票!$F:$AR,26,FALSE)="②公益財団法人","公財","")))</f>
        <v/>
      </c>
      <c r="M115" s="30" t="str">
        <f>IF(A115="","",VLOOKUP(A115,[1]令和3年度契約状況調査票!$F:$AR,27,FALSE))</f>
        <v/>
      </c>
      <c r="N115" s="30" t="str">
        <f>IF(A115="","",IF(VLOOKUP(A115,[1]令和3年度契約状況調査票!$F:$AR,27,FALSE)="国所管",VLOOKUP(A115,[1]令和3年度契約状況調査票!$F:$AR,21,FALSE),""))</f>
        <v/>
      </c>
      <c r="O115" s="32" t="str">
        <f>IF(A115="","",IF(AND(Q115="○",P115="分担契約/単価契約"),"単価契約"&amp;CHAR(10)&amp;"予定調達総額 "&amp;TEXT(VLOOKUP(A115,[1]令和3年度契約状況調査票!$F:$AR,15,FALSE),"#,##0円")&amp;"(B)"&amp;CHAR(10)&amp;"分担契約"&amp;CHAR(10)&amp;VLOOKUP(A115,[1]令和3年度契約状況調査票!$F:$AR,31,FALSE),IF(AND(Q115="○",P115="分担契約"),"分担契約"&amp;CHAR(10)&amp;"契約総額 "&amp;TEXT(VLOOKUP(A115,[1]令和3年度契約状況調査票!$F:$AR,15,FALSE),"#,##0円")&amp;"(B)"&amp;CHAR(10)&amp;VLOOKUP(A115,[1]令和3年度契約状況調査票!$F:$AR,31,FALSE),(IF(P115="分担契約/単価契約","単価契約"&amp;CHAR(10)&amp;"予定調達総額 "&amp;TEXT(VLOOKUP(A115,[1]令和3年度契約状況調査票!$F:$AR,15,FALSE),"#,##0円")&amp;CHAR(10)&amp;"分担契約"&amp;CHAR(10)&amp;VLOOKUP(A115,[1]令和3年度契約状況調査票!$F:$AR,31,FALSE),IF(P115="分担契約","分担契約"&amp;CHAR(10)&amp;"契約総額 "&amp;TEXT(VLOOKUP(A115,[1]令和3年度契約状況調査票!$F:$AR,15,FALSE),"#,##0円")&amp;CHAR(10)&amp;VLOOKUP(A115,[1]令和3年度契約状況調査票!$F:$AR,31,FALSE),IF(P115="単価契約","単価契約"&amp;CHAR(10)&amp;"予定調達総額 "&amp;TEXT(VLOOKUP(A115,[1]令和3年度契約状況調査票!$F:$AR,15,FALSE),"#,##0円")&amp;CHAR(10)&amp;VLOOKUP(A115,[1]令和3年度契約状況調査票!$F:$AR,31,FALSE),VLOOKUP(A115,[1]令和3年度契約状況調査票!$F:$AR,31,FALSE))))))))</f>
        <v/>
      </c>
      <c r="P115" s="51" t="str">
        <f>IF(A115="","",VLOOKUP(A115,[1]令和3年度契約状況調査票!$F:$BY,52,FALSE))</f>
        <v/>
      </c>
    </row>
    <row r="116" spans="1:16" ht="60" hidden="1" customHeight="1" x14ac:dyDescent="0.15">
      <c r="A116" s="66" t="str">
        <f>IF(MAX([1]令和3年度契約状況調査票!F109:F354)&gt;=ROW()-5,ROW()-5,"")</f>
        <v/>
      </c>
      <c r="B116" s="23" t="str">
        <f>IF(A116="","",VLOOKUP(A116,[1]令和3年度契約状況調査票!$F:$AR,4,FALSE))</f>
        <v/>
      </c>
      <c r="C116" s="24" t="str">
        <f>IF(A116="","",VLOOKUP(A116,[1]令和3年度契約状況調査票!$F:$AR,5,FALSE))</f>
        <v/>
      </c>
      <c r="D116" s="25" t="str">
        <f>IF(A116="","",VLOOKUP(A116,[1]令和3年度契約状況調査票!$F:$AR,8,FALSE))</f>
        <v/>
      </c>
      <c r="E116" s="23" t="str">
        <f>IF(A116="","",VLOOKUP(A116,[1]令和3年度契約状況調査票!$F:$AR,9,FALSE))</f>
        <v/>
      </c>
      <c r="F116" s="26" t="str">
        <f>IF(A116="","",VLOOKUP(A116,[1]令和3年度契約状況調査票!$F:$AR,10,FALSE))</f>
        <v/>
      </c>
      <c r="G116" s="72" t="str">
        <f>IF(A116="","",VLOOKUP(A116,[1]令和3年度契約状況調査票!$F:$AR,30,FALSE))</f>
        <v/>
      </c>
      <c r="H116" s="28" t="str">
        <f>IF(A116="","",IF(VLOOKUP(A116,[1]令和3年度契約状況調査票!$F:$AR,20,FALSE)="②同種の他の契約の予定価格を類推されるおそれがあるため公表しない","同種の他の契約の予定価格を類推されるおそれがあるため公表しない",IF(VLOOKUP(A116,[1]令和3年度契約状況調査票!$F:$AR,20,FALSE)="－","－",IF(VLOOKUP(A116,[1]令和3年度契約状況調査票!$F:$AR,6,FALSE)&lt;&gt;"",TEXT(VLOOKUP(A116,[1]令和3年度契約状況調査票!$F:$AR,13,FALSE),"#,##0円")&amp;CHAR(10)&amp;"(A)",VLOOKUP(A116,[1]令和3年度契約状況調査票!$F:$AR,13,FALSE)))))</f>
        <v/>
      </c>
      <c r="I116" s="28" t="str">
        <f>IF(A116="","",VLOOKUP(A116,[1]令和3年度契約状況調査票!$F:$AR,14,FALSE))</f>
        <v/>
      </c>
      <c r="J116" s="30" t="str">
        <f>IF(A116="","",IF(VLOOKUP(A116,[1]令和3年度契約状況調査票!$F:$AR,20,FALSE)="②同種の他の契約の予定価格を類推されるおそれがあるため公表しない","－",IF(VLOOKUP(A116,[1]令和3年度契約状況調査票!$F:$AR,20,FALSE)="－","－",IF(VLOOKUP(A116,[1]令和3年度契約状況調査票!$F:$AR,6,FALSE)&lt;&gt;"",TEXT(VLOOKUP(A116,[1]令和3年度契約状況調査票!$F:$AR,16,FALSE),"#.0%")&amp;CHAR(10)&amp;"(B/A×100)",VLOOKUP(A116,[1]令和3年度契約状況調査票!$F:$AR,16,FALSE)))))</f>
        <v/>
      </c>
      <c r="K116" s="53"/>
      <c r="L116" s="30" t="str">
        <f>IF(A116="","",IF(VLOOKUP(A116,[1]令和3年度契約状況調査票!$F:$AR,26,FALSE)="①公益社団法人","公社",IF(VLOOKUP(A116,[1]令和3年度契約状況調査票!$F:$AR,26,FALSE)="②公益財団法人","公財","")))</f>
        <v/>
      </c>
      <c r="M116" s="30" t="str">
        <f>IF(A116="","",VLOOKUP(A116,[1]令和3年度契約状況調査票!$F:$AR,27,FALSE))</f>
        <v/>
      </c>
      <c r="N116" s="30" t="str">
        <f>IF(A116="","",IF(VLOOKUP(A116,[1]令和3年度契約状況調査票!$F:$AR,27,FALSE)="国所管",VLOOKUP(A116,[1]令和3年度契約状況調査票!$F:$AR,21,FALSE),""))</f>
        <v/>
      </c>
      <c r="O116" s="32" t="str">
        <f>IF(A116="","",IF(AND(Q116="○",P116="分担契約/単価契約"),"単価契約"&amp;CHAR(10)&amp;"予定調達総額 "&amp;TEXT(VLOOKUP(A116,[1]令和3年度契約状況調査票!$F:$AR,15,FALSE),"#,##0円")&amp;"(B)"&amp;CHAR(10)&amp;"分担契約"&amp;CHAR(10)&amp;VLOOKUP(A116,[1]令和3年度契約状況調査票!$F:$AR,31,FALSE),IF(AND(Q116="○",P116="分担契約"),"分担契約"&amp;CHAR(10)&amp;"契約総額 "&amp;TEXT(VLOOKUP(A116,[1]令和3年度契約状況調査票!$F:$AR,15,FALSE),"#,##0円")&amp;"(B)"&amp;CHAR(10)&amp;VLOOKUP(A116,[1]令和3年度契約状況調査票!$F:$AR,31,FALSE),(IF(P116="分担契約/単価契約","単価契約"&amp;CHAR(10)&amp;"予定調達総額 "&amp;TEXT(VLOOKUP(A116,[1]令和3年度契約状況調査票!$F:$AR,15,FALSE),"#,##0円")&amp;CHAR(10)&amp;"分担契約"&amp;CHAR(10)&amp;VLOOKUP(A116,[1]令和3年度契約状況調査票!$F:$AR,31,FALSE),IF(P116="分担契約","分担契約"&amp;CHAR(10)&amp;"契約総額 "&amp;TEXT(VLOOKUP(A116,[1]令和3年度契約状況調査票!$F:$AR,15,FALSE),"#,##0円")&amp;CHAR(10)&amp;VLOOKUP(A116,[1]令和3年度契約状況調査票!$F:$AR,31,FALSE),IF(P116="単価契約","単価契約"&amp;CHAR(10)&amp;"予定調達総額 "&amp;TEXT(VLOOKUP(A116,[1]令和3年度契約状況調査票!$F:$AR,15,FALSE),"#,##0円")&amp;CHAR(10)&amp;VLOOKUP(A116,[1]令和3年度契約状況調査票!$F:$AR,31,FALSE),VLOOKUP(A116,[1]令和3年度契約状況調査票!$F:$AR,31,FALSE))))))))</f>
        <v/>
      </c>
      <c r="P116" s="51" t="str">
        <f>IF(A116="","",VLOOKUP(A116,[1]令和3年度契約状況調査票!$F:$BY,52,FALSE))</f>
        <v/>
      </c>
    </row>
    <row r="117" spans="1:16" ht="60" hidden="1" customHeight="1" x14ac:dyDescent="0.15">
      <c r="A117" s="66" t="str">
        <f>IF(MAX([1]令和3年度契約状況調査票!F110:F355)&gt;=ROW()-5,ROW()-5,"")</f>
        <v/>
      </c>
      <c r="B117" s="23" t="str">
        <f>IF(A117="","",VLOOKUP(A117,[1]令和3年度契約状況調査票!$F:$AR,4,FALSE))</f>
        <v/>
      </c>
      <c r="C117" s="24" t="str">
        <f>IF(A117="","",VLOOKUP(A117,[1]令和3年度契約状況調査票!$F:$AR,5,FALSE))</f>
        <v/>
      </c>
      <c r="D117" s="25" t="str">
        <f>IF(A117="","",VLOOKUP(A117,[1]令和3年度契約状況調査票!$F:$AR,8,FALSE))</f>
        <v/>
      </c>
      <c r="E117" s="23" t="str">
        <f>IF(A117="","",VLOOKUP(A117,[1]令和3年度契約状況調査票!$F:$AR,9,FALSE))</f>
        <v/>
      </c>
      <c r="F117" s="26" t="str">
        <f>IF(A117="","",VLOOKUP(A117,[1]令和3年度契約状況調査票!$F:$AR,10,FALSE))</f>
        <v/>
      </c>
      <c r="G117" s="72" t="str">
        <f>IF(A117="","",VLOOKUP(A117,[1]令和3年度契約状況調査票!$F:$AR,30,FALSE))</f>
        <v/>
      </c>
      <c r="H117" s="28" t="str">
        <f>IF(A117="","",IF(VLOOKUP(A117,[1]令和3年度契約状況調査票!$F:$AR,20,FALSE)="②同種の他の契約の予定価格を類推されるおそれがあるため公表しない","同種の他の契約の予定価格を類推されるおそれがあるため公表しない",IF(VLOOKUP(A117,[1]令和3年度契約状況調査票!$F:$AR,20,FALSE)="－","－",IF(VLOOKUP(A117,[1]令和3年度契約状況調査票!$F:$AR,6,FALSE)&lt;&gt;"",TEXT(VLOOKUP(A117,[1]令和3年度契約状況調査票!$F:$AR,13,FALSE),"#,##0円")&amp;CHAR(10)&amp;"(A)",VLOOKUP(A117,[1]令和3年度契約状況調査票!$F:$AR,13,FALSE)))))</f>
        <v/>
      </c>
      <c r="I117" s="28" t="str">
        <f>IF(A117="","",VLOOKUP(A117,[1]令和3年度契約状況調査票!$F:$AR,14,FALSE))</f>
        <v/>
      </c>
      <c r="J117" s="30" t="str">
        <f>IF(A117="","",IF(VLOOKUP(A117,[1]令和3年度契約状況調査票!$F:$AR,20,FALSE)="②同種の他の契約の予定価格を類推されるおそれがあるため公表しない","－",IF(VLOOKUP(A117,[1]令和3年度契約状況調査票!$F:$AR,20,FALSE)="－","－",IF(VLOOKUP(A117,[1]令和3年度契約状況調査票!$F:$AR,6,FALSE)&lt;&gt;"",TEXT(VLOOKUP(A117,[1]令和3年度契約状況調査票!$F:$AR,16,FALSE),"#.0%")&amp;CHAR(10)&amp;"(B/A×100)",VLOOKUP(A117,[1]令和3年度契約状況調査票!$F:$AR,16,FALSE)))))</f>
        <v/>
      </c>
      <c r="K117" s="53"/>
      <c r="L117" s="30" t="str">
        <f>IF(A117="","",IF(VLOOKUP(A117,[1]令和3年度契約状況調査票!$F:$AR,26,FALSE)="①公益社団法人","公社",IF(VLOOKUP(A117,[1]令和3年度契約状況調査票!$F:$AR,26,FALSE)="②公益財団法人","公財","")))</f>
        <v/>
      </c>
      <c r="M117" s="30" t="str">
        <f>IF(A117="","",VLOOKUP(A117,[1]令和3年度契約状況調査票!$F:$AR,27,FALSE))</f>
        <v/>
      </c>
      <c r="N117" s="30" t="str">
        <f>IF(A117="","",IF(VLOOKUP(A117,[1]令和3年度契約状況調査票!$F:$AR,27,FALSE)="国所管",VLOOKUP(A117,[1]令和3年度契約状況調査票!$F:$AR,21,FALSE),""))</f>
        <v/>
      </c>
      <c r="O117" s="32" t="str">
        <f>IF(A117="","",IF(AND(Q117="○",P117="分担契約/単価契約"),"単価契約"&amp;CHAR(10)&amp;"予定調達総額 "&amp;TEXT(VLOOKUP(A117,[1]令和3年度契約状況調査票!$F:$AR,15,FALSE),"#,##0円")&amp;"(B)"&amp;CHAR(10)&amp;"分担契約"&amp;CHAR(10)&amp;VLOOKUP(A117,[1]令和3年度契約状況調査票!$F:$AR,31,FALSE),IF(AND(Q117="○",P117="分担契約"),"分担契約"&amp;CHAR(10)&amp;"契約総額 "&amp;TEXT(VLOOKUP(A117,[1]令和3年度契約状況調査票!$F:$AR,15,FALSE),"#,##0円")&amp;"(B)"&amp;CHAR(10)&amp;VLOOKUP(A117,[1]令和3年度契約状況調査票!$F:$AR,31,FALSE),(IF(P117="分担契約/単価契約","単価契約"&amp;CHAR(10)&amp;"予定調達総額 "&amp;TEXT(VLOOKUP(A117,[1]令和3年度契約状況調査票!$F:$AR,15,FALSE),"#,##0円")&amp;CHAR(10)&amp;"分担契約"&amp;CHAR(10)&amp;VLOOKUP(A117,[1]令和3年度契約状況調査票!$F:$AR,31,FALSE),IF(P117="分担契約","分担契約"&amp;CHAR(10)&amp;"契約総額 "&amp;TEXT(VLOOKUP(A117,[1]令和3年度契約状況調査票!$F:$AR,15,FALSE),"#,##0円")&amp;CHAR(10)&amp;VLOOKUP(A117,[1]令和3年度契約状況調査票!$F:$AR,31,FALSE),IF(P117="単価契約","単価契約"&amp;CHAR(10)&amp;"予定調達総額 "&amp;TEXT(VLOOKUP(A117,[1]令和3年度契約状況調査票!$F:$AR,15,FALSE),"#,##0円")&amp;CHAR(10)&amp;VLOOKUP(A117,[1]令和3年度契約状況調査票!$F:$AR,31,FALSE),VLOOKUP(A117,[1]令和3年度契約状況調査票!$F:$AR,31,FALSE))))))))</f>
        <v/>
      </c>
      <c r="P117" s="51" t="str">
        <f>IF(A117="","",VLOOKUP(A117,[1]令和3年度契約状況調査票!$F:$BY,52,FALSE))</f>
        <v/>
      </c>
    </row>
    <row r="118" spans="1:16" ht="60" hidden="1" customHeight="1" x14ac:dyDescent="0.15">
      <c r="A118" s="66" t="str">
        <f>IF(MAX([1]令和3年度契約状況調査票!F111:F356)&gt;=ROW()-5,ROW()-5,"")</f>
        <v/>
      </c>
      <c r="B118" s="23" t="str">
        <f>IF(A118="","",VLOOKUP(A118,[1]令和3年度契約状況調査票!$F:$AR,4,FALSE))</f>
        <v/>
      </c>
      <c r="C118" s="24" t="str">
        <f>IF(A118="","",VLOOKUP(A118,[1]令和3年度契約状況調査票!$F:$AR,5,FALSE))</f>
        <v/>
      </c>
      <c r="D118" s="25" t="str">
        <f>IF(A118="","",VLOOKUP(A118,[1]令和3年度契約状況調査票!$F:$AR,8,FALSE))</f>
        <v/>
      </c>
      <c r="E118" s="23" t="str">
        <f>IF(A118="","",VLOOKUP(A118,[1]令和3年度契約状況調査票!$F:$AR,9,FALSE))</f>
        <v/>
      </c>
      <c r="F118" s="26" t="str">
        <f>IF(A118="","",VLOOKUP(A118,[1]令和3年度契約状況調査票!$F:$AR,10,FALSE))</f>
        <v/>
      </c>
      <c r="G118" s="72" t="str">
        <f>IF(A118="","",VLOOKUP(A118,[1]令和3年度契約状況調査票!$F:$AR,30,FALSE))</f>
        <v/>
      </c>
      <c r="H118" s="28" t="str">
        <f>IF(A118="","",IF(VLOOKUP(A118,[1]令和3年度契約状況調査票!$F:$AR,20,FALSE)="②同種の他の契約の予定価格を類推されるおそれがあるため公表しない","同種の他の契約の予定価格を類推されるおそれがあるため公表しない",IF(VLOOKUP(A118,[1]令和3年度契約状況調査票!$F:$AR,20,FALSE)="－","－",IF(VLOOKUP(A118,[1]令和3年度契約状況調査票!$F:$AR,6,FALSE)&lt;&gt;"",TEXT(VLOOKUP(A118,[1]令和3年度契約状況調査票!$F:$AR,13,FALSE),"#,##0円")&amp;CHAR(10)&amp;"(A)",VLOOKUP(A118,[1]令和3年度契約状況調査票!$F:$AR,13,FALSE)))))</f>
        <v/>
      </c>
      <c r="I118" s="28" t="str">
        <f>IF(A118="","",VLOOKUP(A118,[1]令和3年度契約状況調査票!$F:$AR,14,FALSE))</f>
        <v/>
      </c>
      <c r="J118" s="30" t="str">
        <f>IF(A118="","",IF(VLOOKUP(A118,[1]令和3年度契約状況調査票!$F:$AR,20,FALSE)="②同種の他の契約の予定価格を類推されるおそれがあるため公表しない","－",IF(VLOOKUP(A118,[1]令和3年度契約状況調査票!$F:$AR,20,FALSE)="－","－",IF(VLOOKUP(A118,[1]令和3年度契約状況調査票!$F:$AR,6,FALSE)&lt;&gt;"",TEXT(VLOOKUP(A118,[1]令和3年度契約状況調査票!$F:$AR,16,FALSE),"#.0%")&amp;CHAR(10)&amp;"(B/A×100)",VLOOKUP(A118,[1]令和3年度契約状況調査票!$F:$AR,16,FALSE)))))</f>
        <v/>
      </c>
      <c r="K118" s="53"/>
      <c r="L118" s="30" t="str">
        <f>IF(A118="","",IF(VLOOKUP(A118,[1]令和3年度契約状況調査票!$F:$AR,26,FALSE)="①公益社団法人","公社",IF(VLOOKUP(A118,[1]令和3年度契約状況調査票!$F:$AR,26,FALSE)="②公益財団法人","公財","")))</f>
        <v/>
      </c>
      <c r="M118" s="30" t="str">
        <f>IF(A118="","",VLOOKUP(A118,[1]令和3年度契約状況調査票!$F:$AR,27,FALSE))</f>
        <v/>
      </c>
      <c r="N118" s="30" t="str">
        <f>IF(A118="","",IF(VLOOKUP(A118,[1]令和3年度契約状況調査票!$F:$AR,27,FALSE)="国所管",VLOOKUP(A118,[1]令和3年度契約状況調査票!$F:$AR,21,FALSE),""))</f>
        <v/>
      </c>
      <c r="O118" s="32" t="str">
        <f>IF(A118="","",IF(AND(Q118="○",P118="分担契約/単価契約"),"単価契約"&amp;CHAR(10)&amp;"予定調達総額 "&amp;TEXT(VLOOKUP(A118,[1]令和3年度契約状況調査票!$F:$AR,15,FALSE),"#,##0円")&amp;"(B)"&amp;CHAR(10)&amp;"分担契約"&amp;CHAR(10)&amp;VLOOKUP(A118,[1]令和3年度契約状況調査票!$F:$AR,31,FALSE),IF(AND(Q118="○",P118="分担契約"),"分担契約"&amp;CHAR(10)&amp;"契約総額 "&amp;TEXT(VLOOKUP(A118,[1]令和3年度契約状況調査票!$F:$AR,15,FALSE),"#,##0円")&amp;"(B)"&amp;CHAR(10)&amp;VLOOKUP(A118,[1]令和3年度契約状況調査票!$F:$AR,31,FALSE),(IF(P118="分担契約/単価契約","単価契約"&amp;CHAR(10)&amp;"予定調達総額 "&amp;TEXT(VLOOKUP(A118,[1]令和3年度契約状況調査票!$F:$AR,15,FALSE),"#,##0円")&amp;CHAR(10)&amp;"分担契約"&amp;CHAR(10)&amp;VLOOKUP(A118,[1]令和3年度契約状況調査票!$F:$AR,31,FALSE),IF(P118="分担契約","分担契約"&amp;CHAR(10)&amp;"契約総額 "&amp;TEXT(VLOOKUP(A118,[1]令和3年度契約状況調査票!$F:$AR,15,FALSE),"#,##0円")&amp;CHAR(10)&amp;VLOOKUP(A118,[1]令和3年度契約状況調査票!$F:$AR,31,FALSE),IF(P118="単価契約","単価契約"&amp;CHAR(10)&amp;"予定調達総額 "&amp;TEXT(VLOOKUP(A118,[1]令和3年度契約状況調査票!$F:$AR,15,FALSE),"#,##0円")&amp;CHAR(10)&amp;VLOOKUP(A118,[1]令和3年度契約状況調査票!$F:$AR,31,FALSE),VLOOKUP(A118,[1]令和3年度契約状況調査票!$F:$AR,31,FALSE))))))))</f>
        <v/>
      </c>
      <c r="P118" s="51" t="str">
        <f>IF(A118="","",VLOOKUP(A118,[1]令和3年度契約状況調査票!$F:$BY,52,FALSE))</f>
        <v/>
      </c>
    </row>
    <row r="119" spans="1:16" ht="60" hidden="1" customHeight="1" x14ac:dyDescent="0.15">
      <c r="A119" s="66" t="str">
        <f>IF(MAX([1]令和3年度契約状況調査票!F112:F357)&gt;=ROW()-5,ROW()-5,"")</f>
        <v/>
      </c>
      <c r="B119" s="23" t="str">
        <f>IF(A119="","",VLOOKUP(A119,[1]令和3年度契約状況調査票!$F:$AR,4,FALSE))</f>
        <v/>
      </c>
      <c r="C119" s="24" t="str">
        <f>IF(A119="","",VLOOKUP(A119,[1]令和3年度契約状況調査票!$F:$AR,5,FALSE))</f>
        <v/>
      </c>
      <c r="D119" s="25" t="str">
        <f>IF(A119="","",VLOOKUP(A119,[1]令和3年度契約状況調査票!$F:$AR,8,FALSE))</f>
        <v/>
      </c>
      <c r="E119" s="23" t="str">
        <f>IF(A119="","",VLOOKUP(A119,[1]令和3年度契約状況調査票!$F:$AR,9,FALSE))</f>
        <v/>
      </c>
      <c r="F119" s="26" t="str">
        <f>IF(A119="","",VLOOKUP(A119,[1]令和3年度契約状況調査票!$F:$AR,10,FALSE))</f>
        <v/>
      </c>
      <c r="G119" s="72" t="str">
        <f>IF(A119="","",VLOOKUP(A119,[1]令和3年度契約状況調査票!$F:$AR,30,FALSE))</f>
        <v/>
      </c>
      <c r="H119" s="28" t="str">
        <f>IF(A119="","",IF(VLOOKUP(A119,[1]令和3年度契約状況調査票!$F:$AR,20,FALSE)="②同種の他の契約の予定価格を類推されるおそれがあるため公表しない","同種の他の契約の予定価格を類推されるおそれがあるため公表しない",IF(VLOOKUP(A119,[1]令和3年度契約状況調査票!$F:$AR,20,FALSE)="－","－",IF(VLOOKUP(A119,[1]令和3年度契約状況調査票!$F:$AR,6,FALSE)&lt;&gt;"",TEXT(VLOOKUP(A119,[1]令和3年度契約状況調査票!$F:$AR,13,FALSE),"#,##0円")&amp;CHAR(10)&amp;"(A)",VLOOKUP(A119,[1]令和3年度契約状況調査票!$F:$AR,13,FALSE)))))</f>
        <v/>
      </c>
      <c r="I119" s="28" t="str">
        <f>IF(A119="","",VLOOKUP(A119,[1]令和3年度契約状況調査票!$F:$AR,14,FALSE))</f>
        <v/>
      </c>
      <c r="J119" s="30" t="str">
        <f>IF(A119="","",IF(VLOOKUP(A119,[1]令和3年度契約状況調査票!$F:$AR,20,FALSE)="②同種の他の契約の予定価格を類推されるおそれがあるため公表しない","－",IF(VLOOKUP(A119,[1]令和3年度契約状況調査票!$F:$AR,20,FALSE)="－","－",IF(VLOOKUP(A119,[1]令和3年度契約状況調査票!$F:$AR,6,FALSE)&lt;&gt;"",TEXT(VLOOKUP(A119,[1]令和3年度契約状況調査票!$F:$AR,16,FALSE),"#.0%")&amp;CHAR(10)&amp;"(B/A×100)",VLOOKUP(A119,[1]令和3年度契約状況調査票!$F:$AR,16,FALSE)))))</f>
        <v/>
      </c>
      <c r="K119" s="53"/>
      <c r="L119" s="30" t="str">
        <f>IF(A119="","",IF(VLOOKUP(A119,[1]令和3年度契約状況調査票!$F:$AR,26,FALSE)="①公益社団法人","公社",IF(VLOOKUP(A119,[1]令和3年度契約状況調査票!$F:$AR,26,FALSE)="②公益財団法人","公財","")))</f>
        <v/>
      </c>
      <c r="M119" s="30" t="str">
        <f>IF(A119="","",VLOOKUP(A119,[1]令和3年度契約状況調査票!$F:$AR,27,FALSE))</f>
        <v/>
      </c>
      <c r="N119" s="30" t="str">
        <f>IF(A119="","",IF(VLOOKUP(A119,[1]令和3年度契約状況調査票!$F:$AR,27,FALSE)="国所管",VLOOKUP(A119,[1]令和3年度契約状況調査票!$F:$AR,21,FALSE),""))</f>
        <v/>
      </c>
      <c r="O119" s="32" t="str">
        <f>IF(A119="","",IF(AND(Q119="○",P119="分担契約/単価契約"),"単価契約"&amp;CHAR(10)&amp;"予定調達総額 "&amp;TEXT(VLOOKUP(A119,[1]令和3年度契約状況調査票!$F:$AR,15,FALSE),"#,##0円")&amp;"(B)"&amp;CHAR(10)&amp;"分担契約"&amp;CHAR(10)&amp;VLOOKUP(A119,[1]令和3年度契約状況調査票!$F:$AR,31,FALSE),IF(AND(Q119="○",P119="分担契約"),"分担契約"&amp;CHAR(10)&amp;"契約総額 "&amp;TEXT(VLOOKUP(A119,[1]令和3年度契約状況調査票!$F:$AR,15,FALSE),"#,##0円")&amp;"(B)"&amp;CHAR(10)&amp;VLOOKUP(A119,[1]令和3年度契約状況調査票!$F:$AR,31,FALSE),(IF(P119="分担契約/単価契約","単価契約"&amp;CHAR(10)&amp;"予定調達総額 "&amp;TEXT(VLOOKUP(A119,[1]令和3年度契約状況調査票!$F:$AR,15,FALSE),"#,##0円")&amp;CHAR(10)&amp;"分担契約"&amp;CHAR(10)&amp;VLOOKUP(A119,[1]令和3年度契約状況調査票!$F:$AR,31,FALSE),IF(P119="分担契約","分担契約"&amp;CHAR(10)&amp;"契約総額 "&amp;TEXT(VLOOKUP(A119,[1]令和3年度契約状況調査票!$F:$AR,15,FALSE),"#,##0円")&amp;CHAR(10)&amp;VLOOKUP(A119,[1]令和3年度契約状況調査票!$F:$AR,31,FALSE),IF(P119="単価契約","単価契約"&amp;CHAR(10)&amp;"予定調達総額 "&amp;TEXT(VLOOKUP(A119,[1]令和3年度契約状況調査票!$F:$AR,15,FALSE),"#,##0円")&amp;CHAR(10)&amp;VLOOKUP(A119,[1]令和3年度契約状況調査票!$F:$AR,31,FALSE),VLOOKUP(A119,[1]令和3年度契約状況調査票!$F:$AR,31,FALSE))))))))</f>
        <v/>
      </c>
      <c r="P119" s="51" t="str">
        <f>IF(A119="","",VLOOKUP(A119,[1]令和3年度契約状況調査票!$F:$BY,52,FALSE))</f>
        <v/>
      </c>
    </row>
    <row r="120" spans="1:16" ht="60" hidden="1" customHeight="1" x14ac:dyDescent="0.15">
      <c r="A120" s="66" t="str">
        <f>IF(MAX([1]令和3年度契約状況調査票!F113:F358)&gt;=ROW()-5,ROW()-5,"")</f>
        <v/>
      </c>
      <c r="B120" s="23" t="str">
        <f>IF(A120="","",VLOOKUP(A120,[1]令和3年度契約状況調査票!$F:$AR,4,FALSE))</f>
        <v/>
      </c>
      <c r="C120" s="24" t="str">
        <f>IF(A120="","",VLOOKUP(A120,[1]令和3年度契約状況調査票!$F:$AR,5,FALSE))</f>
        <v/>
      </c>
      <c r="D120" s="25" t="str">
        <f>IF(A120="","",VLOOKUP(A120,[1]令和3年度契約状況調査票!$F:$AR,8,FALSE))</f>
        <v/>
      </c>
      <c r="E120" s="23" t="str">
        <f>IF(A120="","",VLOOKUP(A120,[1]令和3年度契約状況調査票!$F:$AR,9,FALSE))</f>
        <v/>
      </c>
      <c r="F120" s="26" t="str">
        <f>IF(A120="","",VLOOKUP(A120,[1]令和3年度契約状況調査票!$F:$AR,10,FALSE))</f>
        <v/>
      </c>
      <c r="G120" s="72" t="str">
        <f>IF(A120="","",VLOOKUP(A120,[1]令和3年度契約状況調査票!$F:$AR,30,FALSE))</f>
        <v/>
      </c>
      <c r="H120" s="28" t="str">
        <f>IF(A120="","",IF(VLOOKUP(A120,[1]令和3年度契約状況調査票!$F:$AR,20,FALSE)="②同種の他の契約の予定価格を類推されるおそれがあるため公表しない","同種の他の契約の予定価格を類推されるおそれがあるため公表しない",IF(VLOOKUP(A120,[1]令和3年度契約状況調査票!$F:$AR,20,FALSE)="－","－",IF(VLOOKUP(A120,[1]令和3年度契約状況調査票!$F:$AR,6,FALSE)&lt;&gt;"",TEXT(VLOOKUP(A120,[1]令和3年度契約状況調査票!$F:$AR,13,FALSE),"#,##0円")&amp;CHAR(10)&amp;"(A)",VLOOKUP(A120,[1]令和3年度契約状況調査票!$F:$AR,13,FALSE)))))</f>
        <v/>
      </c>
      <c r="I120" s="28" t="str">
        <f>IF(A120="","",VLOOKUP(A120,[1]令和3年度契約状況調査票!$F:$AR,14,FALSE))</f>
        <v/>
      </c>
      <c r="J120" s="30" t="str">
        <f>IF(A120="","",IF(VLOOKUP(A120,[1]令和3年度契約状況調査票!$F:$AR,20,FALSE)="②同種の他の契約の予定価格を類推されるおそれがあるため公表しない","－",IF(VLOOKUP(A120,[1]令和3年度契約状況調査票!$F:$AR,20,FALSE)="－","－",IF(VLOOKUP(A120,[1]令和3年度契約状況調査票!$F:$AR,6,FALSE)&lt;&gt;"",TEXT(VLOOKUP(A120,[1]令和3年度契約状況調査票!$F:$AR,16,FALSE),"#.0%")&amp;CHAR(10)&amp;"(B/A×100)",VLOOKUP(A120,[1]令和3年度契約状況調査票!$F:$AR,16,FALSE)))))</f>
        <v/>
      </c>
      <c r="K120" s="53"/>
      <c r="L120" s="30" t="str">
        <f>IF(A120="","",IF(VLOOKUP(A120,[1]令和3年度契約状況調査票!$F:$AR,26,FALSE)="①公益社団法人","公社",IF(VLOOKUP(A120,[1]令和3年度契約状況調査票!$F:$AR,26,FALSE)="②公益財団法人","公財","")))</f>
        <v/>
      </c>
      <c r="M120" s="30" t="str">
        <f>IF(A120="","",VLOOKUP(A120,[1]令和3年度契約状況調査票!$F:$AR,27,FALSE))</f>
        <v/>
      </c>
      <c r="N120" s="30" t="str">
        <f>IF(A120="","",IF(VLOOKUP(A120,[1]令和3年度契約状況調査票!$F:$AR,27,FALSE)="国所管",VLOOKUP(A120,[1]令和3年度契約状況調査票!$F:$AR,21,FALSE),""))</f>
        <v/>
      </c>
      <c r="O120" s="32" t="str">
        <f>IF(A120="","",IF(AND(Q120="○",P120="分担契約/単価契約"),"単価契約"&amp;CHAR(10)&amp;"予定調達総額 "&amp;TEXT(VLOOKUP(A120,[1]令和3年度契約状況調査票!$F:$AR,15,FALSE),"#,##0円")&amp;"(B)"&amp;CHAR(10)&amp;"分担契約"&amp;CHAR(10)&amp;VLOOKUP(A120,[1]令和3年度契約状況調査票!$F:$AR,31,FALSE),IF(AND(Q120="○",P120="分担契約"),"分担契約"&amp;CHAR(10)&amp;"契約総額 "&amp;TEXT(VLOOKUP(A120,[1]令和3年度契約状況調査票!$F:$AR,15,FALSE),"#,##0円")&amp;"(B)"&amp;CHAR(10)&amp;VLOOKUP(A120,[1]令和3年度契約状況調査票!$F:$AR,31,FALSE),(IF(P120="分担契約/単価契約","単価契約"&amp;CHAR(10)&amp;"予定調達総額 "&amp;TEXT(VLOOKUP(A120,[1]令和3年度契約状況調査票!$F:$AR,15,FALSE),"#,##0円")&amp;CHAR(10)&amp;"分担契約"&amp;CHAR(10)&amp;VLOOKUP(A120,[1]令和3年度契約状況調査票!$F:$AR,31,FALSE),IF(P120="分担契約","分担契約"&amp;CHAR(10)&amp;"契約総額 "&amp;TEXT(VLOOKUP(A120,[1]令和3年度契約状況調査票!$F:$AR,15,FALSE),"#,##0円")&amp;CHAR(10)&amp;VLOOKUP(A120,[1]令和3年度契約状況調査票!$F:$AR,31,FALSE),IF(P120="単価契約","単価契約"&amp;CHAR(10)&amp;"予定調達総額 "&amp;TEXT(VLOOKUP(A120,[1]令和3年度契約状況調査票!$F:$AR,15,FALSE),"#,##0円")&amp;CHAR(10)&amp;VLOOKUP(A120,[1]令和3年度契約状況調査票!$F:$AR,31,FALSE),VLOOKUP(A120,[1]令和3年度契約状況調査票!$F:$AR,31,FALSE))))))))</f>
        <v/>
      </c>
      <c r="P120" s="51" t="str">
        <f>IF(A120="","",VLOOKUP(A120,[1]令和3年度契約状況調査票!$F:$BY,52,FALSE))</f>
        <v/>
      </c>
    </row>
    <row r="121" spans="1:16" ht="60" hidden="1" customHeight="1" x14ac:dyDescent="0.15">
      <c r="A121" s="66" t="str">
        <f>IF(MAX([1]令和3年度契約状況調査票!F114:F359)&gt;=ROW()-5,ROW()-5,"")</f>
        <v/>
      </c>
      <c r="B121" s="23" t="str">
        <f>IF(A121="","",VLOOKUP(A121,[1]令和3年度契約状況調査票!$F:$AR,4,FALSE))</f>
        <v/>
      </c>
      <c r="C121" s="24" t="str">
        <f>IF(A121="","",VLOOKUP(A121,[1]令和3年度契約状況調査票!$F:$AR,5,FALSE))</f>
        <v/>
      </c>
      <c r="D121" s="25" t="str">
        <f>IF(A121="","",VLOOKUP(A121,[1]令和3年度契約状況調査票!$F:$AR,8,FALSE))</f>
        <v/>
      </c>
      <c r="E121" s="23" t="str">
        <f>IF(A121="","",VLOOKUP(A121,[1]令和3年度契約状況調査票!$F:$AR,9,FALSE))</f>
        <v/>
      </c>
      <c r="F121" s="26" t="str">
        <f>IF(A121="","",VLOOKUP(A121,[1]令和3年度契約状況調査票!$F:$AR,10,FALSE))</f>
        <v/>
      </c>
      <c r="G121" s="72" t="str">
        <f>IF(A121="","",VLOOKUP(A121,[1]令和3年度契約状況調査票!$F:$AR,30,FALSE))</f>
        <v/>
      </c>
      <c r="H121" s="28" t="str">
        <f>IF(A121="","",IF(VLOOKUP(A121,[1]令和3年度契約状況調査票!$F:$AR,20,FALSE)="②同種の他の契約の予定価格を類推されるおそれがあるため公表しない","同種の他の契約の予定価格を類推されるおそれがあるため公表しない",IF(VLOOKUP(A121,[1]令和3年度契約状況調査票!$F:$AR,20,FALSE)="－","－",IF(VLOOKUP(A121,[1]令和3年度契約状況調査票!$F:$AR,6,FALSE)&lt;&gt;"",TEXT(VLOOKUP(A121,[1]令和3年度契約状況調査票!$F:$AR,13,FALSE),"#,##0円")&amp;CHAR(10)&amp;"(A)",VLOOKUP(A121,[1]令和3年度契約状況調査票!$F:$AR,13,FALSE)))))</f>
        <v/>
      </c>
      <c r="I121" s="28" t="str">
        <f>IF(A121="","",VLOOKUP(A121,[1]令和3年度契約状況調査票!$F:$AR,14,FALSE))</f>
        <v/>
      </c>
      <c r="J121" s="30" t="str">
        <f>IF(A121="","",IF(VLOOKUP(A121,[1]令和3年度契約状況調査票!$F:$AR,20,FALSE)="②同種の他の契約の予定価格を類推されるおそれがあるため公表しない","－",IF(VLOOKUP(A121,[1]令和3年度契約状況調査票!$F:$AR,20,FALSE)="－","－",IF(VLOOKUP(A121,[1]令和3年度契約状況調査票!$F:$AR,6,FALSE)&lt;&gt;"",TEXT(VLOOKUP(A121,[1]令和3年度契約状況調査票!$F:$AR,16,FALSE),"#.0%")&amp;CHAR(10)&amp;"(B/A×100)",VLOOKUP(A121,[1]令和3年度契約状況調査票!$F:$AR,16,FALSE)))))</f>
        <v/>
      </c>
      <c r="K121" s="53"/>
      <c r="L121" s="30" t="str">
        <f>IF(A121="","",IF(VLOOKUP(A121,[1]令和3年度契約状況調査票!$F:$AR,26,FALSE)="①公益社団法人","公社",IF(VLOOKUP(A121,[1]令和3年度契約状況調査票!$F:$AR,26,FALSE)="②公益財団法人","公財","")))</f>
        <v/>
      </c>
      <c r="M121" s="30" t="str">
        <f>IF(A121="","",VLOOKUP(A121,[1]令和3年度契約状況調査票!$F:$AR,27,FALSE))</f>
        <v/>
      </c>
      <c r="N121" s="30" t="str">
        <f>IF(A121="","",IF(VLOOKUP(A121,[1]令和3年度契約状況調査票!$F:$AR,27,FALSE)="国所管",VLOOKUP(A121,[1]令和3年度契約状況調査票!$F:$AR,21,FALSE),""))</f>
        <v/>
      </c>
      <c r="O121" s="32" t="str">
        <f>IF(A121="","",IF(AND(Q121="○",P121="分担契約/単価契約"),"単価契約"&amp;CHAR(10)&amp;"予定調達総額 "&amp;TEXT(VLOOKUP(A121,[1]令和3年度契約状況調査票!$F:$AR,15,FALSE),"#,##0円")&amp;"(B)"&amp;CHAR(10)&amp;"分担契約"&amp;CHAR(10)&amp;VLOOKUP(A121,[1]令和3年度契約状況調査票!$F:$AR,31,FALSE),IF(AND(Q121="○",P121="分担契約"),"分担契約"&amp;CHAR(10)&amp;"契約総額 "&amp;TEXT(VLOOKUP(A121,[1]令和3年度契約状況調査票!$F:$AR,15,FALSE),"#,##0円")&amp;"(B)"&amp;CHAR(10)&amp;VLOOKUP(A121,[1]令和3年度契約状況調査票!$F:$AR,31,FALSE),(IF(P121="分担契約/単価契約","単価契約"&amp;CHAR(10)&amp;"予定調達総額 "&amp;TEXT(VLOOKUP(A121,[1]令和3年度契約状況調査票!$F:$AR,15,FALSE),"#,##0円")&amp;CHAR(10)&amp;"分担契約"&amp;CHAR(10)&amp;VLOOKUP(A121,[1]令和3年度契約状況調査票!$F:$AR,31,FALSE),IF(P121="分担契約","分担契約"&amp;CHAR(10)&amp;"契約総額 "&amp;TEXT(VLOOKUP(A121,[1]令和3年度契約状況調査票!$F:$AR,15,FALSE),"#,##0円")&amp;CHAR(10)&amp;VLOOKUP(A121,[1]令和3年度契約状況調査票!$F:$AR,31,FALSE),IF(P121="単価契約","単価契約"&amp;CHAR(10)&amp;"予定調達総額 "&amp;TEXT(VLOOKUP(A121,[1]令和3年度契約状況調査票!$F:$AR,15,FALSE),"#,##0円")&amp;CHAR(10)&amp;VLOOKUP(A121,[1]令和3年度契約状況調査票!$F:$AR,31,FALSE),VLOOKUP(A121,[1]令和3年度契約状況調査票!$F:$AR,31,FALSE))))))))</f>
        <v/>
      </c>
      <c r="P121" s="51" t="str">
        <f>IF(A121="","",VLOOKUP(A121,[1]令和3年度契約状況調査票!$F:$BY,52,FALSE))</f>
        <v/>
      </c>
    </row>
    <row r="122" spans="1:16" ht="60" hidden="1" customHeight="1" x14ac:dyDescent="0.15">
      <c r="A122" s="66" t="str">
        <f>IF(MAX([1]令和3年度契約状況調査票!F115:F360)&gt;=ROW()-5,ROW()-5,"")</f>
        <v/>
      </c>
      <c r="B122" s="23" t="str">
        <f>IF(A122="","",VLOOKUP(A122,[1]令和3年度契約状況調査票!$F:$AR,4,FALSE))</f>
        <v/>
      </c>
      <c r="C122" s="24" t="str">
        <f>IF(A122="","",VLOOKUP(A122,[1]令和3年度契約状況調査票!$F:$AR,5,FALSE))</f>
        <v/>
      </c>
      <c r="D122" s="25" t="str">
        <f>IF(A122="","",VLOOKUP(A122,[1]令和3年度契約状況調査票!$F:$AR,8,FALSE))</f>
        <v/>
      </c>
      <c r="E122" s="23" t="str">
        <f>IF(A122="","",VLOOKUP(A122,[1]令和3年度契約状況調査票!$F:$AR,9,FALSE))</f>
        <v/>
      </c>
      <c r="F122" s="26" t="str">
        <f>IF(A122="","",VLOOKUP(A122,[1]令和3年度契約状況調査票!$F:$AR,10,FALSE))</f>
        <v/>
      </c>
      <c r="G122" s="72" t="str">
        <f>IF(A122="","",VLOOKUP(A122,[1]令和3年度契約状況調査票!$F:$AR,30,FALSE))</f>
        <v/>
      </c>
      <c r="H122" s="28" t="str">
        <f>IF(A122="","",IF(VLOOKUP(A122,[1]令和3年度契約状況調査票!$F:$AR,20,FALSE)="②同種の他の契約の予定価格を類推されるおそれがあるため公表しない","同種の他の契約の予定価格を類推されるおそれがあるため公表しない",IF(VLOOKUP(A122,[1]令和3年度契約状況調査票!$F:$AR,20,FALSE)="－","－",IF(VLOOKUP(A122,[1]令和3年度契約状況調査票!$F:$AR,6,FALSE)&lt;&gt;"",TEXT(VLOOKUP(A122,[1]令和3年度契約状況調査票!$F:$AR,13,FALSE),"#,##0円")&amp;CHAR(10)&amp;"(A)",VLOOKUP(A122,[1]令和3年度契約状況調査票!$F:$AR,13,FALSE)))))</f>
        <v/>
      </c>
      <c r="I122" s="28" t="str">
        <f>IF(A122="","",VLOOKUP(A122,[1]令和3年度契約状況調査票!$F:$AR,14,FALSE))</f>
        <v/>
      </c>
      <c r="J122" s="30" t="str">
        <f>IF(A122="","",IF(VLOOKUP(A122,[1]令和3年度契約状況調査票!$F:$AR,20,FALSE)="②同種の他の契約の予定価格を類推されるおそれがあるため公表しない","－",IF(VLOOKUP(A122,[1]令和3年度契約状況調査票!$F:$AR,20,FALSE)="－","－",IF(VLOOKUP(A122,[1]令和3年度契約状況調査票!$F:$AR,6,FALSE)&lt;&gt;"",TEXT(VLOOKUP(A122,[1]令和3年度契約状況調査票!$F:$AR,16,FALSE),"#.0%")&amp;CHAR(10)&amp;"(B/A×100)",VLOOKUP(A122,[1]令和3年度契約状況調査票!$F:$AR,16,FALSE)))))</f>
        <v/>
      </c>
      <c r="K122" s="53"/>
      <c r="L122" s="30" t="str">
        <f>IF(A122="","",IF(VLOOKUP(A122,[1]令和3年度契約状況調査票!$F:$AR,26,FALSE)="①公益社団法人","公社",IF(VLOOKUP(A122,[1]令和3年度契約状況調査票!$F:$AR,26,FALSE)="②公益財団法人","公財","")))</f>
        <v/>
      </c>
      <c r="M122" s="30" t="str">
        <f>IF(A122="","",VLOOKUP(A122,[1]令和3年度契約状況調査票!$F:$AR,27,FALSE))</f>
        <v/>
      </c>
      <c r="N122" s="30" t="str">
        <f>IF(A122="","",IF(VLOOKUP(A122,[1]令和3年度契約状況調査票!$F:$AR,27,FALSE)="国所管",VLOOKUP(A122,[1]令和3年度契約状況調査票!$F:$AR,21,FALSE),""))</f>
        <v/>
      </c>
      <c r="O122" s="32" t="str">
        <f>IF(A122="","",IF(AND(Q122="○",P122="分担契約/単価契約"),"単価契約"&amp;CHAR(10)&amp;"予定調達総額 "&amp;TEXT(VLOOKUP(A122,[1]令和3年度契約状況調査票!$F:$AR,15,FALSE),"#,##0円")&amp;"(B)"&amp;CHAR(10)&amp;"分担契約"&amp;CHAR(10)&amp;VLOOKUP(A122,[1]令和3年度契約状況調査票!$F:$AR,31,FALSE),IF(AND(Q122="○",P122="分担契約"),"分担契約"&amp;CHAR(10)&amp;"契約総額 "&amp;TEXT(VLOOKUP(A122,[1]令和3年度契約状況調査票!$F:$AR,15,FALSE),"#,##0円")&amp;"(B)"&amp;CHAR(10)&amp;VLOOKUP(A122,[1]令和3年度契約状況調査票!$F:$AR,31,FALSE),(IF(P122="分担契約/単価契約","単価契約"&amp;CHAR(10)&amp;"予定調達総額 "&amp;TEXT(VLOOKUP(A122,[1]令和3年度契約状況調査票!$F:$AR,15,FALSE),"#,##0円")&amp;CHAR(10)&amp;"分担契約"&amp;CHAR(10)&amp;VLOOKUP(A122,[1]令和3年度契約状況調査票!$F:$AR,31,FALSE),IF(P122="分担契約","分担契約"&amp;CHAR(10)&amp;"契約総額 "&amp;TEXT(VLOOKUP(A122,[1]令和3年度契約状況調査票!$F:$AR,15,FALSE),"#,##0円")&amp;CHAR(10)&amp;VLOOKUP(A122,[1]令和3年度契約状況調査票!$F:$AR,31,FALSE),IF(P122="単価契約","単価契約"&amp;CHAR(10)&amp;"予定調達総額 "&amp;TEXT(VLOOKUP(A122,[1]令和3年度契約状況調査票!$F:$AR,15,FALSE),"#,##0円")&amp;CHAR(10)&amp;VLOOKUP(A122,[1]令和3年度契約状況調査票!$F:$AR,31,FALSE),VLOOKUP(A122,[1]令和3年度契約状況調査票!$F:$AR,31,FALSE))))))))</f>
        <v/>
      </c>
      <c r="P122" s="51" t="str">
        <f>IF(A122="","",VLOOKUP(A122,[1]令和3年度契約状況調査票!$F:$BY,52,FALSE))</f>
        <v/>
      </c>
    </row>
    <row r="123" spans="1:16" ht="60" hidden="1" customHeight="1" x14ac:dyDescent="0.15">
      <c r="A123" s="66" t="str">
        <f>IF(MAX([1]令和3年度契約状況調査票!F116:F361)&gt;=ROW()-5,ROW()-5,"")</f>
        <v/>
      </c>
      <c r="B123" s="23" t="str">
        <f>IF(A123="","",VLOOKUP(A123,[1]令和3年度契約状況調査票!$F:$AR,4,FALSE))</f>
        <v/>
      </c>
      <c r="C123" s="24" t="str">
        <f>IF(A123="","",VLOOKUP(A123,[1]令和3年度契約状況調査票!$F:$AR,5,FALSE))</f>
        <v/>
      </c>
      <c r="D123" s="25" t="str">
        <f>IF(A123="","",VLOOKUP(A123,[1]令和3年度契約状況調査票!$F:$AR,8,FALSE))</f>
        <v/>
      </c>
      <c r="E123" s="23" t="str">
        <f>IF(A123="","",VLOOKUP(A123,[1]令和3年度契約状況調査票!$F:$AR,9,FALSE))</f>
        <v/>
      </c>
      <c r="F123" s="26" t="str">
        <f>IF(A123="","",VLOOKUP(A123,[1]令和3年度契約状況調査票!$F:$AR,10,FALSE))</f>
        <v/>
      </c>
      <c r="G123" s="72" t="str">
        <f>IF(A123="","",VLOOKUP(A123,[1]令和3年度契約状況調査票!$F:$AR,30,FALSE))</f>
        <v/>
      </c>
      <c r="H123" s="28" t="str">
        <f>IF(A123="","",IF(VLOOKUP(A123,[1]令和3年度契約状況調査票!$F:$AR,20,FALSE)="②同種の他の契約の予定価格を類推されるおそれがあるため公表しない","同種の他の契約の予定価格を類推されるおそれがあるため公表しない",IF(VLOOKUP(A123,[1]令和3年度契約状況調査票!$F:$AR,20,FALSE)="－","－",IF(VLOOKUP(A123,[1]令和3年度契約状況調査票!$F:$AR,6,FALSE)&lt;&gt;"",TEXT(VLOOKUP(A123,[1]令和3年度契約状況調査票!$F:$AR,13,FALSE),"#,##0円")&amp;CHAR(10)&amp;"(A)",VLOOKUP(A123,[1]令和3年度契約状況調査票!$F:$AR,13,FALSE)))))</f>
        <v/>
      </c>
      <c r="I123" s="28" t="str">
        <f>IF(A123="","",VLOOKUP(A123,[1]令和3年度契約状況調査票!$F:$AR,14,FALSE))</f>
        <v/>
      </c>
      <c r="J123" s="30" t="str">
        <f>IF(A123="","",IF(VLOOKUP(A123,[1]令和3年度契約状況調査票!$F:$AR,20,FALSE)="②同種の他の契約の予定価格を類推されるおそれがあるため公表しない","－",IF(VLOOKUP(A123,[1]令和3年度契約状況調査票!$F:$AR,20,FALSE)="－","－",IF(VLOOKUP(A123,[1]令和3年度契約状況調査票!$F:$AR,6,FALSE)&lt;&gt;"",TEXT(VLOOKUP(A123,[1]令和3年度契約状況調査票!$F:$AR,16,FALSE),"#.0%")&amp;CHAR(10)&amp;"(B/A×100)",VLOOKUP(A123,[1]令和3年度契約状況調査票!$F:$AR,16,FALSE)))))</f>
        <v/>
      </c>
      <c r="K123" s="53"/>
      <c r="L123" s="30" t="str">
        <f>IF(A123="","",IF(VLOOKUP(A123,[1]令和3年度契約状況調査票!$F:$AR,26,FALSE)="①公益社団法人","公社",IF(VLOOKUP(A123,[1]令和3年度契約状況調査票!$F:$AR,26,FALSE)="②公益財団法人","公財","")))</f>
        <v/>
      </c>
      <c r="M123" s="30" t="str">
        <f>IF(A123="","",VLOOKUP(A123,[1]令和3年度契約状況調査票!$F:$AR,27,FALSE))</f>
        <v/>
      </c>
      <c r="N123" s="30" t="str">
        <f>IF(A123="","",IF(VLOOKUP(A123,[1]令和3年度契約状況調査票!$F:$AR,27,FALSE)="国所管",VLOOKUP(A123,[1]令和3年度契約状況調査票!$F:$AR,21,FALSE),""))</f>
        <v/>
      </c>
      <c r="O123" s="32" t="str">
        <f>IF(A123="","",IF(AND(Q123="○",P123="分担契約/単価契約"),"単価契約"&amp;CHAR(10)&amp;"予定調達総額 "&amp;TEXT(VLOOKUP(A123,[1]令和3年度契約状況調査票!$F:$AR,15,FALSE),"#,##0円")&amp;"(B)"&amp;CHAR(10)&amp;"分担契約"&amp;CHAR(10)&amp;VLOOKUP(A123,[1]令和3年度契約状況調査票!$F:$AR,31,FALSE),IF(AND(Q123="○",P123="分担契約"),"分担契約"&amp;CHAR(10)&amp;"契約総額 "&amp;TEXT(VLOOKUP(A123,[1]令和3年度契約状況調査票!$F:$AR,15,FALSE),"#,##0円")&amp;"(B)"&amp;CHAR(10)&amp;VLOOKUP(A123,[1]令和3年度契約状況調査票!$F:$AR,31,FALSE),(IF(P123="分担契約/単価契約","単価契約"&amp;CHAR(10)&amp;"予定調達総額 "&amp;TEXT(VLOOKUP(A123,[1]令和3年度契約状況調査票!$F:$AR,15,FALSE),"#,##0円")&amp;CHAR(10)&amp;"分担契約"&amp;CHAR(10)&amp;VLOOKUP(A123,[1]令和3年度契約状況調査票!$F:$AR,31,FALSE),IF(P123="分担契約","分担契約"&amp;CHAR(10)&amp;"契約総額 "&amp;TEXT(VLOOKUP(A123,[1]令和3年度契約状況調査票!$F:$AR,15,FALSE),"#,##0円")&amp;CHAR(10)&amp;VLOOKUP(A123,[1]令和3年度契約状況調査票!$F:$AR,31,FALSE),IF(P123="単価契約","単価契約"&amp;CHAR(10)&amp;"予定調達総額 "&amp;TEXT(VLOOKUP(A123,[1]令和3年度契約状況調査票!$F:$AR,15,FALSE),"#,##0円")&amp;CHAR(10)&amp;VLOOKUP(A123,[1]令和3年度契約状況調査票!$F:$AR,31,FALSE),VLOOKUP(A123,[1]令和3年度契約状況調査票!$F:$AR,31,FALSE))))))))</f>
        <v/>
      </c>
      <c r="P123" s="51" t="str">
        <f>IF(A123="","",VLOOKUP(A123,[1]令和3年度契約状況調査票!$F:$BY,52,FALSE))</f>
        <v/>
      </c>
    </row>
    <row r="124" spans="1:16" ht="60" hidden="1" customHeight="1" x14ac:dyDescent="0.15">
      <c r="A124" s="66" t="str">
        <f>IF(MAX([1]令和3年度契約状況調査票!F117:F362)&gt;=ROW()-5,ROW()-5,"")</f>
        <v/>
      </c>
      <c r="B124" s="23" t="str">
        <f>IF(A124="","",VLOOKUP(A124,[1]令和3年度契約状況調査票!$F:$AR,4,FALSE))</f>
        <v/>
      </c>
      <c r="C124" s="24" t="str">
        <f>IF(A124="","",VLOOKUP(A124,[1]令和3年度契約状況調査票!$F:$AR,5,FALSE))</f>
        <v/>
      </c>
      <c r="D124" s="25" t="str">
        <f>IF(A124="","",VLOOKUP(A124,[1]令和3年度契約状況調査票!$F:$AR,8,FALSE))</f>
        <v/>
      </c>
      <c r="E124" s="23" t="str">
        <f>IF(A124="","",VLOOKUP(A124,[1]令和3年度契約状況調査票!$F:$AR,9,FALSE))</f>
        <v/>
      </c>
      <c r="F124" s="26" t="str">
        <f>IF(A124="","",VLOOKUP(A124,[1]令和3年度契約状況調査票!$F:$AR,10,FALSE))</f>
        <v/>
      </c>
      <c r="G124" s="72" t="str">
        <f>IF(A124="","",VLOOKUP(A124,[1]令和3年度契約状況調査票!$F:$AR,30,FALSE))</f>
        <v/>
      </c>
      <c r="H124" s="28" t="str">
        <f>IF(A124="","",IF(VLOOKUP(A124,[1]令和3年度契約状況調査票!$F:$AR,20,FALSE)="②同種の他の契約の予定価格を類推されるおそれがあるため公表しない","同種の他の契約の予定価格を類推されるおそれがあるため公表しない",IF(VLOOKUP(A124,[1]令和3年度契約状況調査票!$F:$AR,20,FALSE)="－","－",IF(VLOOKUP(A124,[1]令和3年度契約状況調査票!$F:$AR,6,FALSE)&lt;&gt;"",TEXT(VLOOKUP(A124,[1]令和3年度契約状況調査票!$F:$AR,13,FALSE),"#,##0円")&amp;CHAR(10)&amp;"(A)",VLOOKUP(A124,[1]令和3年度契約状況調査票!$F:$AR,13,FALSE)))))</f>
        <v/>
      </c>
      <c r="I124" s="28" t="str">
        <f>IF(A124="","",VLOOKUP(A124,[1]令和3年度契約状況調査票!$F:$AR,14,FALSE))</f>
        <v/>
      </c>
      <c r="J124" s="30" t="str">
        <f>IF(A124="","",IF(VLOOKUP(A124,[1]令和3年度契約状況調査票!$F:$AR,20,FALSE)="②同種の他の契約の予定価格を類推されるおそれがあるため公表しない","－",IF(VLOOKUP(A124,[1]令和3年度契約状況調査票!$F:$AR,20,FALSE)="－","－",IF(VLOOKUP(A124,[1]令和3年度契約状況調査票!$F:$AR,6,FALSE)&lt;&gt;"",TEXT(VLOOKUP(A124,[1]令和3年度契約状況調査票!$F:$AR,16,FALSE),"#.0%")&amp;CHAR(10)&amp;"(B/A×100)",VLOOKUP(A124,[1]令和3年度契約状況調査票!$F:$AR,16,FALSE)))))</f>
        <v/>
      </c>
      <c r="K124" s="53"/>
      <c r="L124" s="30" t="str">
        <f>IF(A124="","",IF(VLOOKUP(A124,[1]令和3年度契約状況調査票!$F:$AR,26,FALSE)="①公益社団法人","公社",IF(VLOOKUP(A124,[1]令和3年度契約状況調査票!$F:$AR,26,FALSE)="②公益財団法人","公財","")))</f>
        <v/>
      </c>
      <c r="M124" s="30" t="str">
        <f>IF(A124="","",VLOOKUP(A124,[1]令和3年度契約状況調査票!$F:$AR,27,FALSE))</f>
        <v/>
      </c>
      <c r="N124" s="30" t="str">
        <f>IF(A124="","",IF(VLOOKUP(A124,[1]令和3年度契約状況調査票!$F:$AR,27,FALSE)="国所管",VLOOKUP(A124,[1]令和3年度契約状況調査票!$F:$AR,21,FALSE),""))</f>
        <v/>
      </c>
      <c r="O124" s="32" t="str">
        <f>IF(A124="","",IF(AND(Q124="○",P124="分担契約/単価契約"),"単価契約"&amp;CHAR(10)&amp;"予定調達総額 "&amp;TEXT(VLOOKUP(A124,[1]令和3年度契約状況調査票!$F:$AR,15,FALSE),"#,##0円")&amp;"(B)"&amp;CHAR(10)&amp;"分担契約"&amp;CHAR(10)&amp;VLOOKUP(A124,[1]令和3年度契約状況調査票!$F:$AR,31,FALSE),IF(AND(Q124="○",P124="分担契約"),"分担契約"&amp;CHAR(10)&amp;"契約総額 "&amp;TEXT(VLOOKUP(A124,[1]令和3年度契約状況調査票!$F:$AR,15,FALSE),"#,##0円")&amp;"(B)"&amp;CHAR(10)&amp;VLOOKUP(A124,[1]令和3年度契約状況調査票!$F:$AR,31,FALSE),(IF(P124="分担契約/単価契約","単価契約"&amp;CHAR(10)&amp;"予定調達総額 "&amp;TEXT(VLOOKUP(A124,[1]令和3年度契約状況調査票!$F:$AR,15,FALSE),"#,##0円")&amp;CHAR(10)&amp;"分担契約"&amp;CHAR(10)&amp;VLOOKUP(A124,[1]令和3年度契約状況調査票!$F:$AR,31,FALSE),IF(P124="分担契約","分担契約"&amp;CHAR(10)&amp;"契約総額 "&amp;TEXT(VLOOKUP(A124,[1]令和3年度契約状況調査票!$F:$AR,15,FALSE),"#,##0円")&amp;CHAR(10)&amp;VLOOKUP(A124,[1]令和3年度契約状況調査票!$F:$AR,31,FALSE),IF(P124="単価契約","単価契約"&amp;CHAR(10)&amp;"予定調達総額 "&amp;TEXT(VLOOKUP(A124,[1]令和3年度契約状況調査票!$F:$AR,15,FALSE),"#,##0円")&amp;CHAR(10)&amp;VLOOKUP(A124,[1]令和3年度契約状況調査票!$F:$AR,31,FALSE),VLOOKUP(A124,[1]令和3年度契約状況調査票!$F:$AR,31,FALSE))))))))</f>
        <v/>
      </c>
      <c r="P124" s="51" t="str">
        <f>IF(A124="","",VLOOKUP(A124,[1]令和3年度契約状況調査票!$F:$BY,52,FALSE))</f>
        <v/>
      </c>
    </row>
    <row r="125" spans="1:16" ht="60" hidden="1" customHeight="1" x14ac:dyDescent="0.15">
      <c r="A125" s="66" t="str">
        <f>IF(MAX([1]令和3年度契約状況調査票!F118:F363)&gt;=ROW()-5,ROW()-5,"")</f>
        <v/>
      </c>
      <c r="B125" s="23" t="str">
        <f>IF(A125="","",VLOOKUP(A125,[1]令和3年度契約状況調査票!$F:$AR,4,FALSE))</f>
        <v/>
      </c>
      <c r="C125" s="24" t="str">
        <f>IF(A125="","",VLOOKUP(A125,[1]令和3年度契約状況調査票!$F:$AR,5,FALSE))</f>
        <v/>
      </c>
      <c r="D125" s="25" t="str">
        <f>IF(A125="","",VLOOKUP(A125,[1]令和3年度契約状況調査票!$F:$AR,8,FALSE))</f>
        <v/>
      </c>
      <c r="E125" s="23" t="str">
        <f>IF(A125="","",VLOOKUP(A125,[1]令和3年度契約状況調査票!$F:$AR,9,FALSE))</f>
        <v/>
      </c>
      <c r="F125" s="26" t="str">
        <f>IF(A125="","",VLOOKUP(A125,[1]令和3年度契約状況調査票!$F:$AR,10,FALSE))</f>
        <v/>
      </c>
      <c r="G125" s="72" t="str">
        <f>IF(A125="","",VLOOKUP(A125,[1]令和3年度契約状況調査票!$F:$AR,30,FALSE))</f>
        <v/>
      </c>
      <c r="H125" s="28" t="str">
        <f>IF(A125="","",IF(VLOOKUP(A125,[1]令和3年度契約状況調査票!$F:$AR,20,FALSE)="②同種の他の契約の予定価格を類推されるおそれがあるため公表しない","同種の他の契約の予定価格を類推されるおそれがあるため公表しない",IF(VLOOKUP(A125,[1]令和3年度契約状況調査票!$F:$AR,20,FALSE)="－","－",IF(VLOOKUP(A125,[1]令和3年度契約状況調査票!$F:$AR,6,FALSE)&lt;&gt;"",TEXT(VLOOKUP(A125,[1]令和3年度契約状況調査票!$F:$AR,13,FALSE),"#,##0円")&amp;CHAR(10)&amp;"(A)",VLOOKUP(A125,[1]令和3年度契約状況調査票!$F:$AR,13,FALSE)))))</f>
        <v/>
      </c>
      <c r="I125" s="28" t="str">
        <f>IF(A125="","",VLOOKUP(A125,[1]令和3年度契約状況調査票!$F:$AR,14,FALSE))</f>
        <v/>
      </c>
      <c r="J125" s="30" t="str">
        <f>IF(A125="","",IF(VLOOKUP(A125,[1]令和3年度契約状況調査票!$F:$AR,20,FALSE)="②同種の他の契約の予定価格を類推されるおそれがあるため公表しない","－",IF(VLOOKUP(A125,[1]令和3年度契約状況調査票!$F:$AR,20,FALSE)="－","－",IF(VLOOKUP(A125,[1]令和3年度契約状況調査票!$F:$AR,6,FALSE)&lt;&gt;"",TEXT(VLOOKUP(A125,[1]令和3年度契約状況調査票!$F:$AR,16,FALSE),"#.0%")&amp;CHAR(10)&amp;"(B/A×100)",VLOOKUP(A125,[1]令和3年度契約状況調査票!$F:$AR,16,FALSE)))))</f>
        <v/>
      </c>
      <c r="K125" s="53"/>
      <c r="L125" s="30" t="str">
        <f>IF(A125="","",IF(VLOOKUP(A125,[1]令和3年度契約状況調査票!$F:$AR,26,FALSE)="①公益社団法人","公社",IF(VLOOKUP(A125,[1]令和3年度契約状況調査票!$F:$AR,26,FALSE)="②公益財団法人","公財","")))</f>
        <v/>
      </c>
      <c r="M125" s="30" t="str">
        <f>IF(A125="","",VLOOKUP(A125,[1]令和3年度契約状況調査票!$F:$AR,27,FALSE))</f>
        <v/>
      </c>
      <c r="N125" s="30" t="str">
        <f>IF(A125="","",IF(VLOOKUP(A125,[1]令和3年度契約状況調査票!$F:$AR,27,FALSE)="国所管",VLOOKUP(A125,[1]令和3年度契約状況調査票!$F:$AR,21,FALSE),""))</f>
        <v/>
      </c>
      <c r="O125" s="32" t="str">
        <f>IF(A125="","",IF(AND(Q125="○",P125="分担契約/単価契約"),"単価契約"&amp;CHAR(10)&amp;"予定調達総額 "&amp;TEXT(VLOOKUP(A125,[1]令和3年度契約状況調査票!$F:$AR,15,FALSE),"#,##0円")&amp;"(B)"&amp;CHAR(10)&amp;"分担契約"&amp;CHAR(10)&amp;VLOOKUP(A125,[1]令和3年度契約状況調査票!$F:$AR,31,FALSE),IF(AND(Q125="○",P125="分担契約"),"分担契約"&amp;CHAR(10)&amp;"契約総額 "&amp;TEXT(VLOOKUP(A125,[1]令和3年度契約状況調査票!$F:$AR,15,FALSE),"#,##0円")&amp;"(B)"&amp;CHAR(10)&amp;VLOOKUP(A125,[1]令和3年度契約状況調査票!$F:$AR,31,FALSE),(IF(P125="分担契約/単価契約","単価契約"&amp;CHAR(10)&amp;"予定調達総額 "&amp;TEXT(VLOOKUP(A125,[1]令和3年度契約状況調査票!$F:$AR,15,FALSE),"#,##0円")&amp;CHAR(10)&amp;"分担契約"&amp;CHAR(10)&amp;VLOOKUP(A125,[1]令和3年度契約状況調査票!$F:$AR,31,FALSE),IF(P125="分担契約","分担契約"&amp;CHAR(10)&amp;"契約総額 "&amp;TEXT(VLOOKUP(A125,[1]令和3年度契約状況調査票!$F:$AR,15,FALSE),"#,##0円")&amp;CHAR(10)&amp;VLOOKUP(A125,[1]令和3年度契約状況調査票!$F:$AR,31,FALSE),IF(P125="単価契約","単価契約"&amp;CHAR(10)&amp;"予定調達総額 "&amp;TEXT(VLOOKUP(A125,[1]令和3年度契約状況調査票!$F:$AR,15,FALSE),"#,##0円")&amp;CHAR(10)&amp;VLOOKUP(A125,[1]令和3年度契約状況調査票!$F:$AR,31,FALSE),VLOOKUP(A125,[1]令和3年度契約状況調査票!$F:$AR,31,FALSE))))))))</f>
        <v/>
      </c>
      <c r="P125" s="51" t="str">
        <f>IF(A125="","",VLOOKUP(A125,[1]令和3年度契約状況調査票!$F:$BY,52,FALSE))</f>
        <v/>
      </c>
    </row>
    <row r="126" spans="1:16" ht="60" hidden="1" customHeight="1" x14ac:dyDescent="0.15">
      <c r="A126" s="66" t="str">
        <f>IF(MAX([1]令和3年度契約状況調査票!F119:F364)&gt;=ROW()-5,ROW()-5,"")</f>
        <v/>
      </c>
      <c r="B126" s="23" t="str">
        <f>IF(A126="","",VLOOKUP(A126,[1]令和3年度契約状況調査票!$F:$AR,4,FALSE))</f>
        <v/>
      </c>
      <c r="C126" s="24" t="str">
        <f>IF(A126="","",VLOOKUP(A126,[1]令和3年度契約状況調査票!$F:$AR,5,FALSE))</f>
        <v/>
      </c>
      <c r="D126" s="25" t="str">
        <f>IF(A126="","",VLOOKUP(A126,[1]令和3年度契約状況調査票!$F:$AR,8,FALSE))</f>
        <v/>
      </c>
      <c r="E126" s="23" t="str">
        <f>IF(A126="","",VLOOKUP(A126,[1]令和3年度契約状況調査票!$F:$AR,9,FALSE))</f>
        <v/>
      </c>
      <c r="F126" s="26" t="str">
        <f>IF(A126="","",VLOOKUP(A126,[1]令和3年度契約状況調査票!$F:$AR,10,FALSE))</f>
        <v/>
      </c>
      <c r="G126" s="72" t="str">
        <f>IF(A126="","",VLOOKUP(A126,[1]令和3年度契約状況調査票!$F:$AR,30,FALSE))</f>
        <v/>
      </c>
      <c r="H126" s="28" t="str">
        <f>IF(A126="","",IF(VLOOKUP(A126,[1]令和3年度契約状況調査票!$F:$AR,20,FALSE)="②同種の他の契約の予定価格を類推されるおそれがあるため公表しない","同種の他の契約の予定価格を類推されるおそれがあるため公表しない",IF(VLOOKUP(A126,[1]令和3年度契約状況調査票!$F:$AR,20,FALSE)="－","－",IF(VLOOKUP(A126,[1]令和3年度契約状況調査票!$F:$AR,6,FALSE)&lt;&gt;"",TEXT(VLOOKUP(A126,[1]令和3年度契約状況調査票!$F:$AR,13,FALSE),"#,##0円")&amp;CHAR(10)&amp;"(A)",VLOOKUP(A126,[1]令和3年度契約状況調査票!$F:$AR,13,FALSE)))))</f>
        <v/>
      </c>
      <c r="I126" s="28" t="str">
        <f>IF(A126="","",VLOOKUP(A126,[1]令和3年度契約状況調査票!$F:$AR,14,FALSE))</f>
        <v/>
      </c>
      <c r="J126" s="30" t="str">
        <f>IF(A126="","",IF(VLOOKUP(A126,[1]令和3年度契約状況調査票!$F:$AR,20,FALSE)="②同種の他の契約の予定価格を類推されるおそれがあるため公表しない","－",IF(VLOOKUP(A126,[1]令和3年度契約状況調査票!$F:$AR,20,FALSE)="－","－",IF(VLOOKUP(A126,[1]令和3年度契約状況調査票!$F:$AR,6,FALSE)&lt;&gt;"",TEXT(VLOOKUP(A126,[1]令和3年度契約状況調査票!$F:$AR,16,FALSE),"#.0%")&amp;CHAR(10)&amp;"(B/A×100)",VLOOKUP(A126,[1]令和3年度契約状況調査票!$F:$AR,16,FALSE)))))</f>
        <v/>
      </c>
      <c r="K126" s="53"/>
      <c r="L126" s="30" t="str">
        <f>IF(A126="","",IF(VLOOKUP(A126,[1]令和3年度契約状況調査票!$F:$AR,26,FALSE)="①公益社団法人","公社",IF(VLOOKUP(A126,[1]令和3年度契約状況調査票!$F:$AR,26,FALSE)="②公益財団法人","公財","")))</f>
        <v/>
      </c>
      <c r="M126" s="30" t="str">
        <f>IF(A126="","",VLOOKUP(A126,[1]令和3年度契約状況調査票!$F:$AR,27,FALSE))</f>
        <v/>
      </c>
      <c r="N126" s="30" t="str">
        <f>IF(A126="","",IF(VLOOKUP(A126,[1]令和3年度契約状況調査票!$F:$AR,27,FALSE)="国所管",VLOOKUP(A126,[1]令和3年度契約状況調査票!$F:$AR,21,FALSE),""))</f>
        <v/>
      </c>
      <c r="O126" s="32" t="str">
        <f>IF(A126="","",IF(AND(Q126="○",P126="分担契約/単価契約"),"単価契約"&amp;CHAR(10)&amp;"予定調達総額 "&amp;TEXT(VLOOKUP(A126,[1]令和3年度契約状況調査票!$F:$AR,15,FALSE),"#,##0円")&amp;"(B)"&amp;CHAR(10)&amp;"分担契約"&amp;CHAR(10)&amp;VLOOKUP(A126,[1]令和3年度契約状況調査票!$F:$AR,31,FALSE),IF(AND(Q126="○",P126="分担契約"),"分担契約"&amp;CHAR(10)&amp;"契約総額 "&amp;TEXT(VLOOKUP(A126,[1]令和3年度契約状況調査票!$F:$AR,15,FALSE),"#,##0円")&amp;"(B)"&amp;CHAR(10)&amp;VLOOKUP(A126,[1]令和3年度契約状況調査票!$F:$AR,31,FALSE),(IF(P126="分担契約/単価契約","単価契約"&amp;CHAR(10)&amp;"予定調達総額 "&amp;TEXT(VLOOKUP(A126,[1]令和3年度契約状況調査票!$F:$AR,15,FALSE),"#,##0円")&amp;CHAR(10)&amp;"分担契約"&amp;CHAR(10)&amp;VLOOKUP(A126,[1]令和3年度契約状況調査票!$F:$AR,31,FALSE),IF(P126="分担契約","分担契約"&amp;CHAR(10)&amp;"契約総額 "&amp;TEXT(VLOOKUP(A126,[1]令和3年度契約状況調査票!$F:$AR,15,FALSE),"#,##0円")&amp;CHAR(10)&amp;VLOOKUP(A126,[1]令和3年度契約状況調査票!$F:$AR,31,FALSE),IF(P126="単価契約","単価契約"&amp;CHAR(10)&amp;"予定調達総額 "&amp;TEXT(VLOOKUP(A126,[1]令和3年度契約状況調査票!$F:$AR,15,FALSE),"#,##0円")&amp;CHAR(10)&amp;VLOOKUP(A126,[1]令和3年度契約状況調査票!$F:$AR,31,FALSE),VLOOKUP(A126,[1]令和3年度契約状況調査票!$F:$AR,31,FALSE))))))))</f>
        <v/>
      </c>
      <c r="P126" s="51" t="str">
        <f>IF(A126="","",VLOOKUP(A126,[1]令和3年度契約状況調査票!$F:$BY,52,FALSE))</f>
        <v/>
      </c>
    </row>
    <row r="127" spans="1:16" ht="60" hidden="1" customHeight="1" x14ac:dyDescent="0.15">
      <c r="A127" s="66" t="str">
        <f>IF(MAX([1]令和3年度契約状況調査票!F120:F365)&gt;=ROW()-5,ROW()-5,"")</f>
        <v/>
      </c>
      <c r="B127" s="23" t="str">
        <f>IF(A127="","",VLOOKUP(A127,[1]令和3年度契約状況調査票!$F:$AR,4,FALSE))</f>
        <v/>
      </c>
      <c r="C127" s="24" t="str">
        <f>IF(A127="","",VLOOKUP(A127,[1]令和3年度契約状況調査票!$F:$AR,5,FALSE))</f>
        <v/>
      </c>
      <c r="D127" s="25" t="str">
        <f>IF(A127="","",VLOOKUP(A127,[1]令和3年度契約状況調査票!$F:$AR,8,FALSE))</f>
        <v/>
      </c>
      <c r="E127" s="23" t="str">
        <f>IF(A127="","",VLOOKUP(A127,[1]令和3年度契約状況調査票!$F:$AR,9,FALSE))</f>
        <v/>
      </c>
      <c r="F127" s="26" t="str">
        <f>IF(A127="","",VLOOKUP(A127,[1]令和3年度契約状況調査票!$F:$AR,10,FALSE))</f>
        <v/>
      </c>
      <c r="G127" s="72" t="str">
        <f>IF(A127="","",VLOOKUP(A127,[1]令和3年度契約状況調査票!$F:$AR,30,FALSE))</f>
        <v/>
      </c>
      <c r="H127" s="28" t="str">
        <f>IF(A127="","",IF(VLOOKUP(A127,[1]令和3年度契約状況調査票!$F:$AR,20,FALSE)="②同種の他の契約の予定価格を類推されるおそれがあるため公表しない","同種の他の契約の予定価格を類推されるおそれがあるため公表しない",IF(VLOOKUP(A127,[1]令和3年度契約状況調査票!$F:$AR,20,FALSE)="－","－",IF(VLOOKUP(A127,[1]令和3年度契約状況調査票!$F:$AR,6,FALSE)&lt;&gt;"",TEXT(VLOOKUP(A127,[1]令和3年度契約状況調査票!$F:$AR,13,FALSE),"#,##0円")&amp;CHAR(10)&amp;"(A)",VLOOKUP(A127,[1]令和3年度契約状況調査票!$F:$AR,13,FALSE)))))</f>
        <v/>
      </c>
      <c r="I127" s="28" t="str">
        <f>IF(A127="","",VLOOKUP(A127,[1]令和3年度契約状況調査票!$F:$AR,14,FALSE))</f>
        <v/>
      </c>
      <c r="J127" s="30" t="str">
        <f>IF(A127="","",IF(VLOOKUP(A127,[1]令和3年度契約状況調査票!$F:$AR,20,FALSE)="②同種の他の契約の予定価格を類推されるおそれがあるため公表しない","－",IF(VLOOKUP(A127,[1]令和3年度契約状況調査票!$F:$AR,20,FALSE)="－","－",IF(VLOOKUP(A127,[1]令和3年度契約状況調査票!$F:$AR,6,FALSE)&lt;&gt;"",TEXT(VLOOKUP(A127,[1]令和3年度契約状況調査票!$F:$AR,16,FALSE),"#.0%")&amp;CHAR(10)&amp;"(B/A×100)",VLOOKUP(A127,[1]令和3年度契約状況調査票!$F:$AR,16,FALSE)))))</f>
        <v/>
      </c>
      <c r="K127" s="53"/>
      <c r="L127" s="30" t="str">
        <f>IF(A127="","",IF(VLOOKUP(A127,[1]令和3年度契約状況調査票!$F:$AR,26,FALSE)="①公益社団法人","公社",IF(VLOOKUP(A127,[1]令和3年度契約状況調査票!$F:$AR,26,FALSE)="②公益財団法人","公財","")))</f>
        <v/>
      </c>
      <c r="M127" s="30" t="str">
        <f>IF(A127="","",VLOOKUP(A127,[1]令和3年度契約状況調査票!$F:$AR,27,FALSE))</f>
        <v/>
      </c>
      <c r="N127" s="30" t="str">
        <f>IF(A127="","",IF(VLOOKUP(A127,[1]令和3年度契約状況調査票!$F:$AR,27,FALSE)="国所管",VLOOKUP(A127,[1]令和3年度契約状況調査票!$F:$AR,21,FALSE),""))</f>
        <v/>
      </c>
      <c r="O127" s="32" t="str">
        <f>IF(A127="","",IF(AND(Q127="○",P127="分担契約/単価契約"),"単価契約"&amp;CHAR(10)&amp;"予定調達総額 "&amp;TEXT(VLOOKUP(A127,[1]令和3年度契約状況調査票!$F:$AR,15,FALSE),"#,##0円")&amp;"(B)"&amp;CHAR(10)&amp;"分担契約"&amp;CHAR(10)&amp;VLOOKUP(A127,[1]令和3年度契約状況調査票!$F:$AR,31,FALSE),IF(AND(Q127="○",P127="分担契約"),"分担契約"&amp;CHAR(10)&amp;"契約総額 "&amp;TEXT(VLOOKUP(A127,[1]令和3年度契約状況調査票!$F:$AR,15,FALSE),"#,##0円")&amp;"(B)"&amp;CHAR(10)&amp;VLOOKUP(A127,[1]令和3年度契約状況調査票!$F:$AR,31,FALSE),(IF(P127="分担契約/単価契約","単価契約"&amp;CHAR(10)&amp;"予定調達総額 "&amp;TEXT(VLOOKUP(A127,[1]令和3年度契約状況調査票!$F:$AR,15,FALSE),"#,##0円")&amp;CHAR(10)&amp;"分担契約"&amp;CHAR(10)&amp;VLOOKUP(A127,[1]令和3年度契約状況調査票!$F:$AR,31,FALSE),IF(P127="分担契約","分担契約"&amp;CHAR(10)&amp;"契約総額 "&amp;TEXT(VLOOKUP(A127,[1]令和3年度契約状況調査票!$F:$AR,15,FALSE),"#,##0円")&amp;CHAR(10)&amp;VLOOKUP(A127,[1]令和3年度契約状況調査票!$F:$AR,31,FALSE),IF(P127="単価契約","単価契約"&amp;CHAR(10)&amp;"予定調達総額 "&amp;TEXT(VLOOKUP(A127,[1]令和3年度契約状況調査票!$F:$AR,15,FALSE),"#,##0円")&amp;CHAR(10)&amp;VLOOKUP(A127,[1]令和3年度契約状況調査票!$F:$AR,31,FALSE),VLOOKUP(A127,[1]令和3年度契約状況調査票!$F:$AR,31,FALSE))))))))</f>
        <v/>
      </c>
      <c r="P127" s="51" t="str">
        <f>IF(A127="","",VLOOKUP(A127,[1]令和3年度契約状況調査票!$F:$BY,52,FALSE))</f>
        <v/>
      </c>
    </row>
    <row r="128" spans="1:16" ht="67.5" hidden="1" customHeight="1" x14ac:dyDescent="0.15">
      <c r="A128" s="66" t="str">
        <f>IF(MAX([1]令和3年度契約状況調査票!F121:F366)&gt;=ROW()-5,ROW()-5,"")</f>
        <v/>
      </c>
      <c r="B128" s="23" t="str">
        <f>IF(A128="","",VLOOKUP(A128,[1]令和3年度契約状況調査票!$F:$AR,4,FALSE))</f>
        <v/>
      </c>
      <c r="C128" s="24" t="str">
        <f>IF(A128="","",VLOOKUP(A128,[1]令和3年度契約状況調査票!$F:$AR,5,FALSE))</f>
        <v/>
      </c>
      <c r="D128" s="25" t="str">
        <f>IF(A128="","",VLOOKUP(A128,[1]令和3年度契約状況調査票!$F:$AR,8,FALSE))</f>
        <v/>
      </c>
      <c r="E128" s="23" t="str">
        <f>IF(A128="","",VLOOKUP(A128,[1]令和3年度契約状況調査票!$F:$AR,9,FALSE))</f>
        <v/>
      </c>
      <c r="F128" s="26" t="str">
        <f>IF(A128="","",VLOOKUP(A128,[1]令和3年度契約状況調査票!$F:$AR,10,FALSE))</f>
        <v/>
      </c>
      <c r="G128" s="72" t="str">
        <f>IF(A128="","",VLOOKUP(A128,[1]令和3年度契約状況調査票!$F:$AR,30,FALSE))</f>
        <v/>
      </c>
      <c r="H128" s="28" t="str">
        <f>IF(A128="","",IF(VLOOKUP(A128,[1]令和3年度契約状況調査票!$F:$AR,20,FALSE)="②同種の他の契約の予定価格を類推されるおそれがあるため公表しない","同種の他の契約の予定価格を類推されるおそれがあるため公表しない",IF(VLOOKUP(A128,[1]令和3年度契約状況調査票!$F:$AR,20,FALSE)="－","－",IF(VLOOKUP(A128,[1]令和3年度契約状況調査票!$F:$AR,6,FALSE)&lt;&gt;"",TEXT(VLOOKUP(A128,[1]令和3年度契約状況調査票!$F:$AR,13,FALSE),"#,##0円")&amp;CHAR(10)&amp;"(A)",VLOOKUP(A128,[1]令和3年度契約状況調査票!$F:$AR,13,FALSE)))))</f>
        <v/>
      </c>
      <c r="I128" s="28" t="str">
        <f>IF(A128="","",VLOOKUP(A128,[1]令和3年度契約状況調査票!$F:$AR,14,FALSE))</f>
        <v/>
      </c>
      <c r="J128" s="30" t="str">
        <f>IF(A128="","",IF(VLOOKUP(A128,[1]令和3年度契約状況調査票!$F:$AR,20,FALSE)="②同種の他の契約の予定価格を類推されるおそれがあるため公表しない","－",IF(VLOOKUP(A128,[1]令和3年度契約状況調査票!$F:$AR,20,FALSE)="－","－",IF(VLOOKUP(A128,[1]令和3年度契約状況調査票!$F:$AR,6,FALSE)&lt;&gt;"",TEXT(VLOOKUP(A128,[1]令和3年度契約状況調査票!$F:$AR,16,FALSE),"#.0%")&amp;CHAR(10)&amp;"(B/A×100)",VLOOKUP(A128,[1]令和3年度契約状況調査票!$F:$AR,16,FALSE)))))</f>
        <v/>
      </c>
      <c r="K128" s="53"/>
      <c r="L128" s="30" t="str">
        <f>IF(A128="","",IF(VLOOKUP(A128,[1]令和3年度契約状況調査票!$F:$AR,26,FALSE)="①公益社団法人","公社",IF(VLOOKUP(A128,[1]令和3年度契約状況調査票!$F:$AR,26,FALSE)="②公益財団法人","公財","")))</f>
        <v/>
      </c>
      <c r="M128" s="30" t="str">
        <f>IF(A128="","",VLOOKUP(A128,[1]令和3年度契約状況調査票!$F:$AR,27,FALSE))</f>
        <v/>
      </c>
      <c r="N128" s="30" t="str">
        <f>IF(A128="","",IF(VLOOKUP(A128,[1]令和3年度契約状況調査票!$F:$AR,27,FALSE)="国所管",VLOOKUP(A128,[1]令和3年度契約状況調査票!$F:$AR,21,FALSE),""))</f>
        <v/>
      </c>
      <c r="O128" s="32" t="str">
        <f>IF(A128="","",IF(AND(Q128="○",P128="分担契約/単価契約"),"単価契約"&amp;CHAR(10)&amp;"予定調達総額 "&amp;TEXT(VLOOKUP(A128,[1]令和3年度契約状況調査票!$F:$AR,15,FALSE),"#,##0円")&amp;"(B)"&amp;CHAR(10)&amp;"分担契約"&amp;CHAR(10)&amp;VLOOKUP(A128,[1]令和3年度契約状況調査票!$F:$AR,31,FALSE),IF(AND(Q128="○",P128="分担契約"),"分担契約"&amp;CHAR(10)&amp;"契約総額 "&amp;TEXT(VLOOKUP(A128,[1]令和3年度契約状況調査票!$F:$AR,15,FALSE),"#,##0円")&amp;"(B)"&amp;CHAR(10)&amp;VLOOKUP(A128,[1]令和3年度契約状況調査票!$F:$AR,31,FALSE),(IF(P128="分担契約/単価契約","単価契約"&amp;CHAR(10)&amp;"予定調達総額 "&amp;TEXT(VLOOKUP(A128,[1]令和3年度契約状況調査票!$F:$AR,15,FALSE),"#,##0円")&amp;CHAR(10)&amp;"分担契約"&amp;CHAR(10)&amp;VLOOKUP(A128,[1]令和3年度契約状況調査票!$F:$AR,31,FALSE),IF(P128="分担契約","分担契約"&amp;CHAR(10)&amp;"契約総額 "&amp;TEXT(VLOOKUP(A128,[1]令和3年度契約状況調査票!$F:$AR,15,FALSE),"#,##0円")&amp;CHAR(10)&amp;VLOOKUP(A128,[1]令和3年度契約状況調査票!$F:$AR,31,FALSE),IF(P128="単価契約","単価契約"&amp;CHAR(10)&amp;"予定調達総額 "&amp;TEXT(VLOOKUP(A128,[1]令和3年度契約状況調査票!$F:$AR,15,FALSE),"#,##0円")&amp;CHAR(10)&amp;VLOOKUP(A128,[1]令和3年度契約状況調査票!$F:$AR,31,FALSE),VLOOKUP(A128,[1]令和3年度契約状況調査票!$F:$AR,31,FALSE))))))))</f>
        <v/>
      </c>
      <c r="P128" s="51" t="str">
        <f>IF(A128="","",VLOOKUP(A128,[1]令和3年度契約状況調査票!$F:$BY,52,FALSE))</f>
        <v/>
      </c>
    </row>
    <row r="129" spans="1:16" ht="60" hidden="1" customHeight="1" x14ac:dyDescent="0.15">
      <c r="A129" s="66" t="str">
        <f>IF(MAX([1]令和3年度契約状況調査票!F122:F367)&gt;=ROW()-5,ROW()-5,"")</f>
        <v/>
      </c>
      <c r="B129" s="23" t="str">
        <f>IF(A129="","",VLOOKUP(A129,[1]令和3年度契約状況調査票!$F:$AR,4,FALSE))</f>
        <v/>
      </c>
      <c r="C129" s="24" t="str">
        <f>IF(A129="","",VLOOKUP(A129,[1]令和3年度契約状況調査票!$F:$AR,5,FALSE))</f>
        <v/>
      </c>
      <c r="D129" s="25" t="str">
        <f>IF(A129="","",VLOOKUP(A129,[1]令和3年度契約状況調査票!$F:$AR,8,FALSE))</f>
        <v/>
      </c>
      <c r="E129" s="23" t="str">
        <f>IF(A129="","",VLOOKUP(A129,[1]令和3年度契約状況調査票!$F:$AR,9,FALSE))</f>
        <v/>
      </c>
      <c r="F129" s="26" t="str">
        <f>IF(A129="","",VLOOKUP(A129,[1]令和3年度契約状況調査票!$F:$AR,10,FALSE))</f>
        <v/>
      </c>
      <c r="G129" s="72" t="str">
        <f>IF(A129="","",VLOOKUP(A129,[1]令和3年度契約状況調査票!$F:$AR,30,FALSE))</f>
        <v/>
      </c>
      <c r="H129" s="28" t="str">
        <f>IF(A129="","",IF(VLOOKUP(A129,[1]令和3年度契約状況調査票!$F:$AR,20,FALSE)="②同種の他の契約の予定価格を類推されるおそれがあるため公表しない","同種の他の契約の予定価格を類推されるおそれがあるため公表しない",IF(VLOOKUP(A129,[1]令和3年度契約状況調査票!$F:$AR,20,FALSE)="－","－",IF(VLOOKUP(A129,[1]令和3年度契約状況調査票!$F:$AR,6,FALSE)&lt;&gt;"",TEXT(VLOOKUP(A129,[1]令和3年度契約状況調査票!$F:$AR,13,FALSE),"#,##0円")&amp;CHAR(10)&amp;"(A)",VLOOKUP(A129,[1]令和3年度契約状況調査票!$F:$AR,13,FALSE)))))</f>
        <v/>
      </c>
      <c r="I129" s="28" t="str">
        <f>IF(A129="","",VLOOKUP(A129,[1]令和3年度契約状況調査票!$F:$AR,14,FALSE))</f>
        <v/>
      </c>
      <c r="J129" s="30" t="str">
        <f>IF(A129="","",IF(VLOOKUP(A129,[1]令和3年度契約状況調査票!$F:$AR,20,FALSE)="②同種の他の契約の予定価格を類推されるおそれがあるため公表しない","－",IF(VLOOKUP(A129,[1]令和3年度契約状況調査票!$F:$AR,20,FALSE)="－","－",IF(VLOOKUP(A129,[1]令和3年度契約状況調査票!$F:$AR,6,FALSE)&lt;&gt;"",TEXT(VLOOKUP(A129,[1]令和3年度契約状況調査票!$F:$AR,16,FALSE),"#.0%")&amp;CHAR(10)&amp;"(B/A×100)",VLOOKUP(A129,[1]令和3年度契約状況調査票!$F:$AR,16,FALSE)))))</f>
        <v/>
      </c>
      <c r="K129" s="53"/>
      <c r="L129" s="30" t="str">
        <f>IF(A129="","",IF(VLOOKUP(A129,[1]令和3年度契約状況調査票!$F:$AR,26,FALSE)="①公益社団法人","公社",IF(VLOOKUP(A129,[1]令和3年度契約状況調査票!$F:$AR,26,FALSE)="②公益財団法人","公財","")))</f>
        <v/>
      </c>
      <c r="M129" s="30" t="str">
        <f>IF(A129="","",VLOOKUP(A129,[1]令和3年度契約状況調査票!$F:$AR,27,FALSE))</f>
        <v/>
      </c>
      <c r="N129" s="30" t="str">
        <f>IF(A129="","",IF(VLOOKUP(A129,[1]令和3年度契約状況調査票!$F:$AR,27,FALSE)="国所管",VLOOKUP(A129,[1]令和3年度契約状況調査票!$F:$AR,21,FALSE),""))</f>
        <v/>
      </c>
      <c r="O129" s="32" t="str">
        <f>IF(A129="","",IF(AND(Q129="○",P129="分担契約/単価契約"),"単価契約"&amp;CHAR(10)&amp;"予定調達総額 "&amp;TEXT(VLOOKUP(A129,[1]令和3年度契約状況調査票!$F:$AR,15,FALSE),"#,##0円")&amp;"(B)"&amp;CHAR(10)&amp;"分担契約"&amp;CHAR(10)&amp;VLOOKUP(A129,[1]令和3年度契約状況調査票!$F:$AR,31,FALSE),IF(AND(Q129="○",P129="分担契約"),"分担契約"&amp;CHAR(10)&amp;"契約総額 "&amp;TEXT(VLOOKUP(A129,[1]令和3年度契約状況調査票!$F:$AR,15,FALSE),"#,##0円")&amp;"(B)"&amp;CHAR(10)&amp;VLOOKUP(A129,[1]令和3年度契約状況調査票!$F:$AR,31,FALSE),(IF(P129="分担契約/単価契約","単価契約"&amp;CHAR(10)&amp;"予定調達総額 "&amp;TEXT(VLOOKUP(A129,[1]令和3年度契約状況調査票!$F:$AR,15,FALSE),"#,##0円")&amp;CHAR(10)&amp;"分担契約"&amp;CHAR(10)&amp;VLOOKUP(A129,[1]令和3年度契約状況調査票!$F:$AR,31,FALSE),IF(P129="分担契約","分担契約"&amp;CHAR(10)&amp;"契約総額 "&amp;TEXT(VLOOKUP(A129,[1]令和3年度契約状況調査票!$F:$AR,15,FALSE),"#,##0円")&amp;CHAR(10)&amp;VLOOKUP(A129,[1]令和3年度契約状況調査票!$F:$AR,31,FALSE),IF(P129="単価契約","単価契約"&amp;CHAR(10)&amp;"予定調達総額 "&amp;TEXT(VLOOKUP(A129,[1]令和3年度契約状況調査票!$F:$AR,15,FALSE),"#,##0円")&amp;CHAR(10)&amp;VLOOKUP(A129,[1]令和3年度契約状況調査票!$F:$AR,31,FALSE),VLOOKUP(A129,[1]令和3年度契約状況調査票!$F:$AR,31,FALSE))))))))</f>
        <v/>
      </c>
      <c r="P129" s="51" t="str">
        <f>IF(A129="","",VLOOKUP(A129,[1]令和3年度契約状況調査票!$F:$BY,52,FALSE))</f>
        <v/>
      </c>
    </row>
    <row r="130" spans="1:16" ht="60" hidden="1" customHeight="1" x14ac:dyDescent="0.15">
      <c r="A130" s="66" t="str">
        <f>IF(MAX([1]令和3年度契約状況調査票!F123:F368)&gt;=ROW()-5,ROW()-5,"")</f>
        <v/>
      </c>
      <c r="B130" s="23" t="str">
        <f>IF(A130="","",VLOOKUP(A130,[1]令和3年度契約状況調査票!$F:$AR,4,FALSE))</f>
        <v/>
      </c>
      <c r="C130" s="24" t="str">
        <f>IF(A130="","",VLOOKUP(A130,[1]令和3年度契約状況調査票!$F:$AR,5,FALSE))</f>
        <v/>
      </c>
      <c r="D130" s="25" t="str">
        <f>IF(A130="","",VLOOKUP(A130,[1]令和3年度契約状況調査票!$F:$AR,8,FALSE))</f>
        <v/>
      </c>
      <c r="E130" s="23" t="str">
        <f>IF(A130="","",VLOOKUP(A130,[1]令和3年度契約状況調査票!$F:$AR,9,FALSE))</f>
        <v/>
      </c>
      <c r="F130" s="26" t="str">
        <f>IF(A130="","",VLOOKUP(A130,[1]令和3年度契約状況調査票!$F:$AR,10,FALSE))</f>
        <v/>
      </c>
      <c r="G130" s="72" t="str">
        <f>IF(A130="","",VLOOKUP(A130,[1]令和3年度契約状況調査票!$F:$AR,30,FALSE))</f>
        <v/>
      </c>
      <c r="H130" s="28" t="str">
        <f>IF(A130="","",IF(VLOOKUP(A130,[1]令和3年度契約状況調査票!$F:$AR,20,FALSE)="②同種の他の契約の予定価格を類推されるおそれがあるため公表しない","同種の他の契約の予定価格を類推されるおそれがあるため公表しない",IF(VLOOKUP(A130,[1]令和3年度契約状況調査票!$F:$AR,20,FALSE)="－","－",IF(VLOOKUP(A130,[1]令和3年度契約状況調査票!$F:$AR,6,FALSE)&lt;&gt;"",TEXT(VLOOKUP(A130,[1]令和3年度契約状況調査票!$F:$AR,13,FALSE),"#,##0円")&amp;CHAR(10)&amp;"(A)",VLOOKUP(A130,[1]令和3年度契約状況調査票!$F:$AR,13,FALSE)))))</f>
        <v/>
      </c>
      <c r="I130" s="28" t="str">
        <f>IF(A130="","",VLOOKUP(A130,[1]令和3年度契約状況調査票!$F:$AR,14,FALSE))</f>
        <v/>
      </c>
      <c r="J130" s="30" t="str">
        <f>IF(A130="","",IF(VLOOKUP(A130,[1]令和3年度契約状況調査票!$F:$AR,20,FALSE)="②同種の他の契約の予定価格を類推されるおそれがあるため公表しない","－",IF(VLOOKUP(A130,[1]令和3年度契約状況調査票!$F:$AR,20,FALSE)="－","－",IF(VLOOKUP(A130,[1]令和3年度契約状況調査票!$F:$AR,6,FALSE)&lt;&gt;"",TEXT(VLOOKUP(A130,[1]令和3年度契約状況調査票!$F:$AR,16,FALSE),"#.0%")&amp;CHAR(10)&amp;"(B/A×100)",VLOOKUP(A130,[1]令和3年度契約状況調査票!$F:$AR,16,FALSE)))))</f>
        <v/>
      </c>
      <c r="K130" s="53"/>
      <c r="L130" s="30" t="str">
        <f>IF(A130="","",IF(VLOOKUP(A130,[1]令和3年度契約状況調査票!$F:$AR,26,FALSE)="①公益社団法人","公社",IF(VLOOKUP(A130,[1]令和3年度契約状況調査票!$F:$AR,26,FALSE)="②公益財団法人","公財","")))</f>
        <v/>
      </c>
      <c r="M130" s="30" t="str">
        <f>IF(A130="","",VLOOKUP(A130,[1]令和3年度契約状況調査票!$F:$AR,27,FALSE))</f>
        <v/>
      </c>
      <c r="N130" s="30" t="str">
        <f>IF(A130="","",IF(VLOOKUP(A130,[1]令和3年度契約状況調査票!$F:$AR,27,FALSE)="国所管",VLOOKUP(A130,[1]令和3年度契約状況調査票!$F:$AR,21,FALSE),""))</f>
        <v/>
      </c>
      <c r="O130" s="32" t="str">
        <f>IF(A130="","",IF(AND(Q130="○",P130="分担契約/単価契約"),"単価契約"&amp;CHAR(10)&amp;"予定調達総額 "&amp;TEXT(VLOOKUP(A130,[1]令和3年度契約状況調査票!$F:$AR,15,FALSE),"#,##0円")&amp;"(B)"&amp;CHAR(10)&amp;"分担契約"&amp;CHAR(10)&amp;VLOOKUP(A130,[1]令和3年度契約状況調査票!$F:$AR,31,FALSE),IF(AND(Q130="○",P130="分担契約"),"分担契約"&amp;CHAR(10)&amp;"契約総額 "&amp;TEXT(VLOOKUP(A130,[1]令和3年度契約状況調査票!$F:$AR,15,FALSE),"#,##0円")&amp;"(B)"&amp;CHAR(10)&amp;VLOOKUP(A130,[1]令和3年度契約状況調査票!$F:$AR,31,FALSE),(IF(P130="分担契約/単価契約","単価契約"&amp;CHAR(10)&amp;"予定調達総額 "&amp;TEXT(VLOOKUP(A130,[1]令和3年度契約状況調査票!$F:$AR,15,FALSE),"#,##0円")&amp;CHAR(10)&amp;"分担契約"&amp;CHAR(10)&amp;VLOOKUP(A130,[1]令和3年度契約状況調査票!$F:$AR,31,FALSE),IF(P130="分担契約","分担契約"&amp;CHAR(10)&amp;"契約総額 "&amp;TEXT(VLOOKUP(A130,[1]令和3年度契約状況調査票!$F:$AR,15,FALSE),"#,##0円")&amp;CHAR(10)&amp;VLOOKUP(A130,[1]令和3年度契約状況調査票!$F:$AR,31,FALSE),IF(P130="単価契約","単価契約"&amp;CHAR(10)&amp;"予定調達総額 "&amp;TEXT(VLOOKUP(A130,[1]令和3年度契約状況調査票!$F:$AR,15,FALSE),"#,##0円")&amp;CHAR(10)&amp;VLOOKUP(A130,[1]令和3年度契約状況調査票!$F:$AR,31,FALSE),VLOOKUP(A130,[1]令和3年度契約状況調査票!$F:$AR,31,FALSE))))))))</f>
        <v/>
      </c>
      <c r="P130" s="51" t="str">
        <f>IF(A130="","",VLOOKUP(A130,[1]令和3年度契約状況調査票!$F:$BY,52,FALSE))</f>
        <v/>
      </c>
    </row>
    <row r="131" spans="1:16" ht="67.5" hidden="1" customHeight="1" x14ac:dyDescent="0.15">
      <c r="A131" s="66" t="str">
        <f>IF(MAX([1]令和3年度契約状況調査票!F124:F369)&gt;=ROW()-5,ROW()-5,"")</f>
        <v/>
      </c>
      <c r="B131" s="23" t="str">
        <f>IF(A131="","",VLOOKUP(A131,[1]令和3年度契約状況調査票!$F:$AR,4,FALSE))</f>
        <v/>
      </c>
      <c r="C131" s="24" t="str">
        <f>IF(A131="","",VLOOKUP(A131,[1]令和3年度契約状況調査票!$F:$AR,5,FALSE))</f>
        <v/>
      </c>
      <c r="D131" s="25" t="str">
        <f>IF(A131="","",VLOOKUP(A131,[1]令和3年度契約状況調査票!$F:$AR,8,FALSE))</f>
        <v/>
      </c>
      <c r="E131" s="23" t="str">
        <f>IF(A131="","",VLOOKUP(A131,[1]令和3年度契約状況調査票!$F:$AR,9,FALSE))</f>
        <v/>
      </c>
      <c r="F131" s="26" t="str">
        <f>IF(A131="","",VLOOKUP(A131,[1]令和3年度契約状況調査票!$F:$AR,10,FALSE))</f>
        <v/>
      </c>
      <c r="G131" s="72" t="str">
        <f>IF(A131="","",VLOOKUP(A131,[1]令和3年度契約状況調査票!$F:$AR,30,FALSE))</f>
        <v/>
      </c>
      <c r="H131" s="28" t="str">
        <f>IF(A131="","",IF(VLOOKUP(A131,[1]令和3年度契約状況調査票!$F:$AR,20,FALSE)="②同種の他の契約の予定価格を類推されるおそれがあるため公表しない","同種の他の契約の予定価格を類推されるおそれがあるため公表しない",IF(VLOOKUP(A131,[1]令和3年度契約状況調査票!$F:$AR,20,FALSE)="－","－",IF(VLOOKUP(A131,[1]令和3年度契約状況調査票!$F:$AR,6,FALSE)&lt;&gt;"",TEXT(VLOOKUP(A131,[1]令和3年度契約状況調査票!$F:$AR,13,FALSE),"#,##0円")&amp;CHAR(10)&amp;"(A)",VLOOKUP(A131,[1]令和3年度契約状況調査票!$F:$AR,13,FALSE)))))</f>
        <v/>
      </c>
      <c r="I131" s="28" t="str">
        <f>IF(A131="","",VLOOKUP(A131,[1]令和3年度契約状況調査票!$F:$AR,14,FALSE))</f>
        <v/>
      </c>
      <c r="J131" s="30" t="str">
        <f>IF(A131="","",IF(VLOOKUP(A131,[1]令和3年度契約状況調査票!$F:$AR,20,FALSE)="②同種の他の契約の予定価格を類推されるおそれがあるため公表しない","－",IF(VLOOKUP(A131,[1]令和3年度契約状況調査票!$F:$AR,20,FALSE)="－","－",IF(VLOOKUP(A131,[1]令和3年度契約状況調査票!$F:$AR,6,FALSE)&lt;&gt;"",TEXT(VLOOKUP(A131,[1]令和3年度契約状況調査票!$F:$AR,16,FALSE),"#.0%")&amp;CHAR(10)&amp;"(B/A×100)",VLOOKUP(A131,[1]令和3年度契約状況調査票!$F:$AR,16,FALSE)))))</f>
        <v/>
      </c>
      <c r="K131" s="53"/>
      <c r="L131" s="30" t="str">
        <f>IF(A131="","",IF(VLOOKUP(A131,[1]令和3年度契約状況調査票!$F:$AR,26,FALSE)="①公益社団法人","公社",IF(VLOOKUP(A131,[1]令和3年度契約状況調査票!$F:$AR,26,FALSE)="②公益財団法人","公財","")))</f>
        <v/>
      </c>
      <c r="M131" s="30" t="str">
        <f>IF(A131="","",VLOOKUP(A131,[1]令和3年度契約状況調査票!$F:$AR,27,FALSE))</f>
        <v/>
      </c>
      <c r="N131" s="30" t="str">
        <f>IF(A131="","",IF(VLOOKUP(A131,[1]令和3年度契約状況調査票!$F:$AR,27,FALSE)="国所管",VLOOKUP(A131,[1]令和3年度契約状況調査票!$F:$AR,21,FALSE),""))</f>
        <v/>
      </c>
      <c r="O131" s="32" t="str">
        <f>IF(A131="","",IF(AND(Q131="○",P131="分担契約/単価契約"),"単価契約"&amp;CHAR(10)&amp;"予定調達総額 "&amp;TEXT(VLOOKUP(A131,[1]令和3年度契約状況調査票!$F:$AR,15,FALSE),"#,##0円")&amp;"(B)"&amp;CHAR(10)&amp;"分担契約"&amp;CHAR(10)&amp;VLOOKUP(A131,[1]令和3年度契約状況調査票!$F:$AR,31,FALSE),IF(AND(Q131="○",P131="分担契約"),"分担契約"&amp;CHAR(10)&amp;"契約総額 "&amp;TEXT(VLOOKUP(A131,[1]令和3年度契約状況調査票!$F:$AR,15,FALSE),"#,##0円")&amp;"(B)"&amp;CHAR(10)&amp;VLOOKUP(A131,[1]令和3年度契約状況調査票!$F:$AR,31,FALSE),(IF(P131="分担契約/単価契約","単価契約"&amp;CHAR(10)&amp;"予定調達総額 "&amp;TEXT(VLOOKUP(A131,[1]令和3年度契約状況調査票!$F:$AR,15,FALSE),"#,##0円")&amp;CHAR(10)&amp;"分担契約"&amp;CHAR(10)&amp;VLOOKUP(A131,[1]令和3年度契約状況調査票!$F:$AR,31,FALSE),IF(P131="分担契約","分担契約"&amp;CHAR(10)&amp;"契約総額 "&amp;TEXT(VLOOKUP(A131,[1]令和3年度契約状況調査票!$F:$AR,15,FALSE),"#,##0円")&amp;CHAR(10)&amp;VLOOKUP(A131,[1]令和3年度契約状況調査票!$F:$AR,31,FALSE),IF(P131="単価契約","単価契約"&amp;CHAR(10)&amp;"予定調達総額 "&amp;TEXT(VLOOKUP(A131,[1]令和3年度契約状況調査票!$F:$AR,15,FALSE),"#,##0円")&amp;CHAR(10)&amp;VLOOKUP(A131,[1]令和3年度契約状況調査票!$F:$AR,31,FALSE),VLOOKUP(A131,[1]令和3年度契約状況調査票!$F:$AR,31,FALSE))))))))</f>
        <v/>
      </c>
      <c r="P131" s="51" t="str">
        <f>IF(A131="","",VLOOKUP(A131,[1]令和3年度契約状況調査票!$F:$BY,52,FALSE))</f>
        <v/>
      </c>
    </row>
    <row r="132" spans="1:16" ht="60" hidden="1" customHeight="1" x14ac:dyDescent="0.15">
      <c r="A132" s="66" t="str">
        <f>IF(MAX([1]令和3年度契約状況調査票!F125:F370)&gt;=ROW()-5,ROW()-5,"")</f>
        <v/>
      </c>
      <c r="B132" s="23" t="str">
        <f>IF(A132="","",VLOOKUP(A132,[1]令和3年度契約状況調査票!$F:$AR,4,FALSE))</f>
        <v/>
      </c>
      <c r="C132" s="24" t="str">
        <f>IF(A132="","",VLOOKUP(A132,[1]令和3年度契約状況調査票!$F:$AR,5,FALSE))</f>
        <v/>
      </c>
      <c r="D132" s="25" t="str">
        <f>IF(A132="","",VLOOKUP(A132,[1]令和3年度契約状況調査票!$F:$AR,8,FALSE))</f>
        <v/>
      </c>
      <c r="E132" s="23" t="str">
        <f>IF(A132="","",VLOOKUP(A132,[1]令和3年度契約状況調査票!$F:$AR,9,FALSE))</f>
        <v/>
      </c>
      <c r="F132" s="26" t="str">
        <f>IF(A132="","",VLOOKUP(A132,[1]令和3年度契約状況調査票!$F:$AR,10,FALSE))</f>
        <v/>
      </c>
      <c r="G132" s="72" t="str">
        <f>IF(A132="","",VLOOKUP(A132,[1]令和3年度契約状況調査票!$F:$AR,30,FALSE))</f>
        <v/>
      </c>
      <c r="H132" s="28" t="str">
        <f>IF(A132="","",IF(VLOOKUP(A132,[1]令和3年度契約状況調査票!$F:$AR,20,FALSE)="②同種の他の契約の予定価格を類推されるおそれがあるため公表しない","同種の他の契約の予定価格を類推されるおそれがあるため公表しない",IF(VLOOKUP(A132,[1]令和3年度契約状況調査票!$F:$AR,20,FALSE)="－","－",IF(VLOOKUP(A132,[1]令和3年度契約状況調査票!$F:$AR,6,FALSE)&lt;&gt;"",TEXT(VLOOKUP(A132,[1]令和3年度契約状況調査票!$F:$AR,13,FALSE),"#,##0円")&amp;CHAR(10)&amp;"(A)",VLOOKUP(A132,[1]令和3年度契約状況調査票!$F:$AR,13,FALSE)))))</f>
        <v/>
      </c>
      <c r="I132" s="28" t="str">
        <f>IF(A132="","",VLOOKUP(A132,[1]令和3年度契約状況調査票!$F:$AR,14,FALSE))</f>
        <v/>
      </c>
      <c r="J132" s="30" t="str">
        <f>IF(A132="","",IF(VLOOKUP(A132,[1]令和3年度契約状況調査票!$F:$AR,20,FALSE)="②同種の他の契約の予定価格を類推されるおそれがあるため公表しない","－",IF(VLOOKUP(A132,[1]令和3年度契約状況調査票!$F:$AR,20,FALSE)="－","－",IF(VLOOKUP(A132,[1]令和3年度契約状況調査票!$F:$AR,6,FALSE)&lt;&gt;"",TEXT(VLOOKUP(A132,[1]令和3年度契約状況調査票!$F:$AR,16,FALSE),"#.0%")&amp;CHAR(10)&amp;"(B/A×100)",VLOOKUP(A132,[1]令和3年度契約状況調査票!$F:$AR,16,FALSE)))))</f>
        <v/>
      </c>
      <c r="K132" s="53"/>
      <c r="L132" s="30" t="str">
        <f>IF(A132="","",IF(VLOOKUP(A132,[1]令和3年度契約状況調査票!$F:$AR,26,FALSE)="①公益社団法人","公社",IF(VLOOKUP(A132,[1]令和3年度契約状況調査票!$F:$AR,26,FALSE)="②公益財団法人","公財","")))</f>
        <v/>
      </c>
      <c r="M132" s="30" t="str">
        <f>IF(A132="","",VLOOKUP(A132,[1]令和3年度契約状況調査票!$F:$AR,27,FALSE))</f>
        <v/>
      </c>
      <c r="N132" s="30" t="str">
        <f>IF(A132="","",IF(VLOOKUP(A132,[1]令和3年度契約状況調査票!$F:$AR,27,FALSE)="国所管",VLOOKUP(A132,[1]令和3年度契約状況調査票!$F:$AR,21,FALSE),""))</f>
        <v/>
      </c>
      <c r="O132" s="32" t="str">
        <f>IF(A132="","",IF(AND(Q132="○",P132="分担契約/単価契約"),"単価契約"&amp;CHAR(10)&amp;"予定調達総額 "&amp;TEXT(VLOOKUP(A132,[1]令和3年度契約状況調査票!$F:$AR,15,FALSE),"#,##0円")&amp;"(B)"&amp;CHAR(10)&amp;"分担契約"&amp;CHAR(10)&amp;VLOOKUP(A132,[1]令和3年度契約状況調査票!$F:$AR,31,FALSE),IF(AND(Q132="○",P132="分担契約"),"分担契約"&amp;CHAR(10)&amp;"契約総額 "&amp;TEXT(VLOOKUP(A132,[1]令和3年度契約状況調査票!$F:$AR,15,FALSE),"#,##0円")&amp;"(B)"&amp;CHAR(10)&amp;VLOOKUP(A132,[1]令和3年度契約状況調査票!$F:$AR,31,FALSE),(IF(P132="分担契約/単価契約","単価契約"&amp;CHAR(10)&amp;"予定調達総額 "&amp;TEXT(VLOOKUP(A132,[1]令和3年度契約状況調査票!$F:$AR,15,FALSE),"#,##0円")&amp;CHAR(10)&amp;"分担契約"&amp;CHAR(10)&amp;VLOOKUP(A132,[1]令和3年度契約状況調査票!$F:$AR,31,FALSE),IF(P132="分担契約","分担契約"&amp;CHAR(10)&amp;"契約総額 "&amp;TEXT(VLOOKUP(A132,[1]令和3年度契約状況調査票!$F:$AR,15,FALSE),"#,##0円")&amp;CHAR(10)&amp;VLOOKUP(A132,[1]令和3年度契約状況調査票!$F:$AR,31,FALSE),IF(P132="単価契約","単価契約"&amp;CHAR(10)&amp;"予定調達総額 "&amp;TEXT(VLOOKUP(A132,[1]令和3年度契約状況調査票!$F:$AR,15,FALSE),"#,##0円")&amp;CHAR(10)&amp;VLOOKUP(A132,[1]令和3年度契約状況調査票!$F:$AR,31,FALSE),VLOOKUP(A132,[1]令和3年度契約状況調査票!$F:$AR,31,FALSE))))))))</f>
        <v/>
      </c>
      <c r="P132" s="51" t="str">
        <f>IF(A132="","",VLOOKUP(A132,[1]令和3年度契約状況調査票!$F:$BY,52,FALSE))</f>
        <v/>
      </c>
    </row>
    <row r="133" spans="1:16" ht="60" hidden="1" customHeight="1" x14ac:dyDescent="0.15">
      <c r="A133" s="66" t="str">
        <f>IF(MAX([1]令和3年度契約状況調査票!F126:F371)&gt;=ROW()-5,ROW()-5,"")</f>
        <v/>
      </c>
      <c r="B133" s="23" t="str">
        <f>IF(A133="","",VLOOKUP(A133,[1]令和3年度契約状況調査票!$F:$AR,4,FALSE))</f>
        <v/>
      </c>
      <c r="C133" s="24" t="str">
        <f>IF(A133="","",VLOOKUP(A133,[1]令和3年度契約状況調査票!$F:$AR,5,FALSE))</f>
        <v/>
      </c>
      <c r="D133" s="25" t="str">
        <f>IF(A133="","",VLOOKUP(A133,[1]令和3年度契約状況調査票!$F:$AR,8,FALSE))</f>
        <v/>
      </c>
      <c r="E133" s="23" t="str">
        <f>IF(A133="","",VLOOKUP(A133,[1]令和3年度契約状況調査票!$F:$AR,9,FALSE))</f>
        <v/>
      </c>
      <c r="F133" s="26" t="str">
        <f>IF(A133="","",VLOOKUP(A133,[1]令和3年度契約状況調査票!$F:$AR,10,FALSE))</f>
        <v/>
      </c>
      <c r="G133" s="72" t="str">
        <f>IF(A133="","",VLOOKUP(A133,[1]令和3年度契約状況調査票!$F:$AR,30,FALSE))</f>
        <v/>
      </c>
      <c r="H133" s="28" t="str">
        <f>IF(A133="","",IF(VLOOKUP(A133,[1]令和3年度契約状況調査票!$F:$AR,20,FALSE)="②同種の他の契約の予定価格を類推されるおそれがあるため公表しない","同種の他の契約の予定価格を類推されるおそれがあるため公表しない",IF(VLOOKUP(A133,[1]令和3年度契約状況調査票!$F:$AR,20,FALSE)="－","－",IF(VLOOKUP(A133,[1]令和3年度契約状況調査票!$F:$AR,6,FALSE)&lt;&gt;"",TEXT(VLOOKUP(A133,[1]令和3年度契約状況調査票!$F:$AR,13,FALSE),"#,##0円")&amp;CHAR(10)&amp;"(A)",VLOOKUP(A133,[1]令和3年度契約状況調査票!$F:$AR,13,FALSE)))))</f>
        <v/>
      </c>
      <c r="I133" s="28" t="str">
        <f>IF(A133="","",VLOOKUP(A133,[1]令和3年度契約状況調査票!$F:$AR,14,FALSE))</f>
        <v/>
      </c>
      <c r="J133" s="30" t="str">
        <f>IF(A133="","",IF(VLOOKUP(A133,[1]令和3年度契約状況調査票!$F:$AR,20,FALSE)="②同種の他の契約の予定価格を類推されるおそれがあるため公表しない","－",IF(VLOOKUP(A133,[1]令和3年度契約状況調査票!$F:$AR,20,FALSE)="－","－",IF(VLOOKUP(A133,[1]令和3年度契約状況調査票!$F:$AR,6,FALSE)&lt;&gt;"",TEXT(VLOOKUP(A133,[1]令和3年度契約状況調査票!$F:$AR,16,FALSE),"#.0%")&amp;CHAR(10)&amp;"(B/A×100)",VLOOKUP(A133,[1]令和3年度契約状況調査票!$F:$AR,16,FALSE)))))</f>
        <v/>
      </c>
      <c r="K133" s="53"/>
      <c r="L133" s="30" t="str">
        <f>IF(A133="","",IF(VLOOKUP(A133,[1]令和3年度契約状況調査票!$F:$AR,26,FALSE)="①公益社団法人","公社",IF(VLOOKUP(A133,[1]令和3年度契約状況調査票!$F:$AR,26,FALSE)="②公益財団法人","公財","")))</f>
        <v/>
      </c>
      <c r="M133" s="30" t="str">
        <f>IF(A133="","",VLOOKUP(A133,[1]令和3年度契約状況調査票!$F:$AR,27,FALSE))</f>
        <v/>
      </c>
      <c r="N133" s="30" t="str">
        <f>IF(A133="","",IF(VLOOKUP(A133,[1]令和3年度契約状況調査票!$F:$AR,27,FALSE)="国所管",VLOOKUP(A133,[1]令和3年度契約状況調査票!$F:$AR,21,FALSE),""))</f>
        <v/>
      </c>
      <c r="O133" s="32" t="str">
        <f>IF(A133="","",IF(AND(Q133="○",P133="分担契約/単価契約"),"単価契約"&amp;CHAR(10)&amp;"予定調達総額 "&amp;TEXT(VLOOKUP(A133,[1]令和3年度契約状況調査票!$F:$AR,15,FALSE),"#,##0円")&amp;"(B)"&amp;CHAR(10)&amp;"分担契約"&amp;CHAR(10)&amp;VLOOKUP(A133,[1]令和3年度契約状況調査票!$F:$AR,31,FALSE),IF(AND(Q133="○",P133="分担契約"),"分担契約"&amp;CHAR(10)&amp;"契約総額 "&amp;TEXT(VLOOKUP(A133,[1]令和3年度契約状況調査票!$F:$AR,15,FALSE),"#,##0円")&amp;"(B)"&amp;CHAR(10)&amp;VLOOKUP(A133,[1]令和3年度契約状況調査票!$F:$AR,31,FALSE),(IF(P133="分担契約/単価契約","単価契約"&amp;CHAR(10)&amp;"予定調達総額 "&amp;TEXT(VLOOKUP(A133,[1]令和3年度契約状況調査票!$F:$AR,15,FALSE),"#,##0円")&amp;CHAR(10)&amp;"分担契約"&amp;CHAR(10)&amp;VLOOKUP(A133,[1]令和3年度契約状況調査票!$F:$AR,31,FALSE),IF(P133="分担契約","分担契約"&amp;CHAR(10)&amp;"契約総額 "&amp;TEXT(VLOOKUP(A133,[1]令和3年度契約状況調査票!$F:$AR,15,FALSE),"#,##0円")&amp;CHAR(10)&amp;VLOOKUP(A133,[1]令和3年度契約状況調査票!$F:$AR,31,FALSE),IF(P133="単価契約","単価契約"&amp;CHAR(10)&amp;"予定調達総額 "&amp;TEXT(VLOOKUP(A133,[1]令和3年度契約状況調査票!$F:$AR,15,FALSE),"#,##0円")&amp;CHAR(10)&amp;VLOOKUP(A133,[1]令和3年度契約状況調査票!$F:$AR,31,FALSE),VLOOKUP(A133,[1]令和3年度契約状況調査票!$F:$AR,31,FALSE))))))))</f>
        <v/>
      </c>
      <c r="P133" s="51" t="str">
        <f>IF(A133="","",VLOOKUP(A133,[1]令和3年度契約状況調査票!$F:$BY,52,FALSE))</f>
        <v/>
      </c>
    </row>
    <row r="134" spans="1:16" ht="60" hidden="1" customHeight="1" x14ac:dyDescent="0.15">
      <c r="A134" s="66" t="str">
        <f>IF(MAX([1]令和3年度契約状況調査票!F127:F372)&gt;=ROW()-5,ROW()-5,"")</f>
        <v/>
      </c>
      <c r="B134" s="23" t="str">
        <f>IF(A134="","",VLOOKUP(A134,[1]令和3年度契約状況調査票!$F:$AR,4,FALSE))</f>
        <v/>
      </c>
      <c r="C134" s="24" t="str">
        <f>IF(A134="","",VLOOKUP(A134,[1]令和3年度契約状況調査票!$F:$AR,5,FALSE))</f>
        <v/>
      </c>
      <c r="D134" s="25" t="str">
        <f>IF(A134="","",VLOOKUP(A134,[1]令和3年度契約状況調査票!$F:$AR,8,FALSE))</f>
        <v/>
      </c>
      <c r="E134" s="23" t="str">
        <f>IF(A134="","",VLOOKUP(A134,[1]令和3年度契約状況調査票!$F:$AR,9,FALSE))</f>
        <v/>
      </c>
      <c r="F134" s="26" t="str">
        <f>IF(A134="","",VLOOKUP(A134,[1]令和3年度契約状況調査票!$F:$AR,10,FALSE))</f>
        <v/>
      </c>
      <c r="G134" s="72" t="str">
        <f>IF(A134="","",VLOOKUP(A134,[1]令和3年度契約状況調査票!$F:$AR,30,FALSE))</f>
        <v/>
      </c>
      <c r="H134" s="28" t="str">
        <f>IF(A134="","",IF(VLOOKUP(A134,[1]令和3年度契約状況調査票!$F:$AR,20,FALSE)="②同種の他の契約の予定価格を類推されるおそれがあるため公表しない","同種の他の契約の予定価格を類推されるおそれがあるため公表しない",IF(VLOOKUP(A134,[1]令和3年度契約状況調査票!$F:$AR,20,FALSE)="－","－",IF(VLOOKUP(A134,[1]令和3年度契約状況調査票!$F:$AR,6,FALSE)&lt;&gt;"",TEXT(VLOOKUP(A134,[1]令和3年度契約状況調査票!$F:$AR,13,FALSE),"#,##0円")&amp;CHAR(10)&amp;"(A)",VLOOKUP(A134,[1]令和3年度契約状況調査票!$F:$AR,13,FALSE)))))</f>
        <v/>
      </c>
      <c r="I134" s="28" t="str">
        <f>IF(A134="","",VLOOKUP(A134,[1]令和3年度契約状況調査票!$F:$AR,14,FALSE))</f>
        <v/>
      </c>
      <c r="J134" s="30" t="str">
        <f>IF(A134="","",IF(VLOOKUP(A134,[1]令和3年度契約状況調査票!$F:$AR,20,FALSE)="②同種の他の契約の予定価格を類推されるおそれがあるため公表しない","－",IF(VLOOKUP(A134,[1]令和3年度契約状況調査票!$F:$AR,20,FALSE)="－","－",IF(VLOOKUP(A134,[1]令和3年度契約状況調査票!$F:$AR,6,FALSE)&lt;&gt;"",TEXT(VLOOKUP(A134,[1]令和3年度契約状況調査票!$F:$AR,16,FALSE),"#.0%")&amp;CHAR(10)&amp;"(B/A×100)",VLOOKUP(A134,[1]令和3年度契約状況調査票!$F:$AR,16,FALSE)))))</f>
        <v/>
      </c>
      <c r="K134" s="53"/>
      <c r="L134" s="30" t="str">
        <f>IF(A134="","",IF(VLOOKUP(A134,[1]令和3年度契約状況調査票!$F:$AR,26,FALSE)="①公益社団法人","公社",IF(VLOOKUP(A134,[1]令和3年度契約状況調査票!$F:$AR,26,FALSE)="②公益財団法人","公財","")))</f>
        <v/>
      </c>
      <c r="M134" s="30" t="str">
        <f>IF(A134="","",VLOOKUP(A134,[1]令和3年度契約状況調査票!$F:$AR,27,FALSE))</f>
        <v/>
      </c>
      <c r="N134" s="30" t="str">
        <f>IF(A134="","",IF(VLOOKUP(A134,[1]令和3年度契約状況調査票!$F:$AR,27,FALSE)="国所管",VLOOKUP(A134,[1]令和3年度契約状況調査票!$F:$AR,21,FALSE),""))</f>
        <v/>
      </c>
      <c r="O134" s="32" t="str">
        <f>IF(A134="","",IF(AND(Q134="○",P134="分担契約/単価契約"),"単価契約"&amp;CHAR(10)&amp;"予定調達総額 "&amp;TEXT(VLOOKUP(A134,[1]令和3年度契約状況調査票!$F:$AR,15,FALSE),"#,##0円")&amp;"(B)"&amp;CHAR(10)&amp;"分担契約"&amp;CHAR(10)&amp;VLOOKUP(A134,[1]令和3年度契約状況調査票!$F:$AR,31,FALSE),IF(AND(Q134="○",P134="分担契約"),"分担契約"&amp;CHAR(10)&amp;"契約総額 "&amp;TEXT(VLOOKUP(A134,[1]令和3年度契約状況調査票!$F:$AR,15,FALSE),"#,##0円")&amp;"(B)"&amp;CHAR(10)&amp;VLOOKUP(A134,[1]令和3年度契約状況調査票!$F:$AR,31,FALSE),(IF(P134="分担契約/単価契約","単価契約"&amp;CHAR(10)&amp;"予定調達総額 "&amp;TEXT(VLOOKUP(A134,[1]令和3年度契約状況調査票!$F:$AR,15,FALSE),"#,##0円")&amp;CHAR(10)&amp;"分担契約"&amp;CHAR(10)&amp;VLOOKUP(A134,[1]令和3年度契約状況調査票!$F:$AR,31,FALSE),IF(P134="分担契約","分担契約"&amp;CHAR(10)&amp;"契約総額 "&amp;TEXT(VLOOKUP(A134,[1]令和3年度契約状況調査票!$F:$AR,15,FALSE),"#,##0円")&amp;CHAR(10)&amp;VLOOKUP(A134,[1]令和3年度契約状況調査票!$F:$AR,31,FALSE),IF(P134="単価契約","単価契約"&amp;CHAR(10)&amp;"予定調達総額 "&amp;TEXT(VLOOKUP(A134,[1]令和3年度契約状況調査票!$F:$AR,15,FALSE),"#,##0円")&amp;CHAR(10)&amp;VLOOKUP(A134,[1]令和3年度契約状況調査票!$F:$AR,31,FALSE),VLOOKUP(A134,[1]令和3年度契約状況調査票!$F:$AR,31,FALSE))))))))</f>
        <v/>
      </c>
      <c r="P134" s="51" t="str">
        <f>IF(A134="","",VLOOKUP(A134,[1]令和3年度契約状況調査票!$F:$BY,52,FALSE))</f>
        <v/>
      </c>
    </row>
    <row r="135" spans="1:16" ht="60" hidden="1" customHeight="1" x14ac:dyDescent="0.15">
      <c r="A135" s="66" t="str">
        <f>IF(MAX([1]令和3年度契約状況調査票!F128:F373)&gt;=ROW()-5,ROW()-5,"")</f>
        <v/>
      </c>
      <c r="B135" s="23" t="str">
        <f>IF(A135="","",VLOOKUP(A135,[1]令和3年度契約状況調査票!$F:$AR,4,FALSE))</f>
        <v/>
      </c>
      <c r="C135" s="24" t="str">
        <f>IF(A135="","",VLOOKUP(A135,[1]令和3年度契約状況調査票!$F:$AR,5,FALSE))</f>
        <v/>
      </c>
      <c r="D135" s="25" t="str">
        <f>IF(A135="","",VLOOKUP(A135,[1]令和3年度契約状況調査票!$F:$AR,8,FALSE))</f>
        <v/>
      </c>
      <c r="E135" s="23" t="str">
        <f>IF(A135="","",VLOOKUP(A135,[1]令和3年度契約状況調査票!$F:$AR,9,FALSE))</f>
        <v/>
      </c>
      <c r="F135" s="26" t="str">
        <f>IF(A135="","",VLOOKUP(A135,[1]令和3年度契約状況調査票!$F:$AR,10,FALSE))</f>
        <v/>
      </c>
      <c r="G135" s="72" t="str">
        <f>IF(A135="","",VLOOKUP(A135,[1]令和3年度契約状況調査票!$F:$AR,30,FALSE))</f>
        <v/>
      </c>
      <c r="H135" s="28" t="str">
        <f>IF(A135="","",IF(VLOOKUP(A135,[1]令和3年度契約状況調査票!$F:$AR,20,FALSE)="②同種の他の契約の予定価格を類推されるおそれがあるため公表しない","同種の他の契約の予定価格を類推されるおそれがあるため公表しない",IF(VLOOKUP(A135,[1]令和3年度契約状況調査票!$F:$AR,20,FALSE)="－","－",IF(VLOOKUP(A135,[1]令和3年度契約状況調査票!$F:$AR,6,FALSE)&lt;&gt;"",TEXT(VLOOKUP(A135,[1]令和3年度契約状況調査票!$F:$AR,13,FALSE),"#,##0円")&amp;CHAR(10)&amp;"(A)",VLOOKUP(A135,[1]令和3年度契約状況調査票!$F:$AR,13,FALSE)))))</f>
        <v/>
      </c>
      <c r="I135" s="28" t="str">
        <f>IF(A135="","",VLOOKUP(A135,[1]令和3年度契約状況調査票!$F:$AR,14,FALSE))</f>
        <v/>
      </c>
      <c r="J135" s="30" t="str">
        <f>IF(A135="","",IF(VLOOKUP(A135,[1]令和3年度契約状況調査票!$F:$AR,20,FALSE)="②同種の他の契約の予定価格を類推されるおそれがあるため公表しない","－",IF(VLOOKUP(A135,[1]令和3年度契約状況調査票!$F:$AR,20,FALSE)="－","－",IF(VLOOKUP(A135,[1]令和3年度契約状況調査票!$F:$AR,6,FALSE)&lt;&gt;"",TEXT(VLOOKUP(A135,[1]令和3年度契約状況調査票!$F:$AR,16,FALSE),"#.0%")&amp;CHAR(10)&amp;"(B/A×100)",VLOOKUP(A135,[1]令和3年度契約状況調査票!$F:$AR,16,FALSE)))))</f>
        <v/>
      </c>
      <c r="K135" s="53"/>
      <c r="L135" s="30" t="str">
        <f>IF(A135="","",IF(VLOOKUP(A135,[1]令和3年度契約状況調査票!$F:$AR,26,FALSE)="①公益社団法人","公社",IF(VLOOKUP(A135,[1]令和3年度契約状況調査票!$F:$AR,26,FALSE)="②公益財団法人","公財","")))</f>
        <v/>
      </c>
      <c r="M135" s="30" t="str">
        <f>IF(A135="","",VLOOKUP(A135,[1]令和3年度契約状況調査票!$F:$AR,27,FALSE))</f>
        <v/>
      </c>
      <c r="N135" s="30" t="str">
        <f>IF(A135="","",IF(VLOOKUP(A135,[1]令和3年度契約状況調査票!$F:$AR,27,FALSE)="国所管",VLOOKUP(A135,[1]令和3年度契約状況調査票!$F:$AR,21,FALSE),""))</f>
        <v/>
      </c>
      <c r="O135" s="32" t="str">
        <f>IF(A135="","",IF(AND(Q135="○",P135="分担契約/単価契約"),"単価契約"&amp;CHAR(10)&amp;"予定調達総額 "&amp;TEXT(VLOOKUP(A135,[1]令和3年度契約状況調査票!$F:$AR,15,FALSE),"#,##0円")&amp;"(B)"&amp;CHAR(10)&amp;"分担契約"&amp;CHAR(10)&amp;VLOOKUP(A135,[1]令和3年度契約状況調査票!$F:$AR,31,FALSE),IF(AND(Q135="○",P135="分担契約"),"分担契約"&amp;CHAR(10)&amp;"契約総額 "&amp;TEXT(VLOOKUP(A135,[1]令和3年度契約状況調査票!$F:$AR,15,FALSE),"#,##0円")&amp;"(B)"&amp;CHAR(10)&amp;VLOOKUP(A135,[1]令和3年度契約状況調査票!$F:$AR,31,FALSE),(IF(P135="分担契約/単価契約","単価契約"&amp;CHAR(10)&amp;"予定調達総額 "&amp;TEXT(VLOOKUP(A135,[1]令和3年度契約状況調査票!$F:$AR,15,FALSE),"#,##0円")&amp;CHAR(10)&amp;"分担契約"&amp;CHAR(10)&amp;VLOOKUP(A135,[1]令和3年度契約状況調査票!$F:$AR,31,FALSE),IF(P135="分担契約","分担契約"&amp;CHAR(10)&amp;"契約総額 "&amp;TEXT(VLOOKUP(A135,[1]令和3年度契約状況調査票!$F:$AR,15,FALSE),"#,##0円")&amp;CHAR(10)&amp;VLOOKUP(A135,[1]令和3年度契約状況調査票!$F:$AR,31,FALSE),IF(P135="単価契約","単価契約"&amp;CHAR(10)&amp;"予定調達総額 "&amp;TEXT(VLOOKUP(A135,[1]令和3年度契約状況調査票!$F:$AR,15,FALSE),"#,##0円")&amp;CHAR(10)&amp;VLOOKUP(A135,[1]令和3年度契約状況調査票!$F:$AR,31,FALSE),VLOOKUP(A135,[1]令和3年度契約状況調査票!$F:$AR,31,FALSE))))))))</f>
        <v/>
      </c>
      <c r="P135" s="51" t="str">
        <f>IF(A135="","",VLOOKUP(A135,[1]令和3年度契約状況調査票!$F:$BY,52,FALSE))</f>
        <v/>
      </c>
    </row>
    <row r="136" spans="1:16" ht="60" hidden="1" customHeight="1" x14ac:dyDescent="0.15">
      <c r="A136" s="66" t="str">
        <f>IF(MAX([1]令和3年度契約状況調査票!F129:F374)&gt;=ROW()-5,ROW()-5,"")</f>
        <v/>
      </c>
      <c r="B136" s="23" t="str">
        <f>IF(A136="","",VLOOKUP(A136,[1]令和3年度契約状況調査票!$F:$AR,4,FALSE))</f>
        <v/>
      </c>
      <c r="C136" s="24" t="str">
        <f>IF(A136="","",VLOOKUP(A136,[1]令和3年度契約状況調査票!$F:$AR,5,FALSE))</f>
        <v/>
      </c>
      <c r="D136" s="25" t="str">
        <f>IF(A136="","",VLOOKUP(A136,[1]令和3年度契約状況調査票!$F:$AR,8,FALSE))</f>
        <v/>
      </c>
      <c r="E136" s="23" t="str">
        <f>IF(A136="","",VLOOKUP(A136,[1]令和3年度契約状況調査票!$F:$AR,9,FALSE))</f>
        <v/>
      </c>
      <c r="F136" s="26" t="str">
        <f>IF(A136="","",VLOOKUP(A136,[1]令和3年度契約状況調査票!$F:$AR,10,FALSE))</f>
        <v/>
      </c>
      <c r="G136" s="72" t="str">
        <f>IF(A136="","",VLOOKUP(A136,[1]令和3年度契約状況調査票!$F:$AR,30,FALSE))</f>
        <v/>
      </c>
      <c r="H136" s="28" t="str">
        <f>IF(A136="","",IF(VLOOKUP(A136,[1]令和3年度契約状況調査票!$F:$AR,20,FALSE)="②同種の他の契約の予定価格を類推されるおそれがあるため公表しない","同種の他の契約の予定価格を類推されるおそれがあるため公表しない",IF(VLOOKUP(A136,[1]令和3年度契約状況調査票!$F:$AR,20,FALSE)="－","－",IF(VLOOKUP(A136,[1]令和3年度契約状況調査票!$F:$AR,6,FALSE)&lt;&gt;"",TEXT(VLOOKUP(A136,[1]令和3年度契約状況調査票!$F:$AR,13,FALSE),"#,##0円")&amp;CHAR(10)&amp;"(A)",VLOOKUP(A136,[1]令和3年度契約状況調査票!$F:$AR,13,FALSE)))))</f>
        <v/>
      </c>
      <c r="I136" s="28" t="str">
        <f>IF(A136="","",VLOOKUP(A136,[1]令和3年度契約状況調査票!$F:$AR,14,FALSE))</f>
        <v/>
      </c>
      <c r="J136" s="30" t="str">
        <f>IF(A136="","",IF(VLOOKUP(A136,[1]令和3年度契約状況調査票!$F:$AR,20,FALSE)="②同種の他の契約の予定価格を類推されるおそれがあるため公表しない","－",IF(VLOOKUP(A136,[1]令和3年度契約状況調査票!$F:$AR,20,FALSE)="－","－",IF(VLOOKUP(A136,[1]令和3年度契約状況調査票!$F:$AR,6,FALSE)&lt;&gt;"",TEXT(VLOOKUP(A136,[1]令和3年度契約状況調査票!$F:$AR,16,FALSE),"#.0%")&amp;CHAR(10)&amp;"(B/A×100)",VLOOKUP(A136,[1]令和3年度契約状況調査票!$F:$AR,16,FALSE)))))</f>
        <v/>
      </c>
      <c r="K136" s="53"/>
      <c r="L136" s="30" t="str">
        <f>IF(A136="","",IF(VLOOKUP(A136,[1]令和3年度契約状況調査票!$F:$AR,26,FALSE)="①公益社団法人","公社",IF(VLOOKUP(A136,[1]令和3年度契約状況調査票!$F:$AR,26,FALSE)="②公益財団法人","公財","")))</f>
        <v/>
      </c>
      <c r="M136" s="30" t="str">
        <f>IF(A136="","",VLOOKUP(A136,[1]令和3年度契約状況調査票!$F:$AR,27,FALSE))</f>
        <v/>
      </c>
      <c r="N136" s="30" t="str">
        <f>IF(A136="","",IF(VLOOKUP(A136,[1]令和3年度契約状況調査票!$F:$AR,27,FALSE)="国所管",VLOOKUP(A136,[1]令和3年度契約状況調査票!$F:$AR,21,FALSE),""))</f>
        <v/>
      </c>
      <c r="O136" s="32" t="str">
        <f>IF(A136="","",IF(AND(Q136="○",P136="分担契約/単価契約"),"単価契約"&amp;CHAR(10)&amp;"予定調達総額 "&amp;TEXT(VLOOKUP(A136,[1]令和3年度契約状況調査票!$F:$AR,15,FALSE),"#,##0円")&amp;"(B)"&amp;CHAR(10)&amp;"分担契約"&amp;CHAR(10)&amp;VLOOKUP(A136,[1]令和3年度契約状況調査票!$F:$AR,31,FALSE),IF(AND(Q136="○",P136="分担契約"),"分担契約"&amp;CHAR(10)&amp;"契約総額 "&amp;TEXT(VLOOKUP(A136,[1]令和3年度契約状況調査票!$F:$AR,15,FALSE),"#,##0円")&amp;"(B)"&amp;CHAR(10)&amp;VLOOKUP(A136,[1]令和3年度契約状況調査票!$F:$AR,31,FALSE),(IF(P136="分担契約/単価契約","単価契約"&amp;CHAR(10)&amp;"予定調達総額 "&amp;TEXT(VLOOKUP(A136,[1]令和3年度契約状況調査票!$F:$AR,15,FALSE),"#,##0円")&amp;CHAR(10)&amp;"分担契約"&amp;CHAR(10)&amp;VLOOKUP(A136,[1]令和3年度契約状況調査票!$F:$AR,31,FALSE),IF(P136="分担契約","分担契約"&amp;CHAR(10)&amp;"契約総額 "&amp;TEXT(VLOOKUP(A136,[1]令和3年度契約状況調査票!$F:$AR,15,FALSE),"#,##0円")&amp;CHAR(10)&amp;VLOOKUP(A136,[1]令和3年度契約状況調査票!$F:$AR,31,FALSE),IF(P136="単価契約","単価契約"&amp;CHAR(10)&amp;"予定調達総額 "&amp;TEXT(VLOOKUP(A136,[1]令和3年度契約状況調査票!$F:$AR,15,FALSE),"#,##0円")&amp;CHAR(10)&amp;VLOOKUP(A136,[1]令和3年度契約状況調査票!$F:$AR,31,FALSE),VLOOKUP(A136,[1]令和3年度契約状況調査票!$F:$AR,31,FALSE))))))))</f>
        <v/>
      </c>
      <c r="P136" s="51" t="str">
        <f>IF(A136="","",VLOOKUP(A136,[1]令和3年度契約状況調査票!$F:$BY,52,FALSE))</f>
        <v/>
      </c>
    </row>
    <row r="137" spans="1:16" ht="60" hidden="1" customHeight="1" x14ac:dyDescent="0.15">
      <c r="A137" s="66" t="str">
        <f>IF(MAX([1]令和3年度契約状況調査票!F130:F375)&gt;=ROW()-5,ROW()-5,"")</f>
        <v/>
      </c>
      <c r="B137" s="23" t="str">
        <f>IF(A137="","",VLOOKUP(A137,[1]令和3年度契約状況調査票!$F:$AR,4,FALSE))</f>
        <v/>
      </c>
      <c r="C137" s="24" t="str">
        <f>IF(A137="","",VLOOKUP(A137,[1]令和3年度契約状況調査票!$F:$AR,5,FALSE))</f>
        <v/>
      </c>
      <c r="D137" s="25" t="str">
        <f>IF(A137="","",VLOOKUP(A137,[1]令和3年度契約状況調査票!$F:$AR,8,FALSE))</f>
        <v/>
      </c>
      <c r="E137" s="23" t="str">
        <f>IF(A137="","",VLOOKUP(A137,[1]令和3年度契約状況調査票!$F:$AR,9,FALSE))</f>
        <v/>
      </c>
      <c r="F137" s="26" t="str">
        <f>IF(A137="","",VLOOKUP(A137,[1]令和3年度契約状況調査票!$F:$AR,10,FALSE))</f>
        <v/>
      </c>
      <c r="G137" s="72" t="str">
        <f>IF(A137="","",VLOOKUP(A137,[1]令和3年度契約状況調査票!$F:$AR,30,FALSE))</f>
        <v/>
      </c>
      <c r="H137" s="28" t="str">
        <f>IF(A137="","",IF(VLOOKUP(A137,[1]令和3年度契約状況調査票!$F:$AR,20,FALSE)="②同種の他の契約の予定価格を類推されるおそれがあるため公表しない","同種の他の契約の予定価格を類推されるおそれがあるため公表しない",IF(VLOOKUP(A137,[1]令和3年度契約状況調査票!$F:$AR,20,FALSE)="－","－",IF(VLOOKUP(A137,[1]令和3年度契約状況調査票!$F:$AR,6,FALSE)&lt;&gt;"",TEXT(VLOOKUP(A137,[1]令和3年度契約状況調査票!$F:$AR,13,FALSE),"#,##0円")&amp;CHAR(10)&amp;"(A)",VLOOKUP(A137,[1]令和3年度契約状況調査票!$F:$AR,13,FALSE)))))</f>
        <v/>
      </c>
      <c r="I137" s="28" t="str">
        <f>IF(A137="","",VLOOKUP(A137,[1]令和3年度契約状況調査票!$F:$AR,14,FALSE))</f>
        <v/>
      </c>
      <c r="J137" s="30" t="str">
        <f>IF(A137="","",IF(VLOOKUP(A137,[1]令和3年度契約状況調査票!$F:$AR,20,FALSE)="②同種の他の契約の予定価格を類推されるおそれがあるため公表しない","－",IF(VLOOKUP(A137,[1]令和3年度契約状況調査票!$F:$AR,20,FALSE)="－","－",IF(VLOOKUP(A137,[1]令和3年度契約状況調査票!$F:$AR,6,FALSE)&lt;&gt;"",TEXT(VLOOKUP(A137,[1]令和3年度契約状況調査票!$F:$AR,16,FALSE),"#.0%")&amp;CHAR(10)&amp;"(B/A×100)",VLOOKUP(A137,[1]令和3年度契約状況調査票!$F:$AR,16,FALSE)))))</f>
        <v/>
      </c>
      <c r="K137" s="53"/>
      <c r="L137" s="30" t="str">
        <f>IF(A137="","",IF(VLOOKUP(A137,[1]令和3年度契約状況調査票!$F:$AR,26,FALSE)="①公益社団法人","公社",IF(VLOOKUP(A137,[1]令和3年度契約状況調査票!$F:$AR,26,FALSE)="②公益財団法人","公財","")))</f>
        <v/>
      </c>
      <c r="M137" s="30" t="str">
        <f>IF(A137="","",VLOOKUP(A137,[1]令和3年度契約状況調査票!$F:$AR,27,FALSE))</f>
        <v/>
      </c>
      <c r="N137" s="30" t="str">
        <f>IF(A137="","",IF(VLOOKUP(A137,[1]令和3年度契約状況調査票!$F:$AR,27,FALSE)="国所管",VLOOKUP(A137,[1]令和3年度契約状況調査票!$F:$AR,21,FALSE),""))</f>
        <v/>
      </c>
      <c r="O137" s="32" t="str">
        <f>IF(A137="","",IF(AND(Q137="○",P137="分担契約/単価契約"),"単価契約"&amp;CHAR(10)&amp;"予定調達総額 "&amp;TEXT(VLOOKUP(A137,[1]令和3年度契約状況調査票!$F:$AR,15,FALSE),"#,##0円")&amp;"(B)"&amp;CHAR(10)&amp;"分担契約"&amp;CHAR(10)&amp;VLOOKUP(A137,[1]令和3年度契約状況調査票!$F:$AR,31,FALSE),IF(AND(Q137="○",P137="分担契約"),"分担契約"&amp;CHAR(10)&amp;"契約総額 "&amp;TEXT(VLOOKUP(A137,[1]令和3年度契約状況調査票!$F:$AR,15,FALSE),"#,##0円")&amp;"(B)"&amp;CHAR(10)&amp;VLOOKUP(A137,[1]令和3年度契約状況調査票!$F:$AR,31,FALSE),(IF(P137="分担契約/単価契約","単価契約"&amp;CHAR(10)&amp;"予定調達総額 "&amp;TEXT(VLOOKUP(A137,[1]令和3年度契約状況調査票!$F:$AR,15,FALSE),"#,##0円")&amp;CHAR(10)&amp;"分担契約"&amp;CHAR(10)&amp;VLOOKUP(A137,[1]令和3年度契約状況調査票!$F:$AR,31,FALSE),IF(P137="分担契約","分担契約"&amp;CHAR(10)&amp;"契約総額 "&amp;TEXT(VLOOKUP(A137,[1]令和3年度契約状況調査票!$F:$AR,15,FALSE),"#,##0円")&amp;CHAR(10)&amp;VLOOKUP(A137,[1]令和3年度契約状況調査票!$F:$AR,31,FALSE),IF(P137="単価契約","単価契約"&amp;CHAR(10)&amp;"予定調達総額 "&amp;TEXT(VLOOKUP(A137,[1]令和3年度契約状況調査票!$F:$AR,15,FALSE),"#,##0円")&amp;CHAR(10)&amp;VLOOKUP(A137,[1]令和3年度契約状況調査票!$F:$AR,31,FALSE),VLOOKUP(A137,[1]令和3年度契約状況調査票!$F:$AR,31,FALSE))))))))</f>
        <v/>
      </c>
      <c r="P137" s="51" t="str">
        <f>IF(A137="","",VLOOKUP(A137,[1]令和3年度契約状況調査票!$F:$BY,52,FALSE))</f>
        <v/>
      </c>
    </row>
    <row r="138" spans="1:16" ht="60" hidden="1" customHeight="1" x14ac:dyDescent="0.15">
      <c r="A138" s="66" t="str">
        <f>IF(MAX([1]令和3年度契約状況調査票!F131:F376)&gt;=ROW()-5,ROW()-5,"")</f>
        <v/>
      </c>
      <c r="B138" s="23" t="str">
        <f>IF(A138="","",VLOOKUP(A138,[1]令和3年度契約状況調査票!$F:$AR,4,FALSE))</f>
        <v/>
      </c>
      <c r="C138" s="24" t="str">
        <f>IF(A138="","",VLOOKUP(A138,[1]令和3年度契約状況調査票!$F:$AR,5,FALSE))</f>
        <v/>
      </c>
      <c r="D138" s="25" t="str">
        <f>IF(A138="","",VLOOKUP(A138,[1]令和3年度契約状況調査票!$F:$AR,8,FALSE))</f>
        <v/>
      </c>
      <c r="E138" s="23" t="str">
        <f>IF(A138="","",VLOOKUP(A138,[1]令和3年度契約状況調査票!$F:$AR,9,FALSE))</f>
        <v/>
      </c>
      <c r="F138" s="26" t="str">
        <f>IF(A138="","",VLOOKUP(A138,[1]令和3年度契約状況調査票!$F:$AR,10,FALSE))</f>
        <v/>
      </c>
      <c r="G138" s="72" t="str">
        <f>IF(A138="","",VLOOKUP(A138,[1]令和3年度契約状況調査票!$F:$AR,30,FALSE))</f>
        <v/>
      </c>
      <c r="H138" s="28" t="str">
        <f>IF(A138="","",IF(VLOOKUP(A138,[1]令和3年度契約状況調査票!$F:$AR,20,FALSE)="②同種の他の契約の予定価格を類推されるおそれがあるため公表しない","同種の他の契約の予定価格を類推されるおそれがあるため公表しない",IF(VLOOKUP(A138,[1]令和3年度契約状況調査票!$F:$AR,20,FALSE)="－","－",IF(VLOOKUP(A138,[1]令和3年度契約状況調査票!$F:$AR,6,FALSE)&lt;&gt;"",TEXT(VLOOKUP(A138,[1]令和3年度契約状況調査票!$F:$AR,13,FALSE),"#,##0円")&amp;CHAR(10)&amp;"(A)",VLOOKUP(A138,[1]令和3年度契約状況調査票!$F:$AR,13,FALSE)))))</f>
        <v/>
      </c>
      <c r="I138" s="28" t="str">
        <f>IF(A138="","",VLOOKUP(A138,[1]令和3年度契約状況調査票!$F:$AR,14,FALSE))</f>
        <v/>
      </c>
      <c r="J138" s="30" t="str">
        <f>IF(A138="","",IF(VLOOKUP(A138,[1]令和3年度契約状況調査票!$F:$AR,20,FALSE)="②同種の他の契約の予定価格を類推されるおそれがあるため公表しない","－",IF(VLOOKUP(A138,[1]令和3年度契約状況調査票!$F:$AR,20,FALSE)="－","－",IF(VLOOKUP(A138,[1]令和3年度契約状況調査票!$F:$AR,6,FALSE)&lt;&gt;"",TEXT(VLOOKUP(A138,[1]令和3年度契約状況調査票!$F:$AR,16,FALSE),"#.0%")&amp;CHAR(10)&amp;"(B/A×100)",VLOOKUP(A138,[1]令和3年度契約状況調査票!$F:$AR,16,FALSE)))))</f>
        <v/>
      </c>
      <c r="K138" s="53"/>
      <c r="L138" s="30" t="str">
        <f>IF(A138="","",IF(VLOOKUP(A138,[1]令和3年度契約状況調査票!$F:$AR,26,FALSE)="①公益社団法人","公社",IF(VLOOKUP(A138,[1]令和3年度契約状況調査票!$F:$AR,26,FALSE)="②公益財団法人","公財","")))</f>
        <v/>
      </c>
      <c r="M138" s="30" t="str">
        <f>IF(A138="","",VLOOKUP(A138,[1]令和3年度契約状況調査票!$F:$AR,27,FALSE))</f>
        <v/>
      </c>
      <c r="N138" s="30" t="str">
        <f>IF(A138="","",IF(VLOOKUP(A138,[1]令和3年度契約状況調査票!$F:$AR,27,FALSE)="国所管",VLOOKUP(A138,[1]令和3年度契約状況調査票!$F:$AR,21,FALSE),""))</f>
        <v/>
      </c>
      <c r="O138" s="32" t="str">
        <f>IF(A138="","",IF(AND(Q138="○",P138="分担契約/単価契約"),"単価契約"&amp;CHAR(10)&amp;"予定調達総額 "&amp;TEXT(VLOOKUP(A138,[1]令和3年度契約状況調査票!$F:$AR,15,FALSE),"#,##0円")&amp;"(B)"&amp;CHAR(10)&amp;"分担契約"&amp;CHAR(10)&amp;VLOOKUP(A138,[1]令和3年度契約状況調査票!$F:$AR,31,FALSE),IF(AND(Q138="○",P138="分担契約"),"分担契約"&amp;CHAR(10)&amp;"契約総額 "&amp;TEXT(VLOOKUP(A138,[1]令和3年度契約状況調査票!$F:$AR,15,FALSE),"#,##0円")&amp;"(B)"&amp;CHAR(10)&amp;VLOOKUP(A138,[1]令和3年度契約状況調査票!$F:$AR,31,FALSE),(IF(P138="分担契約/単価契約","単価契約"&amp;CHAR(10)&amp;"予定調達総額 "&amp;TEXT(VLOOKUP(A138,[1]令和3年度契約状況調査票!$F:$AR,15,FALSE),"#,##0円")&amp;CHAR(10)&amp;"分担契約"&amp;CHAR(10)&amp;VLOOKUP(A138,[1]令和3年度契約状況調査票!$F:$AR,31,FALSE),IF(P138="分担契約","分担契約"&amp;CHAR(10)&amp;"契約総額 "&amp;TEXT(VLOOKUP(A138,[1]令和3年度契約状況調査票!$F:$AR,15,FALSE),"#,##0円")&amp;CHAR(10)&amp;VLOOKUP(A138,[1]令和3年度契約状況調査票!$F:$AR,31,FALSE),IF(P138="単価契約","単価契約"&amp;CHAR(10)&amp;"予定調達総額 "&amp;TEXT(VLOOKUP(A138,[1]令和3年度契約状況調査票!$F:$AR,15,FALSE),"#,##0円")&amp;CHAR(10)&amp;VLOOKUP(A138,[1]令和3年度契約状況調査票!$F:$AR,31,FALSE),VLOOKUP(A138,[1]令和3年度契約状況調査票!$F:$AR,31,FALSE))))))))</f>
        <v/>
      </c>
      <c r="P138" s="51" t="str">
        <f>IF(A138="","",VLOOKUP(A138,[1]令和3年度契約状況調査票!$F:$BY,52,FALSE))</f>
        <v/>
      </c>
    </row>
    <row r="139" spans="1:16" ht="67.5" hidden="1" customHeight="1" x14ac:dyDescent="0.15">
      <c r="A139" s="66" t="str">
        <f>IF(MAX([1]令和3年度契約状況調査票!F132:F377)&gt;=ROW()-5,ROW()-5,"")</f>
        <v/>
      </c>
      <c r="B139" s="23" t="str">
        <f>IF(A139="","",VLOOKUP(A139,[1]令和3年度契約状況調査票!$F:$AR,4,FALSE))</f>
        <v/>
      </c>
      <c r="C139" s="24" t="str">
        <f>IF(A139="","",VLOOKUP(A139,[1]令和3年度契約状況調査票!$F:$AR,5,FALSE))</f>
        <v/>
      </c>
      <c r="D139" s="25" t="str">
        <f>IF(A139="","",VLOOKUP(A139,[1]令和3年度契約状況調査票!$F:$AR,8,FALSE))</f>
        <v/>
      </c>
      <c r="E139" s="23" t="str">
        <f>IF(A139="","",VLOOKUP(A139,[1]令和3年度契約状況調査票!$F:$AR,9,FALSE))</f>
        <v/>
      </c>
      <c r="F139" s="26" t="str">
        <f>IF(A139="","",VLOOKUP(A139,[1]令和3年度契約状況調査票!$F:$AR,10,FALSE))</f>
        <v/>
      </c>
      <c r="G139" s="72" t="str">
        <f>IF(A139="","",VLOOKUP(A139,[1]令和3年度契約状況調査票!$F:$AR,30,FALSE))</f>
        <v/>
      </c>
      <c r="H139" s="28" t="str">
        <f>IF(A139="","",IF(VLOOKUP(A139,[1]令和3年度契約状況調査票!$F:$AR,20,FALSE)="②同種の他の契約の予定価格を類推されるおそれがあるため公表しない","同種の他の契約の予定価格を類推されるおそれがあるため公表しない",IF(VLOOKUP(A139,[1]令和3年度契約状況調査票!$F:$AR,20,FALSE)="－","－",IF(VLOOKUP(A139,[1]令和3年度契約状況調査票!$F:$AR,6,FALSE)&lt;&gt;"",TEXT(VLOOKUP(A139,[1]令和3年度契約状況調査票!$F:$AR,13,FALSE),"#,##0円")&amp;CHAR(10)&amp;"(A)",VLOOKUP(A139,[1]令和3年度契約状況調査票!$F:$AR,13,FALSE)))))</f>
        <v/>
      </c>
      <c r="I139" s="28" t="str">
        <f>IF(A139="","",VLOOKUP(A139,[1]令和3年度契約状況調査票!$F:$AR,14,FALSE))</f>
        <v/>
      </c>
      <c r="J139" s="30" t="str">
        <f>IF(A139="","",IF(VLOOKUP(A139,[1]令和3年度契約状況調査票!$F:$AR,20,FALSE)="②同種の他の契約の予定価格を類推されるおそれがあるため公表しない","－",IF(VLOOKUP(A139,[1]令和3年度契約状況調査票!$F:$AR,20,FALSE)="－","－",IF(VLOOKUP(A139,[1]令和3年度契約状況調査票!$F:$AR,6,FALSE)&lt;&gt;"",TEXT(VLOOKUP(A139,[1]令和3年度契約状況調査票!$F:$AR,16,FALSE),"#.0%")&amp;CHAR(10)&amp;"(B/A×100)",VLOOKUP(A139,[1]令和3年度契約状況調査票!$F:$AR,16,FALSE)))))</f>
        <v/>
      </c>
      <c r="K139" s="53"/>
      <c r="L139" s="30" t="str">
        <f>IF(A139="","",IF(VLOOKUP(A139,[1]令和3年度契約状況調査票!$F:$AR,26,FALSE)="①公益社団法人","公社",IF(VLOOKUP(A139,[1]令和3年度契約状況調査票!$F:$AR,26,FALSE)="②公益財団法人","公財","")))</f>
        <v/>
      </c>
      <c r="M139" s="30" t="str">
        <f>IF(A139="","",VLOOKUP(A139,[1]令和3年度契約状況調査票!$F:$AR,27,FALSE))</f>
        <v/>
      </c>
      <c r="N139" s="30" t="str">
        <f>IF(A139="","",IF(VLOOKUP(A139,[1]令和3年度契約状況調査票!$F:$AR,27,FALSE)="国所管",VLOOKUP(A139,[1]令和3年度契約状況調査票!$F:$AR,21,FALSE),""))</f>
        <v/>
      </c>
      <c r="O139" s="32" t="str">
        <f>IF(A139="","",IF(AND(Q139="○",P139="分担契約/単価契約"),"単価契約"&amp;CHAR(10)&amp;"予定調達総額 "&amp;TEXT(VLOOKUP(A139,[1]令和3年度契約状況調査票!$F:$AR,15,FALSE),"#,##0円")&amp;"(B)"&amp;CHAR(10)&amp;"分担契約"&amp;CHAR(10)&amp;VLOOKUP(A139,[1]令和3年度契約状況調査票!$F:$AR,31,FALSE),IF(AND(Q139="○",P139="分担契約"),"分担契約"&amp;CHAR(10)&amp;"契約総額 "&amp;TEXT(VLOOKUP(A139,[1]令和3年度契約状況調査票!$F:$AR,15,FALSE),"#,##0円")&amp;"(B)"&amp;CHAR(10)&amp;VLOOKUP(A139,[1]令和3年度契約状況調査票!$F:$AR,31,FALSE),(IF(P139="分担契約/単価契約","単価契約"&amp;CHAR(10)&amp;"予定調達総額 "&amp;TEXT(VLOOKUP(A139,[1]令和3年度契約状況調査票!$F:$AR,15,FALSE),"#,##0円")&amp;CHAR(10)&amp;"分担契約"&amp;CHAR(10)&amp;VLOOKUP(A139,[1]令和3年度契約状況調査票!$F:$AR,31,FALSE),IF(P139="分担契約","分担契約"&amp;CHAR(10)&amp;"契約総額 "&amp;TEXT(VLOOKUP(A139,[1]令和3年度契約状況調査票!$F:$AR,15,FALSE),"#,##0円")&amp;CHAR(10)&amp;VLOOKUP(A139,[1]令和3年度契約状況調査票!$F:$AR,31,FALSE),IF(P139="単価契約","単価契約"&amp;CHAR(10)&amp;"予定調達総額 "&amp;TEXT(VLOOKUP(A139,[1]令和3年度契約状況調査票!$F:$AR,15,FALSE),"#,##0円")&amp;CHAR(10)&amp;VLOOKUP(A139,[1]令和3年度契約状況調査票!$F:$AR,31,FALSE),VLOOKUP(A139,[1]令和3年度契約状況調査票!$F:$AR,31,FALSE))))))))</f>
        <v/>
      </c>
      <c r="P139" s="51" t="str">
        <f>IF(A139="","",VLOOKUP(A139,[1]令和3年度契約状況調査票!$F:$BY,52,FALSE))</f>
        <v/>
      </c>
    </row>
    <row r="140" spans="1:16" ht="67.5" hidden="1" customHeight="1" x14ac:dyDescent="0.15">
      <c r="A140" s="66" t="str">
        <f>IF(MAX([1]令和3年度契約状況調査票!F133:F378)&gt;=ROW()-5,ROW()-5,"")</f>
        <v/>
      </c>
      <c r="B140" s="23" t="str">
        <f>IF(A140="","",VLOOKUP(A140,[1]令和3年度契約状況調査票!$F:$AR,4,FALSE))</f>
        <v/>
      </c>
      <c r="C140" s="24" t="str">
        <f>IF(A140="","",VLOOKUP(A140,[1]令和3年度契約状況調査票!$F:$AR,5,FALSE))</f>
        <v/>
      </c>
      <c r="D140" s="25" t="str">
        <f>IF(A140="","",VLOOKUP(A140,[1]令和3年度契約状況調査票!$F:$AR,8,FALSE))</f>
        <v/>
      </c>
      <c r="E140" s="23" t="str">
        <f>IF(A140="","",VLOOKUP(A140,[1]令和3年度契約状況調査票!$F:$AR,9,FALSE))</f>
        <v/>
      </c>
      <c r="F140" s="26" t="str">
        <f>IF(A140="","",VLOOKUP(A140,[1]令和3年度契約状況調査票!$F:$AR,10,FALSE))</f>
        <v/>
      </c>
      <c r="G140" s="72" t="str">
        <f>IF(A140="","",VLOOKUP(A140,[1]令和3年度契約状況調査票!$F:$AR,30,FALSE))</f>
        <v/>
      </c>
      <c r="H140" s="28" t="str">
        <f>IF(A140="","",IF(VLOOKUP(A140,[1]令和3年度契約状況調査票!$F:$AR,20,FALSE)="②同種の他の契約の予定価格を類推されるおそれがあるため公表しない","同種の他の契約の予定価格を類推されるおそれがあるため公表しない",IF(VLOOKUP(A140,[1]令和3年度契約状況調査票!$F:$AR,20,FALSE)="－","－",IF(VLOOKUP(A140,[1]令和3年度契約状況調査票!$F:$AR,6,FALSE)&lt;&gt;"",TEXT(VLOOKUP(A140,[1]令和3年度契約状況調査票!$F:$AR,13,FALSE),"#,##0円")&amp;CHAR(10)&amp;"(A)",VLOOKUP(A140,[1]令和3年度契約状況調査票!$F:$AR,13,FALSE)))))</f>
        <v/>
      </c>
      <c r="I140" s="28" t="str">
        <f>IF(A140="","",VLOOKUP(A140,[1]令和3年度契約状況調査票!$F:$AR,14,FALSE))</f>
        <v/>
      </c>
      <c r="J140" s="30" t="str">
        <f>IF(A140="","",IF(VLOOKUP(A140,[1]令和3年度契約状況調査票!$F:$AR,20,FALSE)="②同種の他の契約の予定価格を類推されるおそれがあるため公表しない","－",IF(VLOOKUP(A140,[1]令和3年度契約状況調査票!$F:$AR,20,FALSE)="－","－",IF(VLOOKUP(A140,[1]令和3年度契約状況調査票!$F:$AR,6,FALSE)&lt;&gt;"",TEXT(VLOOKUP(A140,[1]令和3年度契約状況調査票!$F:$AR,16,FALSE),"#.0%")&amp;CHAR(10)&amp;"(B/A×100)",VLOOKUP(A140,[1]令和3年度契約状況調査票!$F:$AR,16,FALSE)))))</f>
        <v/>
      </c>
      <c r="K140" s="53"/>
      <c r="L140" s="30" t="str">
        <f>IF(A140="","",IF(VLOOKUP(A140,[1]令和3年度契約状況調査票!$F:$AR,26,FALSE)="①公益社団法人","公社",IF(VLOOKUP(A140,[1]令和3年度契約状況調査票!$F:$AR,26,FALSE)="②公益財団法人","公財","")))</f>
        <v/>
      </c>
      <c r="M140" s="30" t="str">
        <f>IF(A140="","",VLOOKUP(A140,[1]令和3年度契約状況調査票!$F:$AR,27,FALSE))</f>
        <v/>
      </c>
      <c r="N140" s="30" t="str">
        <f>IF(A140="","",IF(VLOOKUP(A140,[1]令和3年度契約状況調査票!$F:$AR,27,FALSE)="国所管",VLOOKUP(A140,[1]令和3年度契約状況調査票!$F:$AR,21,FALSE),""))</f>
        <v/>
      </c>
      <c r="O140" s="32" t="str">
        <f>IF(A140="","",IF(AND(Q140="○",P140="分担契約/単価契約"),"単価契約"&amp;CHAR(10)&amp;"予定調達総額 "&amp;TEXT(VLOOKUP(A140,[1]令和3年度契約状況調査票!$F:$AR,15,FALSE),"#,##0円")&amp;"(B)"&amp;CHAR(10)&amp;"分担契約"&amp;CHAR(10)&amp;VLOOKUP(A140,[1]令和3年度契約状況調査票!$F:$AR,31,FALSE),IF(AND(Q140="○",P140="分担契約"),"分担契約"&amp;CHAR(10)&amp;"契約総額 "&amp;TEXT(VLOOKUP(A140,[1]令和3年度契約状況調査票!$F:$AR,15,FALSE),"#,##0円")&amp;"(B)"&amp;CHAR(10)&amp;VLOOKUP(A140,[1]令和3年度契約状況調査票!$F:$AR,31,FALSE),(IF(P140="分担契約/単価契約","単価契約"&amp;CHAR(10)&amp;"予定調達総額 "&amp;TEXT(VLOOKUP(A140,[1]令和3年度契約状況調査票!$F:$AR,15,FALSE),"#,##0円")&amp;CHAR(10)&amp;"分担契約"&amp;CHAR(10)&amp;VLOOKUP(A140,[1]令和3年度契約状況調査票!$F:$AR,31,FALSE),IF(P140="分担契約","分担契約"&amp;CHAR(10)&amp;"契約総額 "&amp;TEXT(VLOOKUP(A140,[1]令和3年度契約状況調査票!$F:$AR,15,FALSE),"#,##0円")&amp;CHAR(10)&amp;VLOOKUP(A140,[1]令和3年度契約状況調査票!$F:$AR,31,FALSE),IF(P140="単価契約","単価契約"&amp;CHAR(10)&amp;"予定調達総額 "&amp;TEXT(VLOOKUP(A140,[1]令和3年度契約状況調査票!$F:$AR,15,FALSE),"#,##0円")&amp;CHAR(10)&amp;VLOOKUP(A140,[1]令和3年度契約状況調査票!$F:$AR,31,FALSE),VLOOKUP(A140,[1]令和3年度契約状況調査票!$F:$AR,31,FALSE))))))))</f>
        <v/>
      </c>
      <c r="P140" s="51" t="str">
        <f>IF(A140="","",VLOOKUP(A140,[1]令和3年度契約状況調査票!$F:$BY,52,FALSE))</f>
        <v/>
      </c>
    </row>
    <row r="141" spans="1:16" ht="67.5" hidden="1" customHeight="1" x14ac:dyDescent="0.15">
      <c r="A141" s="66" t="str">
        <f>IF(MAX([1]令和3年度契約状況調査票!F134:F379)&gt;=ROW()-5,ROW()-5,"")</f>
        <v/>
      </c>
      <c r="B141" s="23" t="str">
        <f>IF(A141="","",VLOOKUP(A141,[1]令和3年度契約状況調査票!$F:$AR,4,FALSE))</f>
        <v/>
      </c>
      <c r="C141" s="24" t="str">
        <f>IF(A141="","",VLOOKUP(A141,[1]令和3年度契約状況調査票!$F:$AR,5,FALSE))</f>
        <v/>
      </c>
      <c r="D141" s="25" t="str">
        <f>IF(A141="","",VLOOKUP(A141,[1]令和3年度契約状況調査票!$F:$AR,8,FALSE))</f>
        <v/>
      </c>
      <c r="E141" s="23" t="str">
        <f>IF(A141="","",VLOOKUP(A141,[1]令和3年度契約状況調査票!$F:$AR,9,FALSE))</f>
        <v/>
      </c>
      <c r="F141" s="26" t="str">
        <f>IF(A141="","",VLOOKUP(A141,[1]令和3年度契約状況調査票!$F:$AR,10,FALSE))</f>
        <v/>
      </c>
      <c r="G141" s="72" t="str">
        <f>IF(A141="","",VLOOKUP(A141,[1]令和3年度契約状況調査票!$F:$AR,30,FALSE))</f>
        <v/>
      </c>
      <c r="H141" s="28" t="str">
        <f>IF(A141="","",IF(VLOOKUP(A141,[1]令和3年度契約状況調査票!$F:$AR,20,FALSE)="②同種の他の契約の予定価格を類推されるおそれがあるため公表しない","同種の他の契約の予定価格を類推されるおそれがあるため公表しない",IF(VLOOKUP(A141,[1]令和3年度契約状況調査票!$F:$AR,20,FALSE)="－","－",IF(VLOOKUP(A141,[1]令和3年度契約状況調査票!$F:$AR,6,FALSE)&lt;&gt;"",TEXT(VLOOKUP(A141,[1]令和3年度契約状況調査票!$F:$AR,13,FALSE),"#,##0円")&amp;CHAR(10)&amp;"(A)",VLOOKUP(A141,[1]令和3年度契約状況調査票!$F:$AR,13,FALSE)))))</f>
        <v/>
      </c>
      <c r="I141" s="28" t="str">
        <f>IF(A141="","",VLOOKUP(A141,[1]令和3年度契約状況調査票!$F:$AR,14,FALSE))</f>
        <v/>
      </c>
      <c r="J141" s="30" t="str">
        <f>IF(A141="","",IF(VLOOKUP(A141,[1]令和3年度契約状況調査票!$F:$AR,20,FALSE)="②同種の他の契約の予定価格を類推されるおそれがあるため公表しない","－",IF(VLOOKUP(A141,[1]令和3年度契約状況調査票!$F:$AR,20,FALSE)="－","－",IF(VLOOKUP(A141,[1]令和3年度契約状況調査票!$F:$AR,6,FALSE)&lt;&gt;"",TEXT(VLOOKUP(A141,[1]令和3年度契約状況調査票!$F:$AR,16,FALSE),"#.0%")&amp;CHAR(10)&amp;"(B/A×100)",VLOOKUP(A141,[1]令和3年度契約状況調査票!$F:$AR,16,FALSE)))))</f>
        <v/>
      </c>
      <c r="K141" s="53"/>
      <c r="L141" s="30" t="str">
        <f>IF(A141="","",IF(VLOOKUP(A141,[1]令和3年度契約状況調査票!$F:$AR,26,FALSE)="①公益社団法人","公社",IF(VLOOKUP(A141,[1]令和3年度契約状況調査票!$F:$AR,26,FALSE)="②公益財団法人","公財","")))</f>
        <v/>
      </c>
      <c r="M141" s="30" t="str">
        <f>IF(A141="","",VLOOKUP(A141,[1]令和3年度契約状況調査票!$F:$AR,27,FALSE))</f>
        <v/>
      </c>
      <c r="N141" s="30" t="str">
        <f>IF(A141="","",IF(VLOOKUP(A141,[1]令和3年度契約状況調査票!$F:$AR,27,FALSE)="国所管",VLOOKUP(A141,[1]令和3年度契約状況調査票!$F:$AR,21,FALSE),""))</f>
        <v/>
      </c>
      <c r="O141" s="32" t="str">
        <f>IF(A141="","",IF(AND(Q141="○",P141="分担契約/単価契約"),"単価契約"&amp;CHAR(10)&amp;"予定調達総額 "&amp;TEXT(VLOOKUP(A141,[1]令和3年度契約状況調査票!$F:$AR,15,FALSE),"#,##0円")&amp;"(B)"&amp;CHAR(10)&amp;"分担契約"&amp;CHAR(10)&amp;VLOOKUP(A141,[1]令和3年度契約状況調査票!$F:$AR,31,FALSE),IF(AND(Q141="○",P141="分担契約"),"分担契約"&amp;CHAR(10)&amp;"契約総額 "&amp;TEXT(VLOOKUP(A141,[1]令和3年度契約状況調査票!$F:$AR,15,FALSE),"#,##0円")&amp;"(B)"&amp;CHAR(10)&amp;VLOOKUP(A141,[1]令和3年度契約状況調査票!$F:$AR,31,FALSE),(IF(P141="分担契約/単価契約","単価契約"&amp;CHAR(10)&amp;"予定調達総額 "&amp;TEXT(VLOOKUP(A141,[1]令和3年度契約状況調査票!$F:$AR,15,FALSE),"#,##0円")&amp;CHAR(10)&amp;"分担契約"&amp;CHAR(10)&amp;VLOOKUP(A141,[1]令和3年度契約状況調査票!$F:$AR,31,FALSE),IF(P141="分担契約","分担契約"&amp;CHAR(10)&amp;"契約総額 "&amp;TEXT(VLOOKUP(A141,[1]令和3年度契約状況調査票!$F:$AR,15,FALSE),"#,##0円")&amp;CHAR(10)&amp;VLOOKUP(A141,[1]令和3年度契約状況調査票!$F:$AR,31,FALSE),IF(P141="単価契約","単価契約"&amp;CHAR(10)&amp;"予定調達総額 "&amp;TEXT(VLOOKUP(A141,[1]令和3年度契約状況調査票!$F:$AR,15,FALSE),"#,##0円")&amp;CHAR(10)&amp;VLOOKUP(A141,[1]令和3年度契約状況調査票!$F:$AR,31,FALSE),VLOOKUP(A141,[1]令和3年度契約状況調査票!$F:$AR,31,FALSE))))))))</f>
        <v/>
      </c>
      <c r="P141" s="51" t="str">
        <f>IF(A141="","",VLOOKUP(A141,[1]令和3年度契約状況調査票!$F:$BY,52,FALSE))</f>
        <v/>
      </c>
    </row>
    <row r="142" spans="1:16" ht="67.5" hidden="1" customHeight="1" x14ac:dyDescent="0.15">
      <c r="A142" s="66" t="str">
        <f>IF(MAX([1]令和3年度契約状況調査票!F135:F380)&gt;=ROW()-5,ROW()-5,"")</f>
        <v/>
      </c>
      <c r="B142" s="23" t="str">
        <f>IF(A142="","",VLOOKUP(A142,[1]令和3年度契約状況調査票!$F:$AR,4,FALSE))</f>
        <v/>
      </c>
      <c r="C142" s="24" t="str">
        <f>IF(A142="","",VLOOKUP(A142,[1]令和3年度契約状況調査票!$F:$AR,5,FALSE))</f>
        <v/>
      </c>
      <c r="D142" s="25" t="str">
        <f>IF(A142="","",VLOOKUP(A142,[1]令和3年度契約状況調査票!$F:$AR,8,FALSE))</f>
        <v/>
      </c>
      <c r="E142" s="23" t="str">
        <f>IF(A142="","",VLOOKUP(A142,[1]令和3年度契約状況調査票!$F:$AR,9,FALSE))</f>
        <v/>
      </c>
      <c r="F142" s="26" t="str">
        <f>IF(A142="","",VLOOKUP(A142,[1]令和3年度契約状況調査票!$F:$AR,10,FALSE))</f>
        <v/>
      </c>
      <c r="G142" s="72" t="str">
        <f>IF(A142="","",VLOOKUP(A142,[1]令和3年度契約状況調査票!$F:$AR,30,FALSE))</f>
        <v/>
      </c>
      <c r="H142" s="28" t="str">
        <f>IF(A142="","",IF(VLOOKUP(A142,[1]令和3年度契約状況調査票!$F:$AR,20,FALSE)="②同種の他の契約の予定価格を類推されるおそれがあるため公表しない","同種の他の契約の予定価格を類推されるおそれがあるため公表しない",IF(VLOOKUP(A142,[1]令和3年度契約状況調査票!$F:$AR,20,FALSE)="－","－",IF(VLOOKUP(A142,[1]令和3年度契約状況調査票!$F:$AR,6,FALSE)&lt;&gt;"",TEXT(VLOOKUP(A142,[1]令和3年度契約状況調査票!$F:$AR,13,FALSE),"#,##0円")&amp;CHAR(10)&amp;"(A)",VLOOKUP(A142,[1]令和3年度契約状況調査票!$F:$AR,13,FALSE)))))</f>
        <v/>
      </c>
      <c r="I142" s="28" t="str">
        <f>IF(A142="","",VLOOKUP(A142,[1]令和3年度契約状況調査票!$F:$AR,14,FALSE))</f>
        <v/>
      </c>
      <c r="J142" s="30" t="str">
        <f>IF(A142="","",IF(VLOOKUP(A142,[1]令和3年度契約状況調査票!$F:$AR,20,FALSE)="②同種の他の契約の予定価格を類推されるおそれがあるため公表しない","－",IF(VLOOKUP(A142,[1]令和3年度契約状況調査票!$F:$AR,20,FALSE)="－","－",IF(VLOOKUP(A142,[1]令和3年度契約状況調査票!$F:$AR,6,FALSE)&lt;&gt;"",TEXT(VLOOKUP(A142,[1]令和3年度契約状況調査票!$F:$AR,16,FALSE),"#.0%")&amp;CHAR(10)&amp;"(B/A×100)",VLOOKUP(A142,[1]令和3年度契約状況調査票!$F:$AR,16,FALSE)))))</f>
        <v/>
      </c>
      <c r="K142" s="53"/>
      <c r="L142" s="30" t="str">
        <f>IF(A142="","",IF(VLOOKUP(A142,[1]令和3年度契約状況調査票!$F:$AR,26,FALSE)="①公益社団法人","公社",IF(VLOOKUP(A142,[1]令和3年度契約状況調査票!$F:$AR,26,FALSE)="②公益財団法人","公財","")))</f>
        <v/>
      </c>
      <c r="M142" s="30" t="str">
        <f>IF(A142="","",VLOOKUP(A142,[1]令和3年度契約状況調査票!$F:$AR,27,FALSE))</f>
        <v/>
      </c>
      <c r="N142" s="30" t="str">
        <f>IF(A142="","",IF(VLOOKUP(A142,[1]令和3年度契約状況調査票!$F:$AR,27,FALSE)="国所管",VLOOKUP(A142,[1]令和3年度契約状況調査票!$F:$AR,21,FALSE),""))</f>
        <v/>
      </c>
      <c r="O142" s="32" t="str">
        <f>IF(A142="","",IF(AND(Q142="○",P142="分担契約/単価契約"),"単価契約"&amp;CHAR(10)&amp;"予定調達総額 "&amp;TEXT(VLOOKUP(A142,[1]令和3年度契約状況調査票!$F:$AR,15,FALSE),"#,##0円")&amp;"(B)"&amp;CHAR(10)&amp;"分担契約"&amp;CHAR(10)&amp;VLOOKUP(A142,[1]令和3年度契約状況調査票!$F:$AR,31,FALSE),IF(AND(Q142="○",P142="分担契約"),"分担契約"&amp;CHAR(10)&amp;"契約総額 "&amp;TEXT(VLOOKUP(A142,[1]令和3年度契約状況調査票!$F:$AR,15,FALSE),"#,##0円")&amp;"(B)"&amp;CHAR(10)&amp;VLOOKUP(A142,[1]令和3年度契約状況調査票!$F:$AR,31,FALSE),(IF(P142="分担契約/単価契約","単価契約"&amp;CHAR(10)&amp;"予定調達総額 "&amp;TEXT(VLOOKUP(A142,[1]令和3年度契約状況調査票!$F:$AR,15,FALSE),"#,##0円")&amp;CHAR(10)&amp;"分担契約"&amp;CHAR(10)&amp;VLOOKUP(A142,[1]令和3年度契約状況調査票!$F:$AR,31,FALSE),IF(P142="分担契約","分担契約"&amp;CHAR(10)&amp;"契約総額 "&amp;TEXT(VLOOKUP(A142,[1]令和3年度契約状況調査票!$F:$AR,15,FALSE),"#,##0円")&amp;CHAR(10)&amp;VLOOKUP(A142,[1]令和3年度契約状況調査票!$F:$AR,31,FALSE),IF(P142="単価契約","単価契約"&amp;CHAR(10)&amp;"予定調達総額 "&amp;TEXT(VLOOKUP(A142,[1]令和3年度契約状況調査票!$F:$AR,15,FALSE),"#,##0円")&amp;CHAR(10)&amp;VLOOKUP(A142,[1]令和3年度契約状況調査票!$F:$AR,31,FALSE),VLOOKUP(A142,[1]令和3年度契約状況調査票!$F:$AR,31,FALSE))))))))</f>
        <v/>
      </c>
      <c r="P142" s="51" t="str">
        <f>IF(A142="","",VLOOKUP(A142,[1]令和3年度契約状況調査票!$F:$BY,52,FALSE))</f>
        <v/>
      </c>
    </row>
    <row r="143" spans="1:16" ht="67.5" hidden="1" customHeight="1" x14ac:dyDescent="0.15">
      <c r="A143" s="66" t="str">
        <f>IF(MAX([1]令和3年度契約状況調査票!F136:F381)&gt;=ROW()-5,ROW()-5,"")</f>
        <v/>
      </c>
      <c r="B143" s="23" t="str">
        <f>IF(A143="","",VLOOKUP(A143,[1]令和3年度契約状況調査票!$F:$AR,4,FALSE))</f>
        <v/>
      </c>
      <c r="C143" s="24" t="str">
        <f>IF(A143="","",VLOOKUP(A143,[1]令和3年度契約状況調査票!$F:$AR,5,FALSE))</f>
        <v/>
      </c>
      <c r="D143" s="25" t="str">
        <f>IF(A143="","",VLOOKUP(A143,[1]令和3年度契約状況調査票!$F:$AR,8,FALSE))</f>
        <v/>
      </c>
      <c r="E143" s="23" t="str">
        <f>IF(A143="","",VLOOKUP(A143,[1]令和3年度契約状況調査票!$F:$AR,9,FALSE))</f>
        <v/>
      </c>
      <c r="F143" s="26" t="str">
        <f>IF(A143="","",VLOOKUP(A143,[1]令和3年度契約状況調査票!$F:$AR,10,FALSE))</f>
        <v/>
      </c>
      <c r="G143" s="72" t="str">
        <f>IF(A143="","",VLOOKUP(A143,[1]令和3年度契約状況調査票!$F:$AR,30,FALSE))</f>
        <v/>
      </c>
      <c r="H143" s="28" t="str">
        <f>IF(A143="","",IF(VLOOKUP(A143,[1]令和3年度契約状況調査票!$F:$AR,20,FALSE)="②同種の他の契約の予定価格を類推されるおそれがあるため公表しない","同種の他の契約の予定価格を類推されるおそれがあるため公表しない",IF(VLOOKUP(A143,[1]令和3年度契約状況調査票!$F:$AR,20,FALSE)="－","－",IF(VLOOKUP(A143,[1]令和3年度契約状況調査票!$F:$AR,6,FALSE)&lt;&gt;"",TEXT(VLOOKUP(A143,[1]令和3年度契約状況調査票!$F:$AR,13,FALSE),"#,##0円")&amp;CHAR(10)&amp;"(A)",VLOOKUP(A143,[1]令和3年度契約状況調査票!$F:$AR,13,FALSE)))))</f>
        <v/>
      </c>
      <c r="I143" s="28" t="str">
        <f>IF(A143="","",VLOOKUP(A143,[1]令和3年度契約状況調査票!$F:$AR,14,FALSE))</f>
        <v/>
      </c>
      <c r="J143" s="30" t="str">
        <f>IF(A143="","",IF(VLOOKUP(A143,[1]令和3年度契約状況調査票!$F:$AR,20,FALSE)="②同種の他の契約の予定価格を類推されるおそれがあるため公表しない","－",IF(VLOOKUP(A143,[1]令和3年度契約状況調査票!$F:$AR,20,FALSE)="－","－",IF(VLOOKUP(A143,[1]令和3年度契約状況調査票!$F:$AR,6,FALSE)&lt;&gt;"",TEXT(VLOOKUP(A143,[1]令和3年度契約状況調査票!$F:$AR,16,FALSE),"#.0%")&amp;CHAR(10)&amp;"(B/A×100)",VLOOKUP(A143,[1]令和3年度契約状況調査票!$F:$AR,16,FALSE)))))</f>
        <v/>
      </c>
      <c r="K143" s="53"/>
      <c r="L143" s="30" t="str">
        <f>IF(A143="","",IF(VLOOKUP(A143,[1]令和3年度契約状況調査票!$F:$AR,26,FALSE)="①公益社団法人","公社",IF(VLOOKUP(A143,[1]令和3年度契約状況調査票!$F:$AR,26,FALSE)="②公益財団法人","公財","")))</f>
        <v/>
      </c>
      <c r="M143" s="30" t="str">
        <f>IF(A143="","",VLOOKUP(A143,[1]令和3年度契約状況調査票!$F:$AR,27,FALSE))</f>
        <v/>
      </c>
      <c r="N143" s="30" t="str">
        <f>IF(A143="","",IF(VLOOKUP(A143,[1]令和3年度契約状況調査票!$F:$AR,27,FALSE)="国所管",VLOOKUP(A143,[1]令和3年度契約状況調査票!$F:$AR,21,FALSE),""))</f>
        <v/>
      </c>
      <c r="O143" s="32" t="str">
        <f>IF(A143="","",IF(AND(Q143="○",P143="分担契約/単価契約"),"単価契約"&amp;CHAR(10)&amp;"予定調達総額 "&amp;TEXT(VLOOKUP(A143,[1]令和3年度契約状況調査票!$F:$AR,15,FALSE),"#,##0円")&amp;"(B)"&amp;CHAR(10)&amp;"分担契約"&amp;CHAR(10)&amp;VLOOKUP(A143,[1]令和3年度契約状況調査票!$F:$AR,31,FALSE),IF(AND(Q143="○",P143="分担契約"),"分担契約"&amp;CHAR(10)&amp;"契約総額 "&amp;TEXT(VLOOKUP(A143,[1]令和3年度契約状況調査票!$F:$AR,15,FALSE),"#,##0円")&amp;"(B)"&amp;CHAR(10)&amp;VLOOKUP(A143,[1]令和3年度契約状況調査票!$F:$AR,31,FALSE),(IF(P143="分担契約/単価契約","単価契約"&amp;CHAR(10)&amp;"予定調達総額 "&amp;TEXT(VLOOKUP(A143,[1]令和3年度契約状況調査票!$F:$AR,15,FALSE),"#,##0円")&amp;CHAR(10)&amp;"分担契約"&amp;CHAR(10)&amp;VLOOKUP(A143,[1]令和3年度契約状況調査票!$F:$AR,31,FALSE),IF(P143="分担契約","分担契約"&amp;CHAR(10)&amp;"契約総額 "&amp;TEXT(VLOOKUP(A143,[1]令和3年度契約状況調査票!$F:$AR,15,FALSE),"#,##0円")&amp;CHAR(10)&amp;VLOOKUP(A143,[1]令和3年度契約状況調査票!$F:$AR,31,FALSE),IF(P143="単価契約","単価契約"&amp;CHAR(10)&amp;"予定調達総額 "&amp;TEXT(VLOOKUP(A143,[1]令和3年度契約状況調査票!$F:$AR,15,FALSE),"#,##0円")&amp;CHAR(10)&amp;VLOOKUP(A143,[1]令和3年度契約状況調査票!$F:$AR,31,FALSE),VLOOKUP(A143,[1]令和3年度契約状況調査票!$F:$AR,31,FALSE))))))))</f>
        <v/>
      </c>
      <c r="P143" s="51" t="str">
        <f>IF(A143="","",VLOOKUP(A143,[1]令和3年度契約状況調査票!$F:$BY,52,FALSE))</f>
        <v/>
      </c>
    </row>
    <row r="144" spans="1:16" ht="60" hidden="1" customHeight="1" x14ac:dyDescent="0.15">
      <c r="A144" s="66" t="str">
        <f>IF(MAX([1]令和3年度契約状況調査票!F137:F382)&gt;=ROW()-5,ROW()-5,"")</f>
        <v/>
      </c>
      <c r="B144" s="23" t="str">
        <f>IF(A144="","",VLOOKUP(A144,[1]令和3年度契約状況調査票!$F:$AR,4,FALSE))</f>
        <v/>
      </c>
      <c r="C144" s="24" t="str">
        <f>IF(A144="","",VLOOKUP(A144,[1]令和3年度契約状況調査票!$F:$AR,5,FALSE))</f>
        <v/>
      </c>
      <c r="D144" s="25" t="str">
        <f>IF(A144="","",VLOOKUP(A144,[1]令和3年度契約状況調査票!$F:$AR,8,FALSE))</f>
        <v/>
      </c>
      <c r="E144" s="23" t="str">
        <f>IF(A144="","",VLOOKUP(A144,[1]令和3年度契約状況調査票!$F:$AR,9,FALSE))</f>
        <v/>
      </c>
      <c r="F144" s="26" t="str">
        <f>IF(A144="","",VLOOKUP(A144,[1]令和3年度契約状況調査票!$F:$AR,10,FALSE))</f>
        <v/>
      </c>
      <c r="G144" s="72" t="str">
        <f>IF(A144="","",VLOOKUP(A144,[1]令和3年度契約状況調査票!$F:$AR,30,FALSE))</f>
        <v/>
      </c>
      <c r="H144" s="28" t="str">
        <f>IF(A144="","",IF(VLOOKUP(A144,[1]令和3年度契約状況調査票!$F:$AR,20,FALSE)="②同種の他の契約の予定価格を類推されるおそれがあるため公表しない","同種の他の契約の予定価格を類推されるおそれがあるため公表しない",IF(VLOOKUP(A144,[1]令和3年度契約状況調査票!$F:$AR,20,FALSE)="－","－",IF(VLOOKUP(A144,[1]令和3年度契約状況調査票!$F:$AR,6,FALSE)&lt;&gt;"",TEXT(VLOOKUP(A144,[1]令和3年度契約状況調査票!$F:$AR,13,FALSE),"#,##0円")&amp;CHAR(10)&amp;"(A)",VLOOKUP(A144,[1]令和3年度契約状況調査票!$F:$AR,13,FALSE)))))</f>
        <v/>
      </c>
      <c r="I144" s="28" t="str">
        <f>IF(A144="","",VLOOKUP(A144,[1]令和3年度契約状況調査票!$F:$AR,14,FALSE))</f>
        <v/>
      </c>
      <c r="J144" s="30" t="str">
        <f>IF(A144="","",IF(VLOOKUP(A144,[1]令和3年度契約状況調査票!$F:$AR,20,FALSE)="②同種の他の契約の予定価格を類推されるおそれがあるため公表しない","－",IF(VLOOKUP(A144,[1]令和3年度契約状況調査票!$F:$AR,20,FALSE)="－","－",IF(VLOOKUP(A144,[1]令和3年度契約状況調査票!$F:$AR,6,FALSE)&lt;&gt;"",TEXT(VLOOKUP(A144,[1]令和3年度契約状況調査票!$F:$AR,16,FALSE),"#.0%")&amp;CHAR(10)&amp;"(B/A×100)",VLOOKUP(A144,[1]令和3年度契約状況調査票!$F:$AR,16,FALSE)))))</f>
        <v/>
      </c>
      <c r="K144" s="53"/>
      <c r="L144" s="30" t="str">
        <f>IF(A144="","",IF(VLOOKUP(A144,[1]令和3年度契約状況調査票!$F:$AR,26,FALSE)="①公益社団法人","公社",IF(VLOOKUP(A144,[1]令和3年度契約状況調査票!$F:$AR,26,FALSE)="②公益財団法人","公財","")))</f>
        <v/>
      </c>
      <c r="M144" s="30" t="str">
        <f>IF(A144="","",VLOOKUP(A144,[1]令和3年度契約状況調査票!$F:$AR,27,FALSE))</f>
        <v/>
      </c>
      <c r="N144" s="30" t="str">
        <f>IF(A144="","",IF(VLOOKUP(A144,[1]令和3年度契約状況調査票!$F:$AR,27,FALSE)="国所管",VLOOKUP(A144,[1]令和3年度契約状況調査票!$F:$AR,21,FALSE),""))</f>
        <v/>
      </c>
      <c r="O144" s="32" t="str">
        <f>IF(A144="","",IF(AND(Q144="○",P144="分担契約/単価契約"),"単価契約"&amp;CHAR(10)&amp;"予定調達総額 "&amp;TEXT(VLOOKUP(A144,[1]令和3年度契約状況調査票!$F:$AR,15,FALSE),"#,##0円")&amp;"(B)"&amp;CHAR(10)&amp;"分担契約"&amp;CHAR(10)&amp;VLOOKUP(A144,[1]令和3年度契約状況調査票!$F:$AR,31,FALSE),IF(AND(Q144="○",P144="分担契約"),"分担契約"&amp;CHAR(10)&amp;"契約総額 "&amp;TEXT(VLOOKUP(A144,[1]令和3年度契約状況調査票!$F:$AR,15,FALSE),"#,##0円")&amp;"(B)"&amp;CHAR(10)&amp;VLOOKUP(A144,[1]令和3年度契約状況調査票!$F:$AR,31,FALSE),(IF(P144="分担契約/単価契約","単価契約"&amp;CHAR(10)&amp;"予定調達総額 "&amp;TEXT(VLOOKUP(A144,[1]令和3年度契約状況調査票!$F:$AR,15,FALSE),"#,##0円")&amp;CHAR(10)&amp;"分担契約"&amp;CHAR(10)&amp;VLOOKUP(A144,[1]令和3年度契約状況調査票!$F:$AR,31,FALSE),IF(P144="分担契約","分担契約"&amp;CHAR(10)&amp;"契約総額 "&amp;TEXT(VLOOKUP(A144,[1]令和3年度契約状況調査票!$F:$AR,15,FALSE),"#,##0円")&amp;CHAR(10)&amp;VLOOKUP(A144,[1]令和3年度契約状況調査票!$F:$AR,31,FALSE),IF(P144="単価契約","単価契約"&amp;CHAR(10)&amp;"予定調達総額 "&amp;TEXT(VLOOKUP(A144,[1]令和3年度契約状況調査票!$F:$AR,15,FALSE),"#,##0円")&amp;CHAR(10)&amp;VLOOKUP(A144,[1]令和3年度契約状況調査票!$F:$AR,31,FALSE),VLOOKUP(A144,[1]令和3年度契約状況調査票!$F:$AR,31,FALSE))))))))</f>
        <v/>
      </c>
      <c r="P144" s="51" t="str">
        <f>IF(A144="","",VLOOKUP(A144,[1]令和3年度契約状況調査票!$F:$BY,52,FALSE))</f>
        <v/>
      </c>
    </row>
    <row r="145" spans="1:16" ht="60" hidden="1" customHeight="1" x14ac:dyDescent="0.15">
      <c r="A145" s="66" t="str">
        <f>IF(MAX([1]令和3年度契約状況調査票!F138:F383)&gt;=ROW()-5,ROW()-5,"")</f>
        <v/>
      </c>
      <c r="B145" s="23" t="str">
        <f>IF(A145="","",VLOOKUP(A145,[1]令和3年度契約状況調査票!$F:$AR,4,FALSE))</f>
        <v/>
      </c>
      <c r="C145" s="24" t="str">
        <f>IF(A145="","",VLOOKUP(A145,[1]令和3年度契約状況調査票!$F:$AR,5,FALSE))</f>
        <v/>
      </c>
      <c r="D145" s="25" t="str">
        <f>IF(A145="","",VLOOKUP(A145,[1]令和3年度契約状況調査票!$F:$AR,8,FALSE))</f>
        <v/>
      </c>
      <c r="E145" s="23" t="str">
        <f>IF(A145="","",VLOOKUP(A145,[1]令和3年度契約状況調査票!$F:$AR,9,FALSE))</f>
        <v/>
      </c>
      <c r="F145" s="26" t="str">
        <f>IF(A145="","",VLOOKUP(A145,[1]令和3年度契約状況調査票!$F:$AR,10,FALSE))</f>
        <v/>
      </c>
      <c r="G145" s="72" t="str">
        <f>IF(A145="","",VLOOKUP(A145,[1]令和3年度契約状況調査票!$F:$AR,30,FALSE))</f>
        <v/>
      </c>
      <c r="H145" s="28" t="str">
        <f>IF(A145="","",IF(VLOOKUP(A145,[1]令和3年度契約状況調査票!$F:$AR,20,FALSE)="②同種の他の契約の予定価格を類推されるおそれがあるため公表しない","同種の他の契約の予定価格を類推されるおそれがあるため公表しない",IF(VLOOKUP(A145,[1]令和3年度契約状況調査票!$F:$AR,20,FALSE)="－","－",IF(VLOOKUP(A145,[1]令和3年度契約状況調査票!$F:$AR,6,FALSE)&lt;&gt;"",TEXT(VLOOKUP(A145,[1]令和3年度契約状況調査票!$F:$AR,13,FALSE),"#,##0円")&amp;CHAR(10)&amp;"(A)",VLOOKUP(A145,[1]令和3年度契約状況調査票!$F:$AR,13,FALSE)))))</f>
        <v/>
      </c>
      <c r="I145" s="28" t="str">
        <f>IF(A145="","",VLOOKUP(A145,[1]令和3年度契約状況調査票!$F:$AR,14,FALSE))</f>
        <v/>
      </c>
      <c r="J145" s="30" t="str">
        <f>IF(A145="","",IF(VLOOKUP(A145,[1]令和3年度契約状況調査票!$F:$AR,20,FALSE)="②同種の他の契約の予定価格を類推されるおそれがあるため公表しない","－",IF(VLOOKUP(A145,[1]令和3年度契約状況調査票!$F:$AR,20,FALSE)="－","－",IF(VLOOKUP(A145,[1]令和3年度契約状況調査票!$F:$AR,6,FALSE)&lt;&gt;"",TEXT(VLOOKUP(A145,[1]令和3年度契約状況調査票!$F:$AR,16,FALSE),"#.0%")&amp;CHAR(10)&amp;"(B/A×100)",VLOOKUP(A145,[1]令和3年度契約状況調査票!$F:$AR,16,FALSE)))))</f>
        <v/>
      </c>
      <c r="K145" s="53"/>
      <c r="L145" s="30" t="str">
        <f>IF(A145="","",IF(VLOOKUP(A145,[1]令和3年度契約状況調査票!$F:$AR,26,FALSE)="①公益社団法人","公社",IF(VLOOKUP(A145,[1]令和3年度契約状況調査票!$F:$AR,26,FALSE)="②公益財団法人","公財","")))</f>
        <v/>
      </c>
      <c r="M145" s="30" t="str">
        <f>IF(A145="","",VLOOKUP(A145,[1]令和3年度契約状況調査票!$F:$AR,27,FALSE))</f>
        <v/>
      </c>
      <c r="N145" s="30" t="str">
        <f>IF(A145="","",IF(VLOOKUP(A145,[1]令和3年度契約状況調査票!$F:$AR,27,FALSE)="国所管",VLOOKUP(A145,[1]令和3年度契約状況調査票!$F:$AR,21,FALSE),""))</f>
        <v/>
      </c>
      <c r="O145" s="32" t="str">
        <f>IF(A145="","",IF(AND(Q145="○",P145="分担契約/単価契約"),"単価契約"&amp;CHAR(10)&amp;"予定調達総額 "&amp;TEXT(VLOOKUP(A145,[1]令和3年度契約状況調査票!$F:$AR,15,FALSE),"#,##0円")&amp;"(B)"&amp;CHAR(10)&amp;"分担契約"&amp;CHAR(10)&amp;VLOOKUP(A145,[1]令和3年度契約状況調査票!$F:$AR,31,FALSE),IF(AND(Q145="○",P145="分担契約"),"分担契約"&amp;CHAR(10)&amp;"契約総額 "&amp;TEXT(VLOOKUP(A145,[1]令和3年度契約状況調査票!$F:$AR,15,FALSE),"#,##0円")&amp;"(B)"&amp;CHAR(10)&amp;VLOOKUP(A145,[1]令和3年度契約状況調査票!$F:$AR,31,FALSE),(IF(P145="分担契約/単価契約","単価契約"&amp;CHAR(10)&amp;"予定調達総額 "&amp;TEXT(VLOOKUP(A145,[1]令和3年度契約状況調査票!$F:$AR,15,FALSE),"#,##0円")&amp;CHAR(10)&amp;"分担契約"&amp;CHAR(10)&amp;VLOOKUP(A145,[1]令和3年度契約状況調査票!$F:$AR,31,FALSE),IF(P145="分担契約","分担契約"&amp;CHAR(10)&amp;"契約総額 "&amp;TEXT(VLOOKUP(A145,[1]令和3年度契約状況調査票!$F:$AR,15,FALSE),"#,##0円")&amp;CHAR(10)&amp;VLOOKUP(A145,[1]令和3年度契約状況調査票!$F:$AR,31,FALSE),IF(P145="単価契約","単価契約"&amp;CHAR(10)&amp;"予定調達総額 "&amp;TEXT(VLOOKUP(A145,[1]令和3年度契約状況調査票!$F:$AR,15,FALSE),"#,##0円")&amp;CHAR(10)&amp;VLOOKUP(A145,[1]令和3年度契約状況調査票!$F:$AR,31,FALSE),VLOOKUP(A145,[1]令和3年度契約状況調査票!$F:$AR,31,FALSE))))))))</f>
        <v/>
      </c>
      <c r="P145" s="51" t="str">
        <f>IF(A145="","",VLOOKUP(A145,[1]令和3年度契約状況調査票!$F:$BY,52,FALSE))</f>
        <v/>
      </c>
    </row>
    <row r="146" spans="1:16" ht="67.5" hidden="1" customHeight="1" x14ac:dyDescent="0.15">
      <c r="A146" s="66" t="str">
        <f>IF(MAX([1]令和3年度契約状況調査票!F139:F384)&gt;=ROW()-5,ROW()-5,"")</f>
        <v/>
      </c>
      <c r="B146" s="23" t="str">
        <f>IF(A146="","",VLOOKUP(A146,[1]令和3年度契約状況調査票!$F:$AR,4,FALSE))</f>
        <v/>
      </c>
      <c r="C146" s="24" t="str">
        <f>IF(A146="","",VLOOKUP(A146,[1]令和3年度契約状況調査票!$F:$AR,5,FALSE))</f>
        <v/>
      </c>
      <c r="D146" s="25" t="str">
        <f>IF(A146="","",VLOOKUP(A146,[1]令和3年度契約状況調査票!$F:$AR,8,FALSE))</f>
        <v/>
      </c>
      <c r="E146" s="23" t="str">
        <f>IF(A146="","",VLOOKUP(A146,[1]令和3年度契約状況調査票!$F:$AR,9,FALSE))</f>
        <v/>
      </c>
      <c r="F146" s="26" t="str">
        <f>IF(A146="","",VLOOKUP(A146,[1]令和3年度契約状況調査票!$F:$AR,10,FALSE))</f>
        <v/>
      </c>
      <c r="G146" s="72" t="str">
        <f>IF(A146="","",VLOOKUP(A146,[1]令和3年度契約状況調査票!$F:$AR,30,FALSE))</f>
        <v/>
      </c>
      <c r="H146" s="28" t="str">
        <f>IF(A146="","",IF(VLOOKUP(A146,[1]令和3年度契約状況調査票!$F:$AR,20,FALSE)="②同種の他の契約の予定価格を類推されるおそれがあるため公表しない","同種の他の契約の予定価格を類推されるおそれがあるため公表しない",IF(VLOOKUP(A146,[1]令和3年度契約状況調査票!$F:$AR,20,FALSE)="－","－",IF(VLOOKUP(A146,[1]令和3年度契約状況調査票!$F:$AR,6,FALSE)&lt;&gt;"",TEXT(VLOOKUP(A146,[1]令和3年度契約状況調査票!$F:$AR,13,FALSE),"#,##0円")&amp;CHAR(10)&amp;"(A)",VLOOKUP(A146,[1]令和3年度契約状況調査票!$F:$AR,13,FALSE)))))</f>
        <v/>
      </c>
      <c r="I146" s="28" t="str">
        <f>IF(A146="","",VLOOKUP(A146,[1]令和3年度契約状況調査票!$F:$AR,14,FALSE))</f>
        <v/>
      </c>
      <c r="J146" s="30" t="str">
        <f>IF(A146="","",IF(VLOOKUP(A146,[1]令和3年度契約状況調査票!$F:$AR,20,FALSE)="②同種の他の契約の予定価格を類推されるおそれがあるため公表しない","－",IF(VLOOKUP(A146,[1]令和3年度契約状況調査票!$F:$AR,20,FALSE)="－","－",IF(VLOOKUP(A146,[1]令和3年度契約状況調査票!$F:$AR,6,FALSE)&lt;&gt;"",TEXT(VLOOKUP(A146,[1]令和3年度契約状況調査票!$F:$AR,16,FALSE),"#.0%")&amp;CHAR(10)&amp;"(B/A×100)",VLOOKUP(A146,[1]令和3年度契約状況調査票!$F:$AR,16,FALSE)))))</f>
        <v/>
      </c>
      <c r="K146" s="53"/>
      <c r="L146" s="30" t="str">
        <f>IF(A146="","",IF(VLOOKUP(A146,[1]令和3年度契約状況調査票!$F:$AR,26,FALSE)="①公益社団法人","公社",IF(VLOOKUP(A146,[1]令和3年度契約状況調査票!$F:$AR,26,FALSE)="②公益財団法人","公財","")))</f>
        <v/>
      </c>
      <c r="M146" s="30" t="str">
        <f>IF(A146="","",VLOOKUP(A146,[1]令和3年度契約状況調査票!$F:$AR,27,FALSE))</f>
        <v/>
      </c>
      <c r="N146" s="30" t="str">
        <f>IF(A146="","",IF(VLOOKUP(A146,[1]令和3年度契約状況調査票!$F:$AR,27,FALSE)="国所管",VLOOKUP(A146,[1]令和3年度契約状況調査票!$F:$AR,21,FALSE),""))</f>
        <v/>
      </c>
      <c r="O146" s="32" t="str">
        <f>IF(A146="","",IF(AND(Q146="○",P146="分担契約/単価契約"),"単価契約"&amp;CHAR(10)&amp;"予定調達総額 "&amp;TEXT(VLOOKUP(A146,[1]令和3年度契約状況調査票!$F:$AR,15,FALSE),"#,##0円")&amp;"(B)"&amp;CHAR(10)&amp;"分担契約"&amp;CHAR(10)&amp;VLOOKUP(A146,[1]令和3年度契約状況調査票!$F:$AR,31,FALSE),IF(AND(Q146="○",P146="分担契約"),"分担契約"&amp;CHAR(10)&amp;"契約総額 "&amp;TEXT(VLOOKUP(A146,[1]令和3年度契約状況調査票!$F:$AR,15,FALSE),"#,##0円")&amp;"(B)"&amp;CHAR(10)&amp;VLOOKUP(A146,[1]令和3年度契約状況調査票!$F:$AR,31,FALSE),(IF(P146="分担契約/単価契約","単価契約"&amp;CHAR(10)&amp;"予定調達総額 "&amp;TEXT(VLOOKUP(A146,[1]令和3年度契約状況調査票!$F:$AR,15,FALSE),"#,##0円")&amp;CHAR(10)&amp;"分担契約"&amp;CHAR(10)&amp;VLOOKUP(A146,[1]令和3年度契約状況調査票!$F:$AR,31,FALSE),IF(P146="分担契約","分担契約"&amp;CHAR(10)&amp;"契約総額 "&amp;TEXT(VLOOKUP(A146,[1]令和3年度契約状況調査票!$F:$AR,15,FALSE),"#,##0円")&amp;CHAR(10)&amp;VLOOKUP(A146,[1]令和3年度契約状況調査票!$F:$AR,31,FALSE),IF(P146="単価契約","単価契約"&amp;CHAR(10)&amp;"予定調達総額 "&amp;TEXT(VLOOKUP(A146,[1]令和3年度契約状況調査票!$F:$AR,15,FALSE),"#,##0円")&amp;CHAR(10)&amp;VLOOKUP(A146,[1]令和3年度契約状況調査票!$F:$AR,31,FALSE),VLOOKUP(A146,[1]令和3年度契約状況調査票!$F:$AR,31,FALSE))))))))</f>
        <v/>
      </c>
      <c r="P146" s="51" t="str">
        <f>IF(A146="","",VLOOKUP(A146,[1]令和3年度契約状況調査票!$F:$BY,52,FALSE))</f>
        <v/>
      </c>
    </row>
    <row r="147" spans="1:16" ht="60" hidden="1" customHeight="1" x14ac:dyDescent="0.15">
      <c r="A147" s="66" t="str">
        <f>IF(MAX([1]令和3年度契約状況調査票!F140:F385)&gt;=ROW()-5,ROW()-5,"")</f>
        <v/>
      </c>
      <c r="B147" s="23" t="str">
        <f>IF(A147="","",VLOOKUP(A147,[1]令和3年度契約状況調査票!$F:$AR,4,FALSE))</f>
        <v/>
      </c>
      <c r="C147" s="24" t="str">
        <f>IF(A147="","",VLOOKUP(A147,[1]令和3年度契約状況調査票!$F:$AR,5,FALSE))</f>
        <v/>
      </c>
      <c r="D147" s="25" t="str">
        <f>IF(A147="","",VLOOKUP(A147,[1]令和3年度契約状況調査票!$F:$AR,8,FALSE))</f>
        <v/>
      </c>
      <c r="E147" s="23" t="str">
        <f>IF(A147="","",VLOOKUP(A147,[1]令和3年度契約状況調査票!$F:$AR,9,FALSE))</f>
        <v/>
      </c>
      <c r="F147" s="26" t="str">
        <f>IF(A147="","",VLOOKUP(A147,[1]令和3年度契約状況調査票!$F:$AR,10,FALSE))</f>
        <v/>
      </c>
      <c r="G147" s="72" t="str">
        <f>IF(A147="","",VLOOKUP(A147,[1]令和3年度契約状況調査票!$F:$AR,30,FALSE))</f>
        <v/>
      </c>
      <c r="H147" s="28" t="str">
        <f>IF(A147="","",IF(VLOOKUP(A147,[1]令和3年度契約状況調査票!$F:$AR,20,FALSE)="②同種の他の契約の予定価格を類推されるおそれがあるため公表しない","同種の他の契約の予定価格を類推されるおそれがあるため公表しない",IF(VLOOKUP(A147,[1]令和3年度契約状況調査票!$F:$AR,20,FALSE)="－","－",IF(VLOOKUP(A147,[1]令和3年度契約状況調査票!$F:$AR,6,FALSE)&lt;&gt;"",TEXT(VLOOKUP(A147,[1]令和3年度契約状況調査票!$F:$AR,13,FALSE),"#,##0円")&amp;CHAR(10)&amp;"(A)",VLOOKUP(A147,[1]令和3年度契約状況調査票!$F:$AR,13,FALSE)))))</f>
        <v/>
      </c>
      <c r="I147" s="28" t="str">
        <f>IF(A147="","",VLOOKUP(A147,[1]令和3年度契約状況調査票!$F:$AR,14,FALSE))</f>
        <v/>
      </c>
      <c r="J147" s="30" t="str">
        <f>IF(A147="","",IF(VLOOKUP(A147,[1]令和3年度契約状況調査票!$F:$AR,20,FALSE)="②同種の他の契約の予定価格を類推されるおそれがあるため公表しない","－",IF(VLOOKUP(A147,[1]令和3年度契約状況調査票!$F:$AR,20,FALSE)="－","－",IF(VLOOKUP(A147,[1]令和3年度契約状況調査票!$F:$AR,6,FALSE)&lt;&gt;"",TEXT(VLOOKUP(A147,[1]令和3年度契約状況調査票!$F:$AR,16,FALSE),"#.0%")&amp;CHAR(10)&amp;"(B/A×100)",VLOOKUP(A147,[1]令和3年度契約状況調査票!$F:$AR,16,FALSE)))))</f>
        <v/>
      </c>
      <c r="K147" s="53"/>
      <c r="L147" s="30" t="str">
        <f>IF(A147="","",IF(VLOOKUP(A147,[1]令和3年度契約状況調査票!$F:$AR,26,FALSE)="①公益社団法人","公社",IF(VLOOKUP(A147,[1]令和3年度契約状況調査票!$F:$AR,26,FALSE)="②公益財団法人","公財","")))</f>
        <v/>
      </c>
      <c r="M147" s="30" t="str">
        <f>IF(A147="","",VLOOKUP(A147,[1]令和3年度契約状況調査票!$F:$AR,27,FALSE))</f>
        <v/>
      </c>
      <c r="N147" s="30" t="str">
        <f>IF(A147="","",IF(VLOOKUP(A147,[1]令和3年度契約状況調査票!$F:$AR,27,FALSE)="国所管",VLOOKUP(A147,[1]令和3年度契約状況調査票!$F:$AR,21,FALSE),""))</f>
        <v/>
      </c>
      <c r="O147" s="32" t="str">
        <f>IF(A147="","",IF(AND(Q147="○",P147="分担契約/単価契約"),"単価契約"&amp;CHAR(10)&amp;"予定調達総額 "&amp;TEXT(VLOOKUP(A147,[1]令和3年度契約状況調査票!$F:$AR,15,FALSE),"#,##0円")&amp;"(B)"&amp;CHAR(10)&amp;"分担契約"&amp;CHAR(10)&amp;VLOOKUP(A147,[1]令和3年度契約状況調査票!$F:$AR,31,FALSE),IF(AND(Q147="○",P147="分担契約"),"分担契約"&amp;CHAR(10)&amp;"契約総額 "&amp;TEXT(VLOOKUP(A147,[1]令和3年度契約状況調査票!$F:$AR,15,FALSE),"#,##0円")&amp;"(B)"&amp;CHAR(10)&amp;VLOOKUP(A147,[1]令和3年度契約状況調査票!$F:$AR,31,FALSE),(IF(P147="分担契約/単価契約","単価契約"&amp;CHAR(10)&amp;"予定調達総額 "&amp;TEXT(VLOOKUP(A147,[1]令和3年度契約状況調査票!$F:$AR,15,FALSE),"#,##0円")&amp;CHAR(10)&amp;"分担契約"&amp;CHAR(10)&amp;VLOOKUP(A147,[1]令和3年度契約状況調査票!$F:$AR,31,FALSE),IF(P147="分担契約","分担契約"&amp;CHAR(10)&amp;"契約総額 "&amp;TEXT(VLOOKUP(A147,[1]令和3年度契約状況調査票!$F:$AR,15,FALSE),"#,##0円")&amp;CHAR(10)&amp;VLOOKUP(A147,[1]令和3年度契約状況調査票!$F:$AR,31,FALSE),IF(P147="単価契約","単価契約"&amp;CHAR(10)&amp;"予定調達総額 "&amp;TEXT(VLOOKUP(A147,[1]令和3年度契約状況調査票!$F:$AR,15,FALSE),"#,##0円")&amp;CHAR(10)&amp;VLOOKUP(A147,[1]令和3年度契約状況調査票!$F:$AR,31,FALSE),VLOOKUP(A147,[1]令和3年度契約状況調査票!$F:$AR,31,FALSE))))))))</f>
        <v/>
      </c>
      <c r="P147" s="51" t="str">
        <f>IF(A147="","",VLOOKUP(A147,[1]令和3年度契約状況調査票!$F:$BY,52,FALSE))</f>
        <v/>
      </c>
    </row>
    <row r="148" spans="1:16" ht="60" hidden="1" customHeight="1" x14ac:dyDescent="0.15">
      <c r="A148" s="66" t="str">
        <f>IF(MAX([1]令和3年度契約状況調査票!F141:F386)&gt;=ROW()-5,ROW()-5,"")</f>
        <v/>
      </c>
      <c r="B148" s="23" t="str">
        <f>IF(A148="","",VLOOKUP(A148,[1]令和3年度契約状況調査票!$F:$AR,4,FALSE))</f>
        <v/>
      </c>
      <c r="C148" s="24" t="str">
        <f>IF(A148="","",VLOOKUP(A148,[1]令和3年度契約状況調査票!$F:$AR,5,FALSE))</f>
        <v/>
      </c>
      <c r="D148" s="25" t="str">
        <f>IF(A148="","",VLOOKUP(A148,[1]令和3年度契約状況調査票!$F:$AR,8,FALSE))</f>
        <v/>
      </c>
      <c r="E148" s="23" t="str">
        <f>IF(A148="","",VLOOKUP(A148,[1]令和3年度契約状況調査票!$F:$AR,9,FALSE))</f>
        <v/>
      </c>
      <c r="F148" s="26" t="str">
        <f>IF(A148="","",VLOOKUP(A148,[1]令和3年度契約状況調査票!$F:$AR,10,FALSE))</f>
        <v/>
      </c>
      <c r="G148" s="72" t="str">
        <f>IF(A148="","",VLOOKUP(A148,[1]令和3年度契約状況調査票!$F:$AR,30,FALSE))</f>
        <v/>
      </c>
      <c r="H148" s="28" t="str">
        <f>IF(A148="","",IF(VLOOKUP(A148,[1]令和3年度契約状況調査票!$F:$AR,20,FALSE)="②同種の他の契約の予定価格を類推されるおそれがあるため公表しない","同種の他の契約の予定価格を類推されるおそれがあるため公表しない",IF(VLOOKUP(A148,[1]令和3年度契約状況調査票!$F:$AR,20,FALSE)="－","－",IF(VLOOKUP(A148,[1]令和3年度契約状況調査票!$F:$AR,6,FALSE)&lt;&gt;"",TEXT(VLOOKUP(A148,[1]令和3年度契約状況調査票!$F:$AR,13,FALSE),"#,##0円")&amp;CHAR(10)&amp;"(A)",VLOOKUP(A148,[1]令和3年度契約状況調査票!$F:$AR,13,FALSE)))))</f>
        <v/>
      </c>
      <c r="I148" s="28" t="str">
        <f>IF(A148="","",VLOOKUP(A148,[1]令和3年度契約状況調査票!$F:$AR,14,FALSE))</f>
        <v/>
      </c>
      <c r="J148" s="30" t="str">
        <f>IF(A148="","",IF(VLOOKUP(A148,[1]令和3年度契約状況調査票!$F:$AR,20,FALSE)="②同種の他の契約の予定価格を類推されるおそれがあるため公表しない","－",IF(VLOOKUP(A148,[1]令和3年度契約状況調査票!$F:$AR,20,FALSE)="－","－",IF(VLOOKUP(A148,[1]令和3年度契約状況調査票!$F:$AR,6,FALSE)&lt;&gt;"",TEXT(VLOOKUP(A148,[1]令和3年度契約状況調査票!$F:$AR,16,FALSE),"#.0%")&amp;CHAR(10)&amp;"(B/A×100)",VLOOKUP(A148,[1]令和3年度契約状況調査票!$F:$AR,16,FALSE)))))</f>
        <v/>
      </c>
      <c r="K148" s="53"/>
      <c r="L148" s="30" t="str">
        <f>IF(A148="","",IF(VLOOKUP(A148,[1]令和3年度契約状況調査票!$F:$AR,26,FALSE)="①公益社団法人","公社",IF(VLOOKUP(A148,[1]令和3年度契約状況調査票!$F:$AR,26,FALSE)="②公益財団法人","公財","")))</f>
        <v/>
      </c>
      <c r="M148" s="30" t="str">
        <f>IF(A148="","",VLOOKUP(A148,[1]令和3年度契約状況調査票!$F:$AR,27,FALSE))</f>
        <v/>
      </c>
      <c r="N148" s="30" t="str">
        <f>IF(A148="","",IF(VLOOKUP(A148,[1]令和3年度契約状況調査票!$F:$AR,27,FALSE)="国所管",VLOOKUP(A148,[1]令和3年度契約状況調査票!$F:$AR,21,FALSE),""))</f>
        <v/>
      </c>
      <c r="O148" s="32" t="str">
        <f>IF(A148="","",IF(AND(Q148="○",P148="分担契約/単価契約"),"単価契約"&amp;CHAR(10)&amp;"予定調達総額 "&amp;TEXT(VLOOKUP(A148,[1]令和3年度契約状況調査票!$F:$AR,15,FALSE),"#,##0円")&amp;"(B)"&amp;CHAR(10)&amp;"分担契約"&amp;CHAR(10)&amp;VLOOKUP(A148,[1]令和3年度契約状況調査票!$F:$AR,31,FALSE),IF(AND(Q148="○",P148="分担契約"),"分担契約"&amp;CHAR(10)&amp;"契約総額 "&amp;TEXT(VLOOKUP(A148,[1]令和3年度契約状況調査票!$F:$AR,15,FALSE),"#,##0円")&amp;"(B)"&amp;CHAR(10)&amp;VLOOKUP(A148,[1]令和3年度契約状況調査票!$F:$AR,31,FALSE),(IF(P148="分担契約/単価契約","単価契約"&amp;CHAR(10)&amp;"予定調達総額 "&amp;TEXT(VLOOKUP(A148,[1]令和3年度契約状況調査票!$F:$AR,15,FALSE),"#,##0円")&amp;CHAR(10)&amp;"分担契約"&amp;CHAR(10)&amp;VLOOKUP(A148,[1]令和3年度契約状況調査票!$F:$AR,31,FALSE),IF(P148="分担契約","分担契約"&amp;CHAR(10)&amp;"契約総額 "&amp;TEXT(VLOOKUP(A148,[1]令和3年度契約状況調査票!$F:$AR,15,FALSE),"#,##0円")&amp;CHAR(10)&amp;VLOOKUP(A148,[1]令和3年度契約状況調査票!$F:$AR,31,FALSE),IF(P148="単価契約","単価契約"&amp;CHAR(10)&amp;"予定調達総額 "&amp;TEXT(VLOOKUP(A148,[1]令和3年度契約状況調査票!$F:$AR,15,FALSE),"#,##0円")&amp;CHAR(10)&amp;VLOOKUP(A148,[1]令和3年度契約状況調査票!$F:$AR,31,FALSE),VLOOKUP(A148,[1]令和3年度契約状況調査票!$F:$AR,31,FALSE))))))))</f>
        <v/>
      </c>
      <c r="P148" s="51" t="str">
        <f>IF(A148="","",VLOOKUP(A148,[1]令和3年度契約状況調査票!$F:$BY,52,FALSE))</f>
        <v/>
      </c>
    </row>
    <row r="149" spans="1:16" ht="67.5" hidden="1" customHeight="1" x14ac:dyDescent="0.15">
      <c r="A149" s="66" t="str">
        <f>IF(MAX([1]令和3年度契約状況調査票!F142:F387)&gt;=ROW()-5,ROW()-5,"")</f>
        <v/>
      </c>
      <c r="B149" s="23" t="str">
        <f>IF(A149="","",VLOOKUP(A149,[1]令和3年度契約状況調査票!$F:$AR,4,FALSE))</f>
        <v/>
      </c>
      <c r="C149" s="24" t="str">
        <f>IF(A149="","",VLOOKUP(A149,[1]令和3年度契約状況調査票!$F:$AR,5,FALSE))</f>
        <v/>
      </c>
      <c r="D149" s="25" t="str">
        <f>IF(A149="","",VLOOKUP(A149,[1]令和3年度契約状況調査票!$F:$AR,8,FALSE))</f>
        <v/>
      </c>
      <c r="E149" s="23" t="str">
        <f>IF(A149="","",VLOOKUP(A149,[1]令和3年度契約状況調査票!$F:$AR,9,FALSE))</f>
        <v/>
      </c>
      <c r="F149" s="26" t="str">
        <f>IF(A149="","",VLOOKUP(A149,[1]令和3年度契約状況調査票!$F:$AR,10,FALSE))</f>
        <v/>
      </c>
      <c r="G149" s="72" t="str">
        <f>IF(A149="","",VLOOKUP(A149,[1]令和3年度契約状況調査票!$F:$AR,30,FALSE))</f>
        <v/>
      </c>
      <c r="H149" s="28" t="str">
        <f>IF(A149="","",IF(VLOOKUP(A149,[1]令和3年度契約状況調査票!$F:$AR,20,FALSE)="②同種の他の契約の予定価格を類推されるおそれがあるため公表しない","同種の他の契約の予定価格を類推されるおそれがあるため公表しない",IF(VLOOKUP(A149,[1]令和3年度契約状況調査票!$F:$AR,20,FALSE)="－","－",IF(VLOOKUP(A149,[1]令和3年度契約状況調査票!$F:$AR,6,FALSE)&lt;&gt;"",TEXT(VLOOKUP(A149,[1]令和3年度契約状況調査票!$F:$AR,13,FALSE),"#,##0円")&amp;CHAR(10)&amp;"(A)",VLOOKUP(A149,[1]令和3年度契約状況調査票!$F:$AR,13,FALSE)))))</f>
        <v/>
      </c>
      <c r="I149" s="28" t="str">
        <f>IF(A149="","",VLOOKUP(A149,[1]令和3年度契約状況調査票!$F:$AR,14,FALSE))</f>
        <v/>
      </c>
      <c r="J149" s="30" t="str">
        <f>IF(A149="","",IF(VLOOKUP(A149,[1]令和3年度契約状況調査票!$F:$AR,20,FALSE)="②同種の他の契約の予定価格を類推されるおそれがあるため公表しない","－",IF(VLOOKUP(A149,[1]令和3年度契約状況調査票!$F:$AR,20,FALSE)="－","－",IF(VLOOKUP(A149,[1]令和3年度契約状況調査票!$F:$AR,6,FALSE)&lt;&gt;"",TEXT(VLOOKUP(A149,[1]令和3年度契約状況調査票!$F:$AR,16,FALSE),"#.0%")&amp;CHAR(10)&amp;"(B/A×100)",VLOOKUP(A149,[1]令和3年度契約状況調査票!$F:$AR,16,FALSE)))))</f>
        <v/>
      </c>
      <c r="K149" s="53"/>
      <c r="L149" s="30" t="str">
        <f>IF(A149="","",IF(VLOOKUP(A149,[1]令和3年度契約状況調査票!$F:$AR,26,FALSE)="①公益社団法人","公社",IF(VLOOKUP(A149,[1]令和3年度契約状況調査票!$F:$AR,26,FALSE)="②公益財団法人","公財","")))</f>
        <v/>
      </c>
      <c r="M149" s="30" t="str">
        <f>IF(A149="","",VLOOKUP(A149,[1]令和3年度契約状況調査票!$F:$AR,27,FALSE))</f>
        <v/>
      </c>
      <c r="N149" s="30" t="str">
        <f>IF(A149="","",IF(VLOOKUP(A149,[1]令和3年度契約状況調査票!$F:$AR,27,FALSE)="国所管",VLOOKUP(A149,[1]令和3年度契約状況調査票!$F:$AR,21,FALSE),""))</f>
        <v/>
      </c>
      <c r="O149" s="32" t="str">
        <f>IF(A149="","",IF(AND(Q149="○",P149="分担契約/単価契約"),"単価契約"&amp;CHAR(10)&amp;"予定調達総額 "&amp;TEXT(VLOOKUP(A149,[1]令和3年度契約状況調査票!$F:$AR,15,FALSE),"#,##0円")&amp;"(B)"&amp;CHAR(10)&amp;"分担契約"&amp;CHAR(10)&amp;VLOOKUP(A149,[1]令和3年度契約状況調査票!$F:$AR,31,FALSE),IF(AND(Q149="○",P149="分担契約"),"分担契約"&amp;CHAR(10)&amp;"契約総額 "&amp;TEXT(VLOOKUP(A149,[1]令和3年度契約状況調査票!$F:$AR,15,FALSE),"#,##0円")&amp;"(B)"&amp;CHAR(10)&amp;VLOOKUP(A149,[1]令和3年度契約状況調査票!$F:$AR,31,FALSE),(IF(P149="分担契約/単価契約","単価契約"&amp;CHAR(10)&amp;"予定調達総額 "&amp;TEXT(VLOOKUP(A149,[1]令和3年度契約状況調査票!$F:$AR,15,FALSE),"#,##0円")&amp;CHAR(10)&amp;"分担契約"&amp;CHAR(10)&amp;VLOOKUP(A149,[1]令和3年度契約状況調査票!$F:$AR,31,FALSE),IF(P149="分担契約","分担契約"&amp;CHAR(10)&amp;"契約総額 "&amp;TEXT(VLOOKUP(A149,[1]令和3年度契約状況調査票!$F:$AR,15,FALSE),"#,##0円")&amp;CHAR(10)&amp;VLOOKUP(A149,[1]令和3年度契約状況調査票!$F:$AR,31,FALSE),IF(P149="単価契約","単価契約"&amp;CHAR(10)&amp;"予定調達総額 "&amp;TEXT(VLOOKUP(A149,[1]令和3年度契約状況調査票!$F:$AR,15,FALSE),"#,##0円")&amp;CHAR(10)&amp;VLOOKUP(A149,[1]令和3年度契約状況調査票!$F:$AR,31,FALSE),VLOOKUP(A149,[1]令和3年度契約状況調査票!$F:$AR,31,FALSE))))))))</f>
        <v/>
      </c>
      <c r="P149" s="51" t="str">
        <f>IF(A149="","",VLOOKUP(A149,[1]令和3年度契約状況調査票!$F:$BY,52,FALSE))</f>
        <v/>
      </c>
    </row>
    <row r="150" spans="1:16" ht="60" hidden="1" customHeight="1" x14ac:dyDescent="0.15">
      <c r="A150" s="66" t="str">
        <f>IF(MAX([1]令和3年度契約状況調査票!F143:F388)&gt;=ROW()-5,ROW()-5,"")</f>
        <v/>
      </c>
      <c r="B150" s="23" t="str">
        <f>IF(A150="","",VLOOKUP(A150,[1]令和3年度契約状況調査票!$F:$AR,4,FALSE))</f>
        <v/>
      </c>
      <c r="C150" s="24" t="str">
        <f>IF(A150="","",VLOOKUP(A150,[1]令和3年度契約状況調査票!$F:$AR,5,FALSE))</f>
        <v/>
      </c>
      <c r="D150" s="25" t="str">
        <f>IF(A150="","",VLOOKUP(A150,[1]令和3年度契約状況調査票!$F:$AR,8,FALSE))</f>
        <v/>
      </c>
      <c r="E150" s="23" t="str">
        <f>IF(A150="","",VLOOKUP(A150,[1]令和3年度契約状況調査票!$F:$AR,9,FALSE))</f>
        <v/>
      </c>
      <c r="F150" s="26" t="str">
        <f>IF(A150="","",VLOOKUP(A150,[1]令和3年度契約状況調査票!$F:$AR,10,FALSE))</f>
        <v/>
      </c>
      <c r="G150" s="72" t="str">
        <f>IF(A150="","",VLOOKUP(A150,[1]令和3年度契約状況調査票!$F:$AR,30,FALSE))</f>
        <v/>
      </c>
      <c r="H150" s="28" t="str">
        <f>IF(A150="","",IF(VLOOKUP(A150,[1]令和3年度契約状況調査票!$F:$AR,20,FALSE)="②同種の他の契約の予定価格を類推されるおそれがあるため公表しない","同種の他の契約の予定価格を類推されるおそれがあるため公表しない",IF(VLOOKUP(A150,[1]令和3年度契約状況調査票!$F:$AR,20,FALSE)="－","－",IF(VLOOKUP(A150,[1]令和3年度契約状況調査票!$F:$AR,6,FALSE)&lt;&gt;"",TEXT(VLOOKUP(A150,[1]令和3年度契約状況調査票!$F:$AR,13,FALSE),"#,##0円")&amp;CHAR(10)&amp;"(A)",VLOOKUP(A150,[1]令和3年度契約状況調査票!$F:$AR,13,FALSE)))))</f>
        <v/>
      </c>
      <c r="I150" s="28" t="str">
        <f>IF(A150="","",VLOOKUP(A150,[1]令和3年度契約状況調査票!$F:$AR,14,FALSE))</f>
        <v/>
      </c>
      <c r="J150" s="30" t="str">
        <f>IF(A150="","",IF(VLOOKUP(A150,[1]令和3年度契約状況調査票!$F:$AR,20,FALSE)="②同種の他の契約の予定価格を類推されるおそれがあるため公表しない","－",IF(VLOOKUP(A150,[1]令和3年度契約状況調査票!$F:$AR,20,FALSE)="－","－",IF(VLOOKUP(A150,[1]令和3年度契約状況調査票!$F:$AR,6,FALSE)&lt;&gt;"",TEXT(VLOOKUP(A150,[1]令和3年度契約状況調査票!$F:$AR,16,FALSE),"#.0%")&amp;CHAR(10)&amp;"(B/A×100)",VLOOKUP(A150,[1]令和3年度契約状況調査票!$F:$AR,16,FALSE)))))</f>
        <v/>
      </c>
      <c r="K150" s="53"/>
      <c r="L150" s="30" t="str">
        <f>IF(A150="","",IF(VLOOKUP(A150,[1]令和3年度契約状況調査票!$F:$AR,26,FALSE)="①公益社団法人","公社",IF(VLOOKUP(A150,[1]令和3年度契約状況調査票!$F:$AR,26,FALSE)="②公益財団法人","公財","")))</f>
        <v/>
      </c>
      <c r="M150" s="30" t="str">
        <f>IF(A150="","",VLOOKUP(A150,[1]令和3年度契約状況調査票!$F:$AR,27,FALSE))</f>
        <v/>
      </c>
      <c r="N150" s="30" t="str">
        <f>IF(A150="","",IF(VLOOKUP(A150,[1]令和3年度契約状況調査票!$F:$AR,27,FALSE)="国所管",VLOOKUP(A150,[1]令和3年度契約状況調査票!$F:$AR,21,FALSE),""))</f>
        <v/>
      </c>
      <c r="O150" s="32" t="str">
        <f>IF(A150="","",IF(AND(Q150="○",P150="分担契約/単価契約"),"単価契約"&amp;CHAR(10)&amp;"予定調達総額 "&amp;TEXT(VLOOKUP(A150,[1]令和3年度契約状況調査票!$F:$AR,15,FALSE),"#,##0円")&amp;"(B)"&amp;CHAR(10)&amp;"分担契約"&amp;CHAR(10)&amp;VLOOKUP(A150,[1]令和3年度契約状況調査票!$F:$AR,31,FALSE),IF(AND(Q150="○",P150="分担契約"),"分担契約"&amp;CHAR(10)&amp;"契約総額 "&amp;TEXT(VLOOKUP(A150,[1]令和3年度契約状況調査票!$F:$AR,15,FALSE),"#,##0円")&amp;"(B)"&amp;CHAR(10)&amp;VLOOKUP(A150,[1]令和3年度契約状況調査票!$F:$AR,31,FALSE),(IF(P150="分担契約/単価契約","単価契約"&amp;CHAR(10)&amp;"予定調達総額 "&amp;TEXT(VLOOKUP(A150,[1]令和3年度契約状況調査票!$F:$AR,15,FALSE),"#,##0円")&amp;CHAR(10)&amp;"分担契約"&amp;CHAR(10)&amp;VLOOKUP(A150,[1]令和3年度契約状況調査票!$F:$AR,31,FALSE),IF(P150="分担契約","分担契約"&amp;CHAR(10)&amp;"契約総額 "&amp;TEXT(VLOOKUP(A150,[1]令和3年度契約状況調査票!$F:$AR,15,FALSE),"#,##0円")&amp;CHAR(10)&amp;VLOOKUP(A150,[1]令和3年度契約状況調査票!$F:$AR,31,FALSE),IF(P150="単価契約","単価契約"&amp;CHAR(10)&amp;"予定調達総額 "&amp;TEXT(VLOOKUP(A150,[1]令和3年度契約状況調査票!$F:$AR,15,FALSE),"#,##0円")&amp;CHAR(10)&amp;VLOOKUP(A150,[1]令和3年度契約状況調査票!$F:$AR,31,FALSE),VLOOKUP(A150,[1]令和3年度契約状況調査票!$F:$AR,31,FALSE))))))))</f>
        <v/>
      </c>
      <c r="P150" s="51" t="str">
        <f>IF(A150="","",VLOOKUP(A150,[1]令和3年度契約状況調査票!$F:$BY,52,FALSE))</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50"/>
    <dataValidation operator="greaterThanOrEqual" allowBlank="1" showInputMessage="1" showErrorMessage="1" errorTitle="注意" error="プルダウンメニューから選択して下さい_x000a_" sqref="G6:G150"/>
  </dataValidations>
  <printOptions horizontalCentered="1"/>
  <pageMargins left="0.43" right="0.2" top="0.95" bottom="0.44" header="0.36" footer="0.32"/>
  <pageSetup paperSize="9" scale="40" orientation="landscape" blackAndWhite="1" r:id="rId1"/>
  <headerFooter alignWithMargins="0"/>
  <rowBreaks count="1" manualBreakCount="1">
    <brk id="13" min="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金澤</dc:creator>
  <cp:lastModifiedBy>金澤</cp:lastModifiedBy>
  <dcterms:created xsi:type="dcterms:W3CDTF">2022-05-23T06:40:06Z</dcterms:created>
  <dcterms:modified xsi:type="dcterms:W3CDTF">2022-05-23T06:40:23Z</dcterms:modified>
</cp:coreProperties>
</file>